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hidePivotFieldList="1" defaultThemeVersion="124226"/>
  <mc:AlternateContent xmlns:mc="http://schemas.openxmlformats.org/markup-compatibility/2006">
    <mc:Choice Requires="x15">
      <x15ac:absPath xmlns:x15ac="http://schemas.microsoft.com/office/spreadsheetml/2010/11/ac" url="C:\Users\natis\Downloads\"/>
    </mc:Choice>
  </mc:AlternateContent>
  <xr:revisionPtr revIDLastSave="0" documentId="13_ncr:1_{75A666C7-A19C-4280-88C5-F94903CFDC16}" xr6:coauthVersionLast="47" xr6:coauthVersionMax="47" xr10:uidLastSave="{00000000-0000-0000-0000-000000000000}"/>
  <bookViews>
    <workbookView xWindow="-120" yWindow="-120" windowWidth="20730" windowHeight="11040" tabRatio="503" firstSheet="2" activeTab="2" xr2:uid="{00000000-000D-0000-FFFF-FFFF00000000}"/>
  </bookViews>
  <sheets>
    <sheet name="Revisión DOFA" sheetId="21" state="hidden" r:id="rId1"/>
    <sheet name="Listas" sheetId="16" state="hidden" r:id="rId2"/>
    <sheet name="Riesgos de Gestión" sheetId="1" r:id="rId3"/>
    <sheet name="Riesgos de Corrupción" sheetId="31" r:id="rId4"/>
    <sheet name="Riesgos de LA FT " sheetId="35" r:id="rId5"/>
    <sheet name="Riesgos de Seguridad" sheetId="32" r:id="rId6"/>
    <sheet name="Hoja2" sheetId="33" state="hidden" r:id="rId7"/>
    <sheet name="Hoja1" sheetId="11"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Print_Area" localSheetId="3">'Riesgos de Corrupción'!$A$1:$AS$71</definedName>
    <definedName name="_xlnm.Print_Area" localSheetId="2">'Riesgos de Gestión'!$A$1:$AS$138</definedName>
    <definedName name="_xlnm.Print_Area" localSheetId="4">'Riesgos de LA FT '!$A$1:$AV$76</definedName>
    <definedName name="_xlnm.Print_Area" localSheetId="5">'Riesgos de Seguridad'!$A$1:$AW$17</definedName>
    <definedName name="clasificaciónriesgos" localSheetId="4">#REF!</definedName>
    <definedName name="clasificaciónriesgos">#REF!</definedName>
    <definedName name="códigos" localSheetId="4">#REF!</definedName>
    <definedName name="códigos">#REF!</definedName>
    <definedName name="Direccionamiento_Estratégico" localSheetId="4">#REF!</definedName>
    <definedName name="Direccionamiento_Estratégico">#REF!</definedName>
    <definedName name="económicos" localSheetId="4">#REF!</definedName>
    <definedName name="económicos">#REF!</definedName>
    <definedName name="externo" localSheetId="4">#REF!</definedName>
    <definedName name="externo">#REF!</definedName>
    <definedName name="externos2" localSheetId="4">#REF!</definedName>
    <definedName name="externos2">#REF!</definedName>
    <definedName name="factores" localSheetId="4">#REF!</definedName>
    <definedName name="factores">#REF!</definedName>
    <definedName name="impactoco" localSheetId="4">#REF!</definedName>
    <definedName name="impactoco">#REF!</definedName>
    <definedName name="infraestructura" localSheetId="4">#REF!</definedName>
    <definedName name="infraestructura">#REF!</definedName>
    <definedName name="interno" localSheetId="4">#REF!</definedName>
    <definedName name="interno">#REF!</definedName>
    <definedName name="macroprocesos" localSheetId="4">#REF!</definedName>
    <definedName name="macroprocesos">#REF!</definedName>
    <definedName name="medio_ambientales" localSheetId="4">#REF!</definedName>
    <definedName name="medio_ambientales">#REF!</definedName>
    <definedName name="opciondelriesgo">[1]FORMULAS!$K$4:$K$7</definedName>
    <definedName name="personal" localSheetId="4">#REF!</definedName>
    <definedName name="personal">#REF!</definedName>
    <definedName name="políticos" localSheetId="4">#REF!</definedName>
    <definedName name="políticos">#REF!</definedName>
    <definedName name="probabilidad">[1]FORMULAS!$G$4:$G$8</definedName>
    <definedName name="proceso" localSheetId="4">#REF!</definedName>
    <definedName name="proceso">#REF!</definedName>
    <definedName name="procesos">[1]FORMULAS!$B$4:$B$21</definedName>
    <definedName name="sociales" localSheetId="4">#REF!</definedName>
    <definedName name="sociales">#REF!</definedName>
    <definedName name="tecnología" localSheetId="4">#REF!</definedName>
    <definedName name="tecnología">#REF!</definedName>
    <definedName name="tecnológicos" localSheetId="4">#REF!</definedName>
    <definedName name="tecnológicos">#REF!</definedName>
    <definedName name="tipo_de_amenaza">[1]FORMULAS!$E$4:$E$11</definedName>
    <definedName name="tipo_de_riesgos">[1]FORMULAS!$C$4:$C$6</definedName>
    <definedName name="_xlnm.Print_Titles" localSheetId="3">'Riesgos de Corrupción'!$1:$7</definedName>
    <definedName name="_xlnm.Print_Titles" localSheetId="2">'Riesgos de Gestión'!$1:$5</definedName>
    <definedName name="_xlnm.Print_Titles" localSheetId="4">'Riesgos de LA FT '!$1:$8</definedName>
    <definedName name="_xlnm.Print_Titles" localSheetId="5">'Riesgos de Seguridad'!$1:$6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60" i="31" l="1"/>
  <c r="AG60" i="31"/>
  <c r="AK60" i="31"/>
  <c r="S60" i="31"/>
  <c r="T60" i="31"/>
  <c r="S65" i="31"/>
  <c r="S64" i="31"/>
  <c r="S63" i="31"/>
  <c r="S62" i="31"/>
  <c r="S61" i="31"/>
  <c r="P60" i="31"/>
  <c r="Q60" i="31"/>
  <c r="U60" i="31"/>
  <c r="V60" i="31"/>
  <c r="AB60" i="31"/>
  <c r="AH60" i="31"/>
  <c r="Y61" i="31"/>
  <c r="AB61" i="31"/>
  <c r="AF61" i="31"/>
  <c r="AG61" i="31"/>
  <c r="AH61" i="31"/>
  <c r="AJ61" i="31"/>
  <c r="AI61" i="31"/>
  <c r="AK61" i="31"/>
  <c r="Y62" i="31"/>
  <c r="AB62" i="31"/>
  <c r="AF62" i="31"/>
  <c r="AG62" i="31"/>
  <c r="AH62" i="31"/>
  <c r="AJ62" i="31"/>
  <c r="AI62" i="31"/>
  <c r="AK62" i="31"/>
  <c r="Y63" i="31"/>
  <c r="AB63" i="31"/>
  <c r="AF63" i="31"/>
  <c r="AG63" i="31"/>
  <c r="AH63" i="31"/>
  <c r="AJ63" i="31"/>
  <c r="AI63" i="31"/>
  <c r="AK63" i="31"/>
  <c r="Y64" i="31"/>
  <c r="AB64" i="31"/>
  <c r="AF64" i="31"/>
  <c r="AG64" i="31"/>
  <c r="AH64" i="31"/>
  <c r="AJ64" i="31"/>
  <c r="AI64" i="31"/>
  <c r="AK64" i="31"/>
  <c r="Y65" i="31"/>
  <c r="AB65" i="31"/>
  <c r="AF65" i="31"/>
  <c r="AG65" i="31"/>
  <c r="AH65" i="31"/>
  <c r="AJ65" i="31"/>
  <c r="AI65" i="31"/>
  <c r="AK65" i="31"/>
  <c r="AB23" i="35"/>
  <c r="AB24" i="35"/>
  <c r="AI24" i="35"/>
  <c r="AJ24" i="35"/>
  <c r="AM24" i="35"/>
  <c r="AL24" i="35"/>
  <c r="AN24" i="35"/>
  <c r="AK24" i="35"/>
  <c r="AE24" i="35"/>
  <c r="AA24" i="35"/>
  <c r="AB22" i="35"/>
  <c r="AI23" i="35"/>
  <c r="AJ23" i="35"/>
  <c r="AM23" i="35"/>
  <c r="AL23" i="35"/>
  <c r="AN23" i="35"/>
  <c r="AK23" i="35"/>
  <c r="AE23" i="35"/>
  <c r="AA23" i="35"/>
  <c r="AB21" i="35"/>
  <c r="AI22" i="35"/>
  <c r="AJ22" i="35"/>
  <c r="AM22" i="35"/>
  <c r="AL22" i="35"/>
  <c r="AN22" i="35"/>
  <c r="AK22" i="35"/>
  <c r="AE22" i="35"/>
  <c r="AA22" i="35"/>
  <c r="AB20" i="35"/>
  <c r="AI21" i="35"/>
  <c r="AJ21" i="35"/>
  <c r="AM21" i="35"/>
  <c r="AL21" i="35"/>
  <c r="AN21" i="35"/>
  <c r="AK21" i="35"/>
  <c r="AE21" i="35"/>
  <c r="AA21" i="35"/>
  <c r="AB19" i="35"/>
  <c r="AI20" i="35"/>
  <c r="AJ20" i="35"/>
  <c r="AM20" i="35"/>
  <c r="AL20" i="35"/>
  <c r="AN20" i="35"/>
  <c r="AK20" i="35"/>
  <c r="AE20" i="35"/>
  <c r="AA20" i="35"/>
  <c r="P19" i="35"/>
  <c r="Q19" i="35"/>
  <c r="AE19" i="35"/>
  <c r="AI19" i="35"/>
  <c r="AJ19" i="35"/>
  <c r="S19" i="35"/>
  <c r="T19" i="35"/>
  <c r="U19" i="35"/>
  <c r="AM19" i="35"/>
  <c r="AL19" i="35"/>
  <c r="AN19" i="35"/>
  <c r="AK19" i="35"/>
  <c r="AA19" i="35"/>
  <c r="V19" i="35"/>
  <c r="G19" i="35"/>
  <c r="AB71" i="35"/>
  <c r="AB72" i="35"/>
  <c r="AI72" i="35"/>
  <c r="AJ72" i="35"/>
  <c r="AM72" i="35"/>
  <c r="AL72" i="35"/>
  <c r="AN72" i="35"/>
  <c r="AK72" i="35"/>
  <c r="AE72" i="35"/>
  <c r="AA72" i="35"/>
  <c r="AB70" i="35"/>
  <c r="AI71" i="35"/>
  <c r="AJ71" i="35"/>
  <c r="AM71" i="35"/>
  <c r="AL71" i="35"/>
  <c r="AN71" i="35"/>
  <c r="AK71" i="35"/>
  <c r="AE71" i="35"/>
  <c r="AA71" i="35"/>
  <c r="AB69" i="35"/>
  <c r="AI70" i="35"/>
  <c r="AJ70" i="35"/>
  <c r="AM70" i="35"/>
  <c r="AL70" i="35"/>
  <c r="AN70" i="35"/>
  <c r="AK70" i="35"/>
  <c r="AE70" i="35"/>
  <c r="AA70" i="35"/>
  <c r="AB68" i="35"/>
  <c r="AI69" i="35"/>
  <c r="AJ69" i="35"/>
  <c r="AM69" i="35"/>
  <c r="AL69" i="35"/>
  <c r="AN69" i="35"/>
  <c r="AK69" i="35"/>
  <c r="AE69" i="35"/>
  <c r="AA69" i="35"/>
  <c r="AB67" i="35"/>
  <c r="AI68" i="35"/>
  <c r="AJ68" i="35"/>
  <c r="AM68" i="35"/>
  <c r="AL68" i="35"/>
  <c r="AN68" i="35"/>
  <c r="AK68" i="35"/>
  <c r="AE68" i="35"/>
  <c r="AA68" i="35"/>
  <c r="AI67" i="35"/>
  <c r="AJ67" i="35"/>
  <c r="AM67" i="35"/>
  <c r="AL67" i="35"/>
  <c r="AN67" i="35"/>
  <c r="AK67" i="35"/>
  <c r="AE67" i="35"/>
  <c r="AA67" i="35"/>
  <c r="P67" i="35"/>
  <c r="S67" i="35"/>
  <c r="T67" i="35"/>
  <c r="V67" i="35"/>
  <c r="U67" i="35"/>
  <c r="Q67" i="35"/>
  <c r="G67" i="35"/>
  <c r="AB65" i="35"/>
  <c r="AB66" i="35"/>
  <c r="AI66" i="35"/>
  <c r="AJ66" i="35"/>
  <c r="AM66" i="35"/>
  <c r="AL66" i="35"/>
  <c r="AN66" i="35"/>
  <c r="AK66" i="35"/>
  <c r="AE66" i="35"/>
  <c r="AA66" i="35"/>
  <c r="AB64" i="35"/>
  <c r="AI65" i="35"/>
  <c r="AJ65" i="35"/>
  <c r="AM65" i="35"/>
  <c r="AL65" i="35"/>
  <c r="AN65" i="35"/>
  <c r="AK65" i="35"/>
  <c r="AE65" i="35"/>
  <c r="AA65" i="35"/>
  <c r="AB63" i="35"/>
  <c r="AI64" i="35"/>
  <c r="AJ64" i="35"/>
  <c r="AM64" i="35"/>
  <c r="AL64" i="35"/>
  <c r="AN64" i="35"/>
  <c r="AK64" i="35"/>
  <c r="AE64" i="35"/>
  <c r="AA64" i="35"/>
  <c r="AB62" i="35"/>
  <c r="AI63" i="35"/>
  <c r="AJ63" i="35"/>
  <c r="AM63" i="35"/>
  <c r="AL63" i="35"/>
  <c r="AN63" i="35"/>
  <c r="AK63" i="35"/>
  <c r="AE63" i="35"/>
  <c r="AA63" i="35"/>
  <c r="AB61" i="35"/>
  <c r="AI62" i="35"/>
  <c r="AJ62" i="35"/>
  <c r="AM62" i="35"/>
  <c r="AL62" i="35"/>
  <c r="AN62" i="35"/>
  <c r="AK62" i="35"/>
  <c r="AE62" i="35"/>
  <c r="AA62" i="35"/>
  <c r="AI61" i="35"/>
  <c r="AJ61" i="35"/>
  <c r="AM61" i="35"/>
  <c r="AL61" i="35"/>
  <c r="AN61" i="35"/>
  <c r="AK61" i="35"/>
  <c r="AE61" i="35"/>
  <c r="AA61" i="35"/>
  <c r="P61" i="35"/>
  <c r="S61" i="35"/>
  <c r="T61" i="35"/>
  <c r="V61" i="35"/>
  <c r="U61" i="35"/>
  <c r="Q61" i="35"/>
  <c r="G61" i="35"/>
  <c r="AB59" i="35"/>
  <c r="AB60" i="35"/>
  <c r="AI60" i="35"/>
  <c r="AJ60" i="35"/>
  <c r="AM60" i="35"/>
  <c r="AL60" i="35"/>
  <c r="AN60" i="35"/>
  <c r="AK60" i="35"/>
  <c r="AE60" i="35"/>
  <c r="AA60" i="35"/>
  <c r="AB58" i="35"/>
  <c r="AI59" i="35"/>
  <c r="AJ59" i="35"/>
  <c r="AM59" i="35"/>
  <c r="AL59" i="35"/>
  <c r="AN59" i="35"/>
  <c r="AK59" i="35"/>
  <c r="AE59" i="35"/>
  <c r="AA59" i="35"/>
  <c r="AB57" i="35"/>
  <c r="AI58" i="35"/>
  <c r="AJ58" i="35"/>
  <c r="AM58" i="35"/>
  <c r="AL58" i="35"/>
  <c r="AN58" i="35"/>
  <c r="AK58" i="35"/>
  <c r="AE58" i="35"/>
  <c r="AA58" i="35"/>
  <c r="AB56" i="35"/>
  <c r="AI57" i="35"/>
  <c r="AJ57" i="35"/>
  <c r="AM57" i="35"/>
  <c r="AL57" i="35"/>
  <c r="AN57" i="35"/>
  <c r="AK57" i="35"/>
  <c r="AE57" i="35"/>
  <c r="AA57" i="35"/>
  <c r="AB55" i="35"/>
  <c r="AI56" i="35"/>
  <c r="AJ56" i="35"/>
  <c r="AM56" i="35"/>
  <c r="AL56" i="35"/>
  <c r="AN56" i="35"/>
  <c r="AK56" i="35"/>
  <c r="AE56" i="35"/>
  <c r="AA56" i="35"/>
  <c r="AI55" i="35"/>
  <c r="AJ55" i="35"/>
  <c r="AM55" i="35"/>
  <c r="AL55" i="35"/>
  <c r="AN55" i="35"/>
  <c r="AK55" i="35"/>
  <c r="AE55" i="35"/>
  <c r="AA55" i="35"/>
  <c r="P55" i="35"/>
  <c r="S55" i="35"/>
  <c r="T55" i="35"/>
  <c r="V55" i="35"/>
  <c r="U55" i="35"/>
  <c r="Q55" i="35"/>
  <c r="G55" i="35"/>
  <c r="AB53" i="35"/>
  <c r="AB54" i="35"/>
  <c r="AI54" i="35"/>
  <c r="AJ54" i="35"/>
  <c r="AM54" i="35"/>
  <c r="AL54" i="35"/>
  <c r="AN54" i="35"/>
  <c r="AK54" i="35"/>
  <c r="AE54" i="35"/>
  <c r="AA54" i="35"/>
  <c r="AB52" i="35"/>
  <c r="AI53" i="35"/>
  <c r="AJ53" i="35"/>
  <c r="AM53" i="35"/>
  <c r="AL53" i="35"/>
  <c r="AN53" i="35"/>
  <c r="AK53" i="35"/>
  <c r="AE53" i="35"/>
  <c r="AA53" i="35"/>
  <c r="AB51" i="35"/>
  <c r="AI52" i="35"/>
  <c r="AJ52" i="35"/>
  <c r="AM52" i="35"/>
  <c r="AL52" i="35"/>
  <c r="AN52" i="35"/>
  <c r="AK52" i="35"/>
  <c r="AE52" i="35"/>
  <c r="AA52" i="35"/>
  <c r="AB50" i="35"/>
  <c r="AI51" i="35"/>
  <c r="AJ51" i="35"/>
  <c r="AM51" i="35"/>
  <c r="AL51" i="35"/>
  <c r="AN51" i="35"/>
  <c r="AK51" i="35"/>
  <c r="AE51" i="35"/>
  <c r="AA51" i="35"/>
  <c r="AB49" i="35"/>
  <c r="AI50" i="35"/>
  <c r="AJ50" i="35"/>
  <c r="AM50" i="35"/>
  <c r="AL50" i="35"/>
  <c r="AN50" i="35"/>
  <c r="AK50" i="35"/>
  <c r="AE50" i="35"/>
  <c r="AA50" i="35"/>
  <c r="AI49" i="35"/>
  <c r="AJ49" i="35"/>
  <c r="AM49" i="35"/>
  <c r="AL49" i="35"/>
  <c r="AN49" i="35"/>
  <c r="AK49" i="35"/>
  <c r="AE49" i="35"/>
  <c r="AA49" i="35"/>
  <c r="P49" i="35"/>
  <c r="S49" i="35"/>
  <c r="T49" i="35"/>
  <c r="V49" i="35"/>
  <c r="U49" i="35"/>
  <c r="Q49" i="35"/>
  <c r="G49" i="35"/>
  <c r="AB47" i="35"/>
  <c r="AB48" i="35"/>
  <c r="AI48" i="35"/>
  <c r="AJ48" i="35"/>
  <c r="AM48" i="35"/>
  <c r="AL48" i="35"/>
  <c r="AN48" i="35"/>
  <c r="AK48" i="35"/>
  <c r="AE48" i="35"/>
  <c r="AA48" i="35"/>
  <c r="AB46" i="35"/>
  <c r="AI47" i="35"/>
  <c r="AJ47" i="35"/>
  <c r="AM47" i="35"/>
  <c r="AL47" i="35"/>
  <c r="AN47" i="35"/>
  <c r="AK47" i="35"/>
  <c r="AE47" i="35"/>
  <c r="AA47" i="35"/>
  <c r="AB45" i="35"/>
  <c r="AI46" i="35"/>
  <c r="AJ46" i="35"/>
  <c r="AM46" i="35"/>
  <c r="AL46" i="35"/>
  <c r="AN46" i="35"/>
  <c r="AK46" i="35"/>
  <c r="AE46" i="35"/>
  <c r="AA46" i="35"/>
  <c r="AB44" i="35"/>
  <c r="AI45" i="35"/>
  <c r="AJ45" i="35"/>
  <c r="AM45" i="35"/>
  <c r="AL45" i="35"/>
  <c r="AN45" i="35"/>
  <c r="AK45" i="35"/>
  <c r="AE45" i="35"/>
  <c r="AA45" i="35"/>
  <c r="AB43" i="35"/>
  <c r="AI44" i="35"/>
  <c r="AJ44" i="35"/>
  <c r="AM44" i="35"/>
  <c r="AL44" i="35"/>
  <c r="AN44" i="35"/>
  <c r="AK44" i="35"/>
  <c r="AE44" i="35"/>
  <c r="AA44" i="35"/>
  <c r="AI43" i="35"/>
  <c r="AJ43" i="35"/>
  <c r="AM43" i="35"/>
  <c r="AL43" i="35"/>
  <c r="AN43" i="35"/>
  <c r="AK43" i="35"/>
  <c r="AE43" i="35"/>
  <c r="AA43" i="35"/>
  <c r="P43" i="35"/>
  <c r="S43" i="35"/>
  <c r="T43" i="35"/>
  <c r="V43" i="35"/>
  <c r="U43" i="35"/>
  <c r="Q43" i="35"/>
  <c r="G43" i="35"/>
  <c r="AB41" i="35"/>
  <c r="AB42" i="35"/>
  <c r="AI42" i="35"/>
  <c r="AJ42" i="35"/>
  <c r="AM42" i="35"/>
  <c r="AL42" i="35"/>
  <c r="AN42" i="35"/>
  <c r="AK42" i="35"/>
  <c r="AE42" i="35"/>
  <c r="AA42" i="35"/>
  <c r="AB40" i="35"/>
  <c r="AI41" i="35"/>
  <c r="AJ41" i="35"/>
  <c r="AM41" i="35"/>
  <c r="AL41" i="35"/>
  <c r="AN41" i="35"/>
  <c r="AK41" i="35"/>
  <c r="AE41" i="35"/>
  <c r="AA41" i="35"/>
  <c r="AB39" i="35"/>
  <c r="AI40" i="35"/>
  <c r="AJ40" i="35"/>
  <c r="AM40" i="35"/>
  <c r="AL40" i="35"/>
  <c r="AN40" i="35"/>
  <c r="AK40" i="35"/>
  <c r="AE40" i="35"/>
  <c r="AA40" i="35"/>
  <c r="AB38" i="35"/>
  <c r="AI39" i="35"/>
  <c r="AJ39" i="35"/>
  <c r="AM39" i="35"/>
  <c r="AL39" i="35"/>
  <c r="AN39" i="35"/>
  <c r="AK39" i="35"/>
  <c r="AE39" i="35"/>
  <c r="AA39" i="35"/>
  <c r="AB37" i="35"/>
  <c r="AI38" i="35"/>
  <c r="AJ38" i="35"/>
  <c r="AM38" i="35"/>
  <c r="AL38" i="35"/>
  <c r="AN38" i="35"/>
  <c r="AK38" i="35"/>
  <c r="AE38" i="35"/>
  <c r="AA38" i="35"/>
  <c r="AI37" i="35"/>
  <c r="AJ37" i="35"/>
  <c r="AM37" i="35"/>
  <c r="AL37" i="35"/>
  <c r="AN37" i="35"/>
  <c r="AK37" i="35"/>
  <c r="AE37" i="35"/>
  <c r="AA37" i="35"/>
  <c r="P37" i="35"/>
  <c r="S37" i="35"/>
  <c r="T37" i="35"/>
  <c r="V37" i="35"/>
  <c r="U37" i="35"/>
  <c r="Q37" i="35"/>
  <c r="G37" i="35"/>
  <c r="AB35" i="35"/>
  <c r="AB36" i="35"/>
  <c r="AI36" i="35"/>
  <c r="AJ36" i="35"/>
  <c r="AM36" i="35"/>
  <c r="AL36" i="35"/>
  <c r="AN36" i="35"/>
  <c r="AK36" i="35"/>
  <c r="AE36" i="35"/>
  <c r="AA36" i="35"/>
  <c r="AB34" i="35"/>
  <c r="AI35" i="35"/>
  <c r="AJ35" i="35"/>
  <c r="AM35" i="35"/>
  <c r="AL35" i="35"/>
  <c r="AN35" i="35"/>
  <c r="AK35" i="35"/>
  <c r="AE35" i="35"/>
  <c r="AA35" i="35"/>
  <c r="AB33" i="35"/>
  <c r="AI34" i="35"/>
  <c r="AJ34" i="35"/>
  <c r="AM34" i="35"/>
  <c r="AL34" i="35"/>
  <c r="AN34" i="35"/>
  <c r="AK34" i="35"/>
  <c r="AE34" i="35"/>
  <c r="AA34" i="35"/>
  <c r="AB32" i="35"/>
  <c r="AI33" i="35"/>
  <c r="AJ33" i="35"/>
  <c r="AM33" i="35"/>
  <c r="AL33" i="35"/>
  <c r="AN33" i="35"/>
  <c r="AK33" i="35"/>
  <c r="AE33" i="35"/>
  <c r="AA33" i="35"/>
  <c r="AB31" i="35"/>
  <c r="AI32" i="35"/>
  <c r="AJ32" i="35"/>
  <c r="AM32" i="35"/>
  <c r="AL32" i="35"/>
  <c r="AN32" i="35"/>
  <c r="AK32" i="35"/>
  <c r="AE32" i="35"/>
  <c r="AA32" i="35"/>
  <c r="AI31" i="35"/>
  <c r="AJ31" i="35"/>
  <c r="AM31" i="35"/>
  <c r="AL31" i="35"/>
  <c r="AN31" i="35"/>
  <c r="AK31" i="35"/>
  <c r="AE31" i="35"/>
  <c r="AA31" i="35"/>
  <c r="P31" i="35"/>
  <c r="S31" i="35"/>
  <c r="T31" i="35"/>
  <c r="V31" i="35"/>
  <c r="U31" i="35"/>
  <c r="Q31" i="35"/>
  <c r="G31" i="35"/>
  <c r="AB29" i="35"/>
  <c r="AB30" i="35"/>
  <c r="AI30" i="35"/>
  <c r="AJ30" i="35"/>
  <c r="AM30" i="35"/>
  <c r="AL30" i="35"/>
  <c r="AN30" i="35"/>
  <c r="AK30" i="35"/>
  <c r="AE30" i="35"/>
  <c r="AA30" i="35"/>
  <c r="AB28" i="35"/>
  <c r="AI29" i="35"/>
  <c r="AJ29" i="35"/>
  <c r="AM29" i="35"/>
  <c r="AL29" i="35"/>
  <c r="AN29" i="35"/>
  <c r="AK29" i="35"/>
  <c r="AE29" i="35"/>
  <c r="AA29" i="35"/>
  <c r="AB27" i="35"/>
  <c r="AI28" i="35"/>
  <c r="AJ28" i="35"/>
  <c r="AM28" i="35"/>
  <c r="AL28" i="35"/>
  <c r="AN28" i="35"/>
  <c r="AK28" i="35"/>
  <c r="AE28" i="35"/>
  <c r="AA28" i="35"/>
  <c r="AB26" i="35"/>
  <c r="AI27" i="35"/>
  <c r="AJ27" i="35"/>
  <c r="AM27" i="35"/>
  <c r="AL27" i="35"/>
  <c r="AN27" i="35"/>
  <c r="AK27" i="35"/>
  <c r="AE27" i="35"/>
  <c r="AA27" i="35"/>
  <c r="AB25" i="35"/>
  <c r="AI26" i="35"/>
  <c r="AJ26" i="35"/>
  <c r="AM26" i="35"/>
  <c r="AL26" i="35"/>
  <c r="AN26" i="35"/>
  <c r="AK26" i="35"/>
  <c r="AE26" i="35"/>
  <c r="AA26" i="35"/>
  <c r="AI25" i="35"/>
  <c r="AJ25" i="35"/>
  <c r="AM25" i="35"/>
  <c r="AL25" i="35"/>
  <c r="AN25" i="35"/>
  <c r="AK25" i="35"/>
  <c r="AE25" i="35"/>
  <c r="AA25" i="35"/>
  <c r="P25" i="35"/>
  <c r="S25" i="35"/>
  <c r="T25" i="35"/>
  <c r="V25" i="35"/>
  <c r="U25" i="35"/>
  <c r="Q25" i="35"/>
  <c r="G25" i="35"/>
  <c r="AB17" i="35"/>
  <c r="AB18" i="35"/>
  <c r="AI18" i="35"/>
  <c r="AJ18" i="35"/>
  <c r="AM18" i="35"/>
  <c r="AL18" i="35"/>
  <c r="AN18" i="35"/>
  <c r="AK18" i="35"/>
  <c r="AE18" i="35"/>
  <c r="AA18" i="35"/>
  <c r="AB16" i="35"/>
  <c r="AI17" i="35"/>
  <c r="AJ17" i="35"/>
  <c r="AM17" i="35"/>
  <c r="AL17" i="35"/>
  <c r="AN17" i="35"/>
  <c r="AK17" i="35"/>
  <c r="AE17" i="35"/>
  <c r="AA17" i="35"/>
  <c r="AB15" i="35"/>
  <c r="AI16" i="35"/>
  <c r="AJ16" i="35"/>
  <c r="AM16" i="35"/>
  <c r="AL16" i="35"/>
  <c r="AN16" i="35"/>
  <c r="AK16" i="35"/>
  <c r="AE16" i="35"/>
  <c r="AA16" i="35"/>
  <c r="AB14" i="35"/>
  <c r="AI15" i="35"/>
  <c r="AJ15" i="35"/>
  <c r="AM15" i="35"/>
  <c r="AL15" i="35"/>
  <c r="AN15" i="35"/>
  <c r="AK15" i="35"/>
  <c r="AE15" i="35"/>
  <c r="AA15" i="35"/>
  <c r="AB13" i="35"/>
  <c r="AI14" i="35"/>
  <c r="AJ14" i="35"/>
  <c r="AM14" i="35"/>
  <c r="AL14" i="35"/>
  <c r="AN14" i="35"/>
  <c r="AK14" i="35"/>
  <c r="AE14" i="35"/>
  <c r="AA14" i="35"/>
  <c r="P13" i="35"/>
  <c r="Q13" i="35"/>
  <c r="AE13" i="35"/>
  <c r="AI13" i="35"/>
  <c r="AJ13" i="35"/>
  <c r="S13" i="35"/>
  <c r="T13" i="35"/>
  <c r="U13" i="35"/>
  <c r="AM13" i="35"/>
  <c r="AL13" i="35"/>
  <c r="AN13" i="35"/>
  <c r="AK13" i="35"/>
  <c r="AA13" i="35"/>
  <c r="V13" i="35"/>
  <c r="G13" i="35"/>
  <c r="U47" i="1"/>
  <c r="AJ32" i="1"/>
  <c r="AJ33" i="1"/>
  <c r="AI33" i="1"/>
  <c r="AI32" i="1"/>
  <c r="AF32" i="1"/>
  <c r="AH32" i="1"/>
  <c r="AF33" i="1"/>
  <c r="AH33" i="1"/>
  <c r="AG33" i="1"/>
  <c r="AK33" i="1"/>
  <c r="AG32" i="1"/>
  <c r="AK32" i="1"/>
  <c r="AB224" i="1"/>
  <c r="Y224" i="1"/>
  <c r="Y223" i="1"/>
  <c r="AF224" i="1"/>
  <c r="S224" i="1"/>
  <c r="AB223" i="1"/>
  <c r="AJ224" i="1"/>
  <c r="AI224" i="1"/>
  <c r="S223" i="1"/>
  <c r="Y221" i="1"/>
  <c r="Y222" i="1"/>
  <c r="AF222" i="1"/>
  <c r="AH222" i="1"/>
  <c r="AB222" i="1"/>
  <c r="AJ223" i="1"/>
  <c r="AI223" i="1"/>
  <c r="S222" i="1"/>
  <c r="Y220" i="1"/>
  <c r="AF221" i="1"/>
  <c r="AG221" i="1"/>
  <c r="AH221" i="1"/>
  <c r="AB221" i="1"/>
  <c r="AJ222" i="1"/>
  <c r="AI222" i="1"/>
  <c r="S221" i="1"/>
  <c r="Y219" i="1"/>
  <c r="AJ220" i="1"/>
  <c r="AI220" i="1"/>
  <c r="AB220" i="1"/>
  <c r="AJ221" i="1"/>
  <c r="AI221" i="1"/>
  <c r="S220" i="1"/>
  <c r="AB219" i="1"/>
  <c r="AF220" i="1"/>
  <c r="S219" i="1"/>
  <c r="T219" i="1"/>
  <c r="P219" i="1"/>
  <c r="Q219" i="1"/>
  <c r="V219" i="1"/>
  <c r="U219" i="1"/>
  <c r="AG220" i="1"/>
  <c r="AK220" i="1"/>
  <c r="AH220" i="1"/>
  <c r="AK221" i="1"/>
  <c r="AH224" i="1"/>
  <c r="AG224" i="1"/>
  <c r="AK224" i="1"/>
  <c r="AJ219" i="1"/>
  <c r="AI219" i="1"/>
  <c r="AG222" i="1"/>
  <c r="AK222" i="1"/>
  <c r="AF223" i="1"/>
  <c r="AF219" i="1"/>
  <c r="AH219" i="1"/>
  <c r="AG219" i="1"/>
  <c r="AK219" i="1"/>
  <c r="AG223" i="1"/>
  <c r="AK223" i="1"/>
  <c r="AH223" i="1"/>
  <c r="AI25" i="31"/>
  <c r="AK25" i="31"/>
  <c r="AI24" i="31"/>
  <c r="AK24" i="31"/>
  <c r="T24" i="31"/>
  <c r="V24" i="31"/>
  <c r="AB98" i="1"/>
  <c r="AB20" i="1"/>
  <c r="Y20" i="1"/>
  <c r="AB19" i="1"/>
  <c r="Y19" i="1"/>
  <c r="AB18" i="1"/>
  <c r="Y18" i="1"/>
  <c r="AB26" i="1"/>
  <c r="Y26" i="1"/>
  <c r="AB25" i="1"/>
  <c r="Y25" i="1"/>
  <c r="AB24" i="1"/>
  <c r="Y24" i="1"/>
  <c r="P149" i="1"/>
  <c r="Q149" i="1"/>
  <c r="AG149" i="1"/>
  <c r="AH149" i="1"/>
  <c r="AJ149" i="1"/>
  <c r="AI149" i="1"/>
  <c r="AG150" i="1"/>
  <c r="AH150" i="1"/>
  <c r="AG151" i="1"/>
  <c r="AH151" i="1"/>
  <c r="AG152" i="1"/>
  <c r="AH152" i="1"/>
  <c r="U207" i="1"/>
  <c r="V207" i="1"/>
  <c r="AB206" i="1"/>
  <c r="Y206" i="1"/>
  <c r="S206" i="1"/>
  <c r="AB205" i="1"/>
  <c r="Y205" i="1"/>
  <c r="S205" i="1"/>
  <c r="AB204" i="1"/>
  <c r="Y204" i="1"/>
  <c r="S204" i="1"/>
  <c r="AB203" i="1"/>
  <c r="Y203" i="1"/>
  <c r="S203" i="1"/>
  <c r="AB42" i="1"/>
  <c r="Y42" i="1"/>
  <c r="AB41" i="1"/>
  <c r="Y41" i="1"/>
  <c r="S41" i="1"/>
  <c r="T41" i="1"/>
  <c r="AB36" i="1"/>
  <c r="Y36" i="1"/>
  <c r="AB35" i="1"/>
  <c r="Y35" i="1"/>
  <c r="AK149" i="1"/>
  <c r="AJ150" i="1"/>
  <c r="V201" i="1"/>
  <c r="U201" i="1"/>
  <c r="AJ201" i="1"/>
  <c r="AF201" i="1"/>
  <c r="AJ203" i="1"/>
  <c r="AI203" i="1"/>
  <c r="AF203" i="1"/>
  <c r="AJ204" i="1"/>
  <c r="AI204" i="1"/>
  <c r="AF204" i="1"/>
  <c r="AJ205" i="1"/>
  <c r="AI205" i="1"/>
  <c r="AF205" i="1"/>
  <c r="AJ206" i="1"/>
  <c r="AI206" i="1"/>
  <c r="AF206" i="1"/>
  <c r="AB29" i="31"/>
  <c r="Y29" i="31"/>
  <c r="S29" i="31"/>
  <c r="AB28" i="31"/>
  <c r="Y28" i="31"/>
  <c r="S28" i="31"/>
  <c r="AB27" i="31"/>
  <c r="Y27" i="31"/>
  <c r="AJ28" i="31"/>
  <c r="AI28" i="31"/>
  <c r="S27" i="31"/>
  <c r="AB26" i="31"/>
  <c r="Y26" i="31"/>
  <c r="S26" i="31"/>
  <c r="AJ26" i="31"/>
  <c r="AI26" i="31"/>
  <c r="AF88" i="1"/>
  <c r="AH88" i="1"/>
  <c r="S88" i="1"/>
  <c r="AJ88" i="1"/>
  <c r="AI88" i="1"/>
  <c r="S87" i="1"/>
  <c r="AF86" i="1"/>
  <c r="AH86" i="1"/>
  <c r="AJ87" i="1"/>
  <c r="AI87" i="1"/>
  <c r="S86" i="1"/>
  <c r="AJ86" i="1"/>
  <c r="AI86" i="1"/>
  <c r="S85" i="1"/>
  <c r="S84" i="1"/>
  <c r="S83" i="1"/>
  <c r="P83" i="1"/>
  <c r="Q83" i="1"/>
  <c r="AF83" i="1"/>
  <c r="S82" i="1"/>
  <c r="AJ82" i="1"/>
  <c r="AI82" i="1"/>
  <c r="S81" i="1"/>
  <c r="AJ81" i="1"/>
  <c r="AI81" i="1"/>
  <c r="S80" i="1"/>
  <c r="AJ80" i="1"/>
  <c r="AI80" i="1"/>
  <c r="S79" i="1"/>
  <c r="S78" i="1"/>
  <c r="S77" i="1"/>
  <c r="P77" i="1"/>
  <c r="Q77" i="1"/>
  <c r="AF77" i="1"/>
  <c r="AB76" i="1"/>
  <c r="Y76" i="1"/>
  <c r="S76" i="1"/>
  <c r="AB75" i="1"/>
  <c r="Y75" i="1"/>
  <c r="S75" i="1"/>
  <c r="AB74" i="1"/>
  <c r="Y74" i="1"/>
  <c r="S74" i="1"/>
  <c r="AB73" i="1"/>
  <c r="Y73" i="1"/>
  <c r="S73" i="1"/>
  <c r="AJ73" i="1"/>
  <c r="AI73" i="1"/>
  <c r="S72" i="1"/>
  <c r="S71" i="1"/>
  <c r="U71" i="1"/>
  <c r="AJ71" i="1"/>
  <c r="P71" i="1"/>
  <c r="Q71" i="1"/>
  <c r="AF71" i="1"/>
  <c r="S70" i="1"/>
  <c r="S69" i="1"/>
  <c r="AJ69" i="1"/>
  <c r="AI69" i="1"/>
  <c r="S68" i="1"/>
  <c r="S67" i="1"/>
  <c r="S66" i="1"/>
  <c r="S65" i="1"/>
  <c r="P65" i="1"/>
  <c r="Q65" i="1"/>
  <c r="AB64" i="1"/>
  <c r="Y64" i="1"/>
  <c r="S64" i="1"/>
  <c r="AB63" i="1"/>
  <c r="Y63" i="1"/>
  <c r="S63" i="1"/>
  <c r="AB62" i="1"/>
  <c r="Y62" i="1"/>
  <c r="S62" i="1"/>
  <c r="AB61" i="1"/>
  <c r="Y61" i="1"/>
  <c r="S61" i="1"/>
  <c r="S60" i="1"/>
  <c r="S59" i="1"/>
  <c r="U59" i="1"/>
  <c r="AJ59" i="1"/>
  <c r="AI59" i="1"/>
  <c r="P59" i="1"/>
  <c r="Q59" i="1"/>
  <c r="AB58" i="1"/>
  <c r="Y58" i="1"/>
  <c r="S58" i="1"/>
  <c r="AB57" i="1"/>
  <c r="Y57" i="1"/>
  <c r="S57" i="1"/>
  <c r="AB56" i="1"/>
  <c r="Y56" i="1"/>
  <c r="S56" i="1"/>
  <c r="S55" i="1"/>
  <c r="S54" i="1"/>
  <c r="S53" i="1"/>
  <c r="U53" i="1"/>
  <c r="AJ53" i="1"/>
  <c r="AI53" i="1"/>
  <c r="P53" i="1"/>
  <c r="AB94" i="1"/>
  <c r="Y94" i="1"/>
  <c r="S94" i="1"/>
  <c r="AB93" i="1"/>
  <c r="Y93" i="1"/>
  <c r="S93" i="1"/>
  <c r="S92" i="1"/>
  <c r="S91" i="1"/>
  <c r="S90" i="1"/>
  <c r="S89" i="1"/>
  <c r="U89" i="1"/>
  <c r="AJ89" i="1"/>
  <c r="AI89" i="1"/>
  <c r="P89" i="1"/>
  <c r="Q89" i="1"/>
  <c r="AB40" i="1"/>
  <c r="Y40" i="1"/>
  <c r="S40" i="1"/>
  <c r="AB39" i="1"/>
  <c r="Y39" i="1"/>
  <c r="S39" i="1"/>
  <c r="AB38" i="1"/>
  <c r="Y38" i="1"/>
  <c r="S38" i="1"/>
  <c r="AB37" i="1"/>
  <c r="Y37" i="1"/>
  <c r="S37" i="1"/>
  <c r="S36" i="1"/>
  <c r="S35" i="1"/>
  <c r="P35" i="1"/>
  <c r="AB46" i="1"/>
  <c r="Y46" i="1"/>
  <c r="AB45" i="1"/>
  <c r="Y45" i="1"/>
  <c r="AB44" i="1"/>
  <c r="Y44" i="1"/>
  <c r="AB43" i="1"/>
  <c r="Y43" i="1"/>
  <c r="U41" i="1"/>
  <c r="P41" i="1"/>
  <c r="AB29" i="1"/>
  <c r="Y29" i="1"/>
  <c r="S29" i="1"/>
  <c r="AB28" i="1"/>
  <c r="Y28" i="1"/>
  <c r="S28" i="1"/>
  <c r="AB27" i="1"/>
  <c r="Y27" i="1"/>
  <c r="S27" i="1"/>
  <c r="S26" i="1"/>
  <c r="S25" i="1"/>
  <c r="S24" i="1"/>
  <c r="P24" i="1"/>
  <c r="AB23" i="1"/>
  <c r="Y23" i="1"/>
  <c r="AB22" i="1"/>
  <c r="Y22" i="1"/>
  <c r="AB21" i="1"/>
  <c r="Y21" i="1"/>
  <c r="P47" i="1"/>
  <c r="Q47" i="1"/>
  <c r="AF47" i="1"/>
  <c r="S47" i="1"/>
  <c r="AK47" i="1"/>
  <c r="S48" i="1"/>
  <c r="AF48" i="1"/>
  <c r="S49" i="1"/>
  <c r="Y49" i="1"/>
  <c r="AJ49" i="1"/>
  <c r="AI49" i="1"/>
  <c r="AB49" i="1"/>
  <c r="S50" i="1"/>
  <c r="Y50" i="1"/>
  <c r="AB50" i="1"/>
  <c r="S51" i="1"/>
  <c r="Y51" i="1"/>
  <c r="AB51" i="1"/>
  <c r="S52" i="1"/>
  <c r="Y52" i="1"/>
  <c r="AB52" i="1"/>
  <c r="AB59" i="31"/>
  <c r="Y59" i="31"/>
  <c r="Y58" i="31"/>
  <c r="AJ59" i="31"/>
  <c r="AI59" i="31"/>
  <c r="S59" i="31"/>
  <c r="AB58" i="31"/>
  <c r="S58" i="31"/>
  <c r="AB57" i="31"/>
  <c r="Y57" i="31"/>
  <c r="AF58" i="31"/>
  <c r="S57" i="31"/>
  <c r="AB56" i="31"/>
  <c r="Y56" i="31"/>
  <c r="S56" i="31"/>
  <c r="AB55" i="31"/>
  <c r="Y55" i="31"/>
  <c r="S55" i="31"/>
  <c r="AB54" i="31"/>
  <c r="Y54" i="31"/>
  <c r="S54" i="31"/>
  <c r="T54" i="31"/>
  <c r="U54" i="31"/>
  <c r="P54" i="31"/>
  <c r="AJ56" i="31"/>
  <c r="AI56" i="31"/>
  <c r="AJ29" i="31"/>
  <c r="AI29" i="31"/>
  <c r="AJ27" i="31"/>
  <c r="AI27" i="31"/>
  <c r="AJ57" i="1"/>
  <c r="AI57" i="1"/>
  <c r="AJ76" i="1"/>
  <c r="AI76" i="1"/>
  <c r="T24" i="1"/>
  <c r="U24" i="1"/>
  <c r="AJ24" i="1"/>
  <c r="AI150" i="1"/>
  <c r="AK150" i="1"/>
  <c r="AJ151" i="1"/>
  <c r="AI201" i="1"/>
  <c r="AJ202" i="1"/>
  <c r="AI202" i="1"/>
  <c r="AH206" i="1"/>
  <c r="AG206" i="1"/>
  <c r="AK206" i="1"/>
  <c r="AH205" i="1"/>
  <c r="AG205" i="1"/>
  <c r="AK205" i="1"/>
  <c r="AH204" i="1"/>
  <c r="AG204" i="1"/>
  <c r="AK204" i="1"/>
  <c r="AH203" i="1"/>
  <c r="AG203" i="1"/>
  <c r="AK203" i="1"/>
  <c r="AH201" i="1"/>
  <c r="AF202" i="1"/>
  <c r="AG202" i="1"/>
  <c r="AG201" i="1"/>
  <c r="AI71" i="1"/>
  <c r="AJ72" i="1"/>
  <c r="AI72" i="1"/>
  <c r="AJ74" i="1"/>
  <c r="AI74" i="1"/>
  <c r="AF73" i="1"/>
  <c r="AH73" i="1"/>
  <c r="AH77" i="1"/>
  <c r="AF78" i="1"/>
  <c r="AG78" i="1"/>
  <c r="AG77" i="1"/>
  <c r="V83" i="1"/>
  <c r="AG71" i="1"/>
  <c r="AH71" i="1"/>
  <c r="AF72" i="1"/>
  <c r="AH72" i="1"/>
  <c r="AF27" i="31"/>
  <c r="AF28" i="31"/>
  <c r="AF26" i="31"/>
  <c r="AF29" i="31"/>
  <c r="AF59" i="31"/>
  <c r="AG59" i="31"/>
  <c r="AK59" i="31"/>
  <c r="AJ57" i="31"/>
  <c r="AI57" i="31"/>
  <c r="AJ58" i="31"/>
  <c r="AI58" i="31"/>
  <c r="AH83" i="1"/>
  <c r="AF84" i="1"/>
  <c r="AG83" i="1"/>
  <c r="U83" i="1"/>
  <c r="AJ83" i="1"/>
  <c r="AG86" i="1"/>
  <c r="AK86" i="1"/>
  <c r="AF87" i="1"/>
  <c r="AG88" i="1"/>
  <c r="AK88" i="1"/>
  <c r="V77" i="1"/>
  <c r="U77" i="1"/>
  <c r="AJ77" i="1"/>
  <c r="AF80" i="1"/>
  <c r="AF81" i="1"/>
  <c r="AF82" i="1"/>
  <c r="V71" i="1"/>
  <c r="AF76" i="1"/>
  <c r="AF75" i="1"/>
  <c r="AF74" i="1"/>
  <c r="AJ75" i="1"/>
  <c r="AI75" i="1"/>
  <c r="AG59" i="1"/>
  <c r="AK59" i="1"/>
  <c r="AF63" i="1"/>
  <c r="AG63" i="1"/>
  <c r="AJ61" i="1"/>
  <c r="AI61" i="1"/>
  <c r="AJ68" i="1"/>
  <c r="AI68" i="1"/>
  <c r="AF68" i="1"/>
  <c r="AH68" i="1"/>
  <c r="AJ60" i="1"/>
  <c r="AI60" i="1"/>
  <c r="AJ64" i="1"/>
  <c r="AI64" i="1"/>
  <c r="AJ70" i="1"/>
  <c r="AI70" i="1"/>
  <c r="AJ62" i="1"/>
  <c r="AI62" i="1"/>
  <c r="V65" i="1"/>
  <c r="U65" i="1"/>
  <c r="AJ65" i="1"/>
  <c r="AI65" i="1"/>
  <c r="AF69" i="1"/>
  <c r="AF70" i="1"/>
  <c r="AF65" i="1"/>
  <c r="V59" i="1"/>
  <c r="AF64" i="1"/>
  <c r="AF62" i="1"/>
  <c r="AH59" i="1"/>
  <c r="AF61" i="1"/>
  <c r="AJ63" i="1"/>
  <c r="AI63" i="1"/>
  <c r="AJ58" i="1"/>
  <c r="AI58" i="1"/>
  <c r="AJ56" i="1"/>
  <c r="AI56" i="1"/>
  <c r="AJ54" i="1"/>
  <c r="AI54" i="1"/>
  <c r="AF94" i="1"/>
  <c r="AG94" i="1"/>
  <c r="AF56" i="1"/>
  <c r="AG56" i="1"/>
  <c r="AF57" i="1"/>
  <c r="AH57" i="1"/>
  <c r="V53" i="1"/>
  <c r="Q53" i="1"/>
  <c r="AF58" i="1"/>
  <c r="AF89" i="1"/>
  <c r="AJ90" i="1"/>
  <c r="AI90" i="1"/>
  <c r="V89" i="1"/>
  <c r="AJ52" i="1"/>
  <c r="AI52" i="1"/>
  <c r="AJ93" i="1"/>
  <c r="AI93" i="1"/>
  <c r="AJ94" i="1"/>
  <c r="AI94" i="1"/>
  <c r="AJ51" i="1"/>
  <c r="AI51" i="1"/>
  <c r="AF93" i="1"/>
  <c r="AF52" i="1"/>
  <c r="AF51" i="1"/>
  <c r="AF50" i="1"/>
  <c r="AF49" i="1"/>
  <c r="V47" i="1"/>
  <c r="AJ50" i="1"/>
  <c r="AI50" i="1"/>
  <c r="V35" i="1"/>
  <c r="Q35" i="1"/>
  <c r="AF35" i="1"/>
  <c r="AJ35" i="1"/>
  <c r="AI35" i="1"/>
  <c r="AJ37" i="1"/>
  <c r="AI37" i="1"/>
  <c r="AF37" i="1"/>
  <c r="AJ38" i="1"/>
  <c r="AI38" i="1"/>
  <c r="AF38" i="1"/>
  <c r="AJ39" i="1"/>
  <c r="AI39" i="1"/>
  <c r="AF39" i="1"/>
  <c r="AJ40" i="1"/>
  <c r="AI40" i="1"/>
  <c r="AF40" i="1"/>
  <c r="V41" i="1"/>
  <c r="Q41" i="1"/>
  <c r="AF41" i="1"/>
  <c r="AJ41" i="1"/>
  <c r="AJ43" i="1"/>
  <c r="AI43" i="1"/>
  <c r="AF43" i="1"/>
  <c r="AJ44" i="1"/>
  <c r="AI44" i="1"/>
  <c r="AF44" i="1"/>
  <c r="AJ45" i="1"/>
  <c r="AI45" i="1"/>
  <c r="AF45" i="1"/>
  <c r="AJ46" i="1"/>
  <c r="AI46" i="1"/>
  <c r="AF46" i="1"/>
  <c r="V24" i="1"/>
  <c r="Q24" i="1"/>
  <c r="AF24" i="1"/>
  <c r="AJ27" i="1"/>
  <c r="AI27" i="1"/>
  <c r="AF27" i="1"/>
  <c r="AJ28" i="1"/>
  <c r="AI28" i="1"/>
  <c r="AF28" i="1"/>
  <c r="AJ29" i="1"/>
  <c r="AI29" i="1"/>
  <c r="AF29" i="1"/>
  <c r="AJ18" i="1"/>
  <c r="AI18" i="1"/>
  <c r="AF18" i="1"/>
  <c r="AJ21" i="1"/>
  <c r="AI21" i="1"/>
  <c r="AF21" i="1"/>
  <c r="AJ22" i="1"/>
  <c r="AI22" i="1"/>
  <c r="AF22" i="1"/>
  <c r="AJ23" i="1"/>
  <c r="AI23" i="1"/>
  <c r="AF23" i="1"/>
  <c r="AH58" i="31"/>
  <c r="AG58" i="31"/>
  <c r="AK58" i="31"/>
  <c r="AH59" i="31"/>
  <c r="V54" i="31"/>
  <c r="Q54" i="31"/>
  <c r="AF54" i="31"/>
  <c r="AF57" i="31"/>
  <c r="AF56" i="31"/>
  <c r="AJ54" i="31"/>
  <c r="AI54" i="31"/>
  <c r="AK202" i="1"/>
  <c r="AH202" i="1"/>
  <c r="AH78" i="1"/>
  <c r="AF79" i="1"/>
  <c r="AH79" i="1"/>
  <c r="AK201" i="1"/>
  <c r="AJ91" i="1"/>
  <c r="AI91" i="1"/>
  <c r="AG73" i="1"/>
  <c r="AK73" i="1"/>
  <c r="AJ66" i="1"/>
  <c r="AI66" i="1"/>
  <c r="AI24" i="1"/>
  <c r="AJ25" i="1"/>
  <c r="AI25" i="1"/>
  <c r="AJ55" i="1"/>
  <c r="AI55" i="1"/>
  <c r="AI151" i="1"/>
  <c r="AK151" i="1"/>
  <c r="AJ152" i="1"/>
  <c r="AI152" i="1"/>
  <c r="AK152" i="1"/>
  <c r="AK71" i="1"/>
  <c r="AG72" i="1"/>
  <c r="AK72" i="1"/>
  <c r="AH63" i="1"/>
  <c r="AJ19" i="1"/>
  <c r="AJ26" i="1"/>
  <c r="AI26" i="1"/>
  <c r="AI41" i="1"/>
  <c r="AJ42" i="1"/>
  <c r="AI42" i="1"/>
  <c r="AI77" i="1"/>
  <c r="AK77" i="1"/>
  <c r="AJ78" i="1"/>
  <c r="AJ79" i="1"/>
  <c r="AI79" i="1"/>
  <c r="AJ92" i="1"/>
  <c r="AI92" i="1"/>
  <c r="AI83" i="1"/>
  <c r="AK83" i="1"/>
  <c r="AJ84" i="1"/>
  <c r="AH84" i="1"/>
  <c r="AF85" i="1"/>
  <c r="AG84" i="1"/>
  <c r="AJ36" i="1"/>
  <c r="AI36" i="1"/>
  <c r="AG26" i="31"/>
  <c r="AK26" i="31"/>
  <c r="AH26" i="31"/>
  <c r="AH29" i="31"/>
  <c r="AG29" i="31"/>
  <c r="AK29" i="31"/>
  <c r="AG28" i="31"/>
  <c r="AK28" i="31"/>
  <c r="AH28" i="31"/>
  <c r="AH27" i="31"/>
  <c r="AG27" i="31"/>
  <c r="AK27" i="31"/>
  <c r="AJ55" i="31"/>
  <c r="AI55" i="31"/>
  <c r="AH87" i="1"/>
  <c r="AG87" i="1"/>
  <c r="AK87" i="1"/>
  <c r="AG81" i="1"/>
  <c r="AK81" i="1"/>
  <c r="AH81" i="1"/>
  <c r="AH82" i="1"/>
  <c r="AG82" i="1"/>
  <c r="AK82" i="1"/>
  <c r="AH80" i="1"/>
  <c r="AG80" i="1"/>
  <c r="AK80" i="1"/>
  <c r="AG74" i="1"/>
  <c r="AK74" i="1"/>
  <c r="AH74" i="1"/>
  <c r="AH75" i="1"/>
  <c r="AG75" i="1"/>
  <c r="AK75" i="1"/>
  <c r="AH76" i="1"/>
  <c r="AG76" i="1"/>
  <c r="AK76" i="1"/>
  <c r="AK56" i="1"/>
  <c r="AK94" i="1"/>
  <c r="AG68" i="1"/>
  <c r="AK68" i="1"/>
  <c r="AK63" i="1"/>
  <c r="AH60" i="1"/>
  <c r="AG60" i="1"/>
  <c r="AK60" i="1"/>
  <c r="AG69" i="1"/>
  <c r="AK69" i="1"/>
  <c r="AH69" i="1"/>
  <c r="AG65" i="1"/>
  <c r="AK65" i="1"/>
  <c r="AH65" i="1"/>
  <c r="AF66" i="1"/>
  <c r="AH70" i="1"/>
  <c r="AG70" i="1"/>
  <c r="AK70" i="1"/>
  <c r="AG61" i="1"/>
  <c r="AK61" i="1"/>
  <c r="AH61" i="1"/>
  <c r="AH62" i="1"/>
  <c r="AG62" i="1"/>
  <c r="AK62" i="1"/>
  <c r="AH64" i="1"/>
  <c r="AG64" i="1"/>
  <c r="AK64" i="1"/>
  <c r="AH56" i="1"/>
  <c r="AH94" i="1"/>
  <c r="AG57" i="1"/>
  <c r="AK57" i="1"/>
  <c r="AH54" i="1"/>
  <c r="AG54" i="1"/>
  <c r="AK54" i="1"/>
  <c r="AH53" i="1"/>
  <c r="AG53" i="1"/>
  <c r="AK53" i="1"/>
  <c r="AH55" i="1"/>
  <c r="AG55" i="1"/>
  <c r="AH58" i="1"/>
  <c r="AG58" i="1"/>
  <c r="AK58" i="1"/>
  <c r="AH89" i="1"/>
  <c r="AF90" i="1"/>
  <c r="AG89" i="1"/>
  <c r="AK89" i="1"/>
  <c r="AH93" i="1"/>
  <c r="AG93" i="1"/>
  <c r="AK93" i="1"/>
  <c r="AH51" i="1"/>
  <c r="AG51" i="1"/>
  <c r="AK51" i="1"/>
  <c r="AH52" i="1"/>
  <c r="AG52" i="1"/>
  <c r="AK52" i="1"/>
  <c r="AH49" i="1"/>
  <c r="AG49" i="1"/>
  <c r="AK49" i="1"/>
  <c r="AH50" i="1"/>
  <c r="AG50" i="1"/>
  <c r="AK50" i="1"/>
  <c r="AH40" i="1"/>
  <c r="AG40" i="1"/>
  <c r="AK40" i="1"/>
  <c r="AH39" i="1"/>
  <c r="AG39" i="1"/>
  <c r="AK39" i="1"/>
  <c r="AH38" i="1"/>
  <c r="AG38" i="1"/>
  <c r="AK38" i="1"/>
  <c r="AH37" i="1"/>
  <c r="AG37" i="1"/>
  <c r="AK37" i="1"/>
  <c r="AH35" i="1"/>
  <c r="AF36" i="1"/>
  <c r="AG36" i="1"/>
  <c r="AK36" i="1"/>
  <c r="AG35" i="1"/>
  <c r="AK35" i="1"/>
  <c r="AH46" i="1"/>
  <c r="AG46" i="1"/>
  <c r="AK46" i="1"/>
  <c r="AH45" i="1"/>
  <c r="AG45" i="1"/>
  <c r="AK45" i="1"/>
  <c r="AH44" i="1"/>
  <c r="AG44" i="1"/>
  <c r="AK44" i="1"/>
  <c r="AH43" i="1"/>
  <c r="AG43" i="1"/>
  <c r="AK43" i="1"/>
  <c r="AH41" i="1"/>
  <c r="AF42" i="1"/>
  <c r="AH42" i="1"/>
  <c r="AG41" i="1"/>
  <c r="AK41" i="1"/>
  <c r="AH29" i="1"/>
  <c r="AG29" i="1"/>
  <c r="AK29" i="1"/>
  <c r="AH28" i="1"/>
  <c r="AG28" i="1"/>
  <c r="AK28" i="1"/>
  <c r="AH27" i="1"/>
  <c r="AG27" i="1"/>
  <c r="AK27" i="1"/>
  <c r="AH24" i="1"/>
  <c r="AF25" i="1"/>
  <c r="AG25" i="1"/>
  <c r="AK25" i="1"/>
  <c r="AG24" i="1"/>
  <c r="AH23" i="1"/>
  <c r="AG23" i="1"/>
  <c r="AK23" i="1"/>
  <c r="AH22" i="1"/>
  <c r="AG22" i="1"/>
  <c r="AK22" i="1"/>
  <c r="AH21" i="1"/>
  <c r="AG21" i="1"/>
  <c r="AK21" i="1"/>
  <c r="AH18" i="1"/>
  <c r="AF19" i="1"/>
  <c r="AH19" i="1"/>
  <c r="AF20" i="1"/>
  <c r="AG18" i="1"/>
  <c r="AK18" i="1"/>
  <c r="AH57" i="31"/>
  <c r="AG57" i="31"/>
  <c r="AK57" i="31"/>
  <c r="AH56" i="31"/>
  <c r="AG56" i="31"/>
  <c r="AK56" i="31"/>
  <c r="AG54" i="31"/>
  <c r="AK54" i="31"/>
  <c r="AH54" i="31"/>
  <c r="AF55" i="31"/>
  <c r="AK24" i="1"/>
  <c r="AK55" i="1"/>
  <c r="AG79" i="1"/>
  <c r="AK79" i="1"/>
  <c r="AJ67" i="1"/>
  <c r="AI67" i="1"/>
  <c r="AH36" i="1"/>
  <c r="AI78" i="1"/>
  <c r="AK78" i="1"/>
  <c r="AH20" i="1"/>
  <c r="AG20" i="1"/>
  <c r="AI19" i="1"/>
  <c r="AJ20" i="1"/>
  <c r="AI20" i="1"/>
  <c r="AG19" i="1"/>
  <c r="AH25" i="1"/>
  <c r="AF26" i="1"/>
  <c r="AG90" i="1"/>
  <c r="AK90" i="1"/>
  <c r="AH90" i="1"/>
  <c r="AF91" i="1"/>
  <c r="AH85" i="1"/>
  <c r="AG85" i="1"/>
  <c r="AI84" i="1"/>
  <c r="AK84" i="1"/>
  <c r="AJ85" i="1"/>
  <c r="AI85" i="1"/>
  <c r="AH66" i="1"/>
  <c r="AF67" i="1"/>
  <c r="AG66" i="1"/>
  <c r="AK66" i="1"/>
  <c r="AG42" i="1"/>
  <c r="AK42" i="1"/>
  <c r="AG55" i="31"/>
  <c r="AK55" i="31"/>
  <c r="AH55" i="31"/>
  <c r="AK19" i="1"/>
  <c r="AK20" i="1"/>
  <c r="AH26" i="1"/>
  <c r="AG26" i="1"/>
  <c r="AK26" i="1"/>
  <c r="AK85" i="1"/>
  <c r="AG91" i="1"/>
  <c r="AK91" i="1"/>
  <c r="AH91" i="1"/>
  <c r="AF92" i="1"/>
  <c r="AH67" i="1"/>
  <c r="AG67" i="1"/>
  <c r="AK67" i="1"/>
  <c r="AB49" i="31"/>
  <c r="AB48" i="31"/>
  <c r="AH92" i="1"/>
  <c r="AG92" i="1"/>
  <c r="AK92" i="1"/>
  <c r="AB23" i="31"/>
  <c r="Y23" i="31"/>
  <c r="S23" i="31"/>
  <c r="AB22" i="31"/>
  <c r="Y22" i="31"/>
  <c r="AJ23" i="31"/>
  <c r="AI23" i="31"/>
  <c r="S22" i="31"/>
  <c r="AB21" i="31"/>
  <c r="Y21" i="31"/>
  <c r="S21" i="31"/>
  <c r="AB20" i="31"/>
  <c r="Y20" i="31"/>
  <c r="S20" i="31"/>
  <c r="AB19" i="31"/>
  <c r="Y19" i="31"/>
  <c r="S19" i="31"/>
  <c r="AB18" i="31"/>
  <c r="Y18" i="31"/>
  <c r="S18" i="31"/>
  <c r="T18" i="31"/>
  <c r="U18" i="31"/>
  <c r="P18" i="31"/>
  <c r="Q18" i="31"/>
  <c r="AB17" i="31"/>
  <c r="Y17" i="31"/>
  <c r="S17" i="31"/>
  <c r="AB16" i="31"/>
  <c r="Y16" i="31"/>
  <c r="S16" i="31"/>
  <c r="AB15" i="31"/>
  <c r="Y15" i="31"/>
  <c r="S15" i="31"/>
  <c r="AB14" i="31"/>
  <c r="Y14" i="31"/>
  <c r="AF15" i="31"/>
  <c r="S14" i="31"/>
  <c r="AB13" i="31"/>
  <c r="Y13" i="31"/>
  <c r="S13" i="31"/>
  <c r="AB12" i="31"/>
  <c r="Y12" i="31"/>
  <c r="S12" i="31"/>
  <c r="T12" i="31"/>
  <c r="U12" i="31"/>
  <c r="P12" i="31"/>
  <c r="AJ21" i="31"/>
  <c r="AI21" i="31"/>
  <c r="AF17" i="31"/>
  <c r="AF16" i="31"/>
  <c r="AJ22" i="31"/>
  <c r="AI22" i="31"/>
  <c r="AJ15" i="31"/>
  <c r="AI15" i="31"/>
  <c r="AF20" i="31"/>
  <c r="AH20" i="31"/>
  <c r="AF21" i="31"/>
  <c r="AH21" i="31"/>
  <c r="AJ17" i="31"/>
  <c r="AI17" i="31"/>
  <c r="AJ16" i="31"/>
  <c r="AI16" i="31"/>
  <c r="AJ18" i="31"/>
  <c r="AI18" i="31"/>
  <c r="AF22" i="31"/>
  <c r="V18" i="31"/>
  <c r="AJ19" i="31"/>
  <c r="AI19" i="31"/>
  <c r="AF23" i="31"/>
  <c r="AJ20" i="31"/>
  <c r="AI20" i="31"/>
  <c r="AF18" i="31"/>
  <c r="AH17" i="31"/>
  <c r="AG17" i="31"/>
  <c r="V12" i="31"/>
  <c r="AH15" i="31"/>
  <c r="AG15" i="31"/>
  <c r="AK15" i="31"/>
  <c r="AH16" i="31"/>
  <c r="AG16" i="31"/>
  <c r="Q12" i="31"/>
  <c r="AF12" i="31"/>
  <c r="AJ12" i="31"/>
  <c r="AI12" i="31"/>
  <c r="AG20" i="31"/>
  <c r="AK17" i="31"/>
  <c r="AG21" i="31"/>
  <c r="AK21" i="31"/>
  <c r="AK20" i="31"/>
  <c r="AJ13" i="31"/>
  <c r="AI13" i="31"/>
  <c r="AK16" i="31"/>
  <c r="AH23" i="31"/>
  <c r="AG23" i="31"/>
  <c r="AK23" i="31"/>
  <c r="AH22" i="31"/>
  <c r="AG22" i="31"/>
  <c r="AK22" i="31"/>
  <c r="AH18" i="31"/>
  <c r="AF19" i="31"/>
  <c r="AG18" i="31"/>
  <c r="AK18" i="31"/>
  <c r="AH12" i="31"/>
  <c r="AF13" i="31"/>
  <c r="AG12" i="31"/>
  <c r="AK12" i="31"/>
  <c r="AJ14" i="31"/>
  <c r="AI14" i="31"/>
  <c r="AG19" i="31"/>
  <c r="AK19" i="31"/>
  <c r="AH19" i="31"/>
  <c r="AG13" i="31"/>
  <c r="AK13" i="31"/>
  <c r="AH13" i="31"/>
  <c r="AF14" i="31"/>
  <c r="AH14" i="31"/>
  <c r="AG14" i="31"/>
  <c r="AK14" i="31"/>
  <c r="AB36" i="31"/>
  <c r="AB37" i="31"/>
  <c r="AF107" i="32"/>
  <c r="AC107" i="32"/>
  <c r="W107" i="32"/>
  <c r="AF106" i="32"/>
  <c r="AC106" i="32"/>
  <c r="W106" i="32"/>
  <c r="AF105" i="32"/>
  <c r="AC105" i="32"/>
  <c r="W105" i="32"/>
  <c r="AF104" i="32"/>
  <c r="AC104" i="32"/>
  <c r="AJ105" i="32"/>
  <c r="AL105" i="32"/>
  <c r="W104" i="32"/>
  <c r="W103" i="32"/>
  <c r="W102" i="32"/>
  <c r="Y102" i="32"/>
  <c r="T102" i="32"/>
  <c r="AF101" i="32"/>
  <c r="AC101" i="32"/>
  <c r="W101" i="32"/>
  <c r="AF100" i="32"/>
  <c r="AC100" i="32"/>
  <c r="W100" i="32"/>
  <c r="AF99" i="32"/>
  <c r="AC99" i="32"/>
  <c r="AJ100" i="32"/>
  <c r="W99" i="32"/>
  <c r="AF98" i="32"/>
  <c r="AC98" i="32"/>
  <c r="AJ99" i="32"/>
  <c r="W98" i="32"/>
  <c r="W97" i="32"/>
  <c r="W96" i="32"/>
  <c r="Y96" i="32"/>
  <c r="T96" i="32"/>
  <c r="AF95" i="32"/>
  <c r="AC95" i="32"/>
  <c r="W95" i="32"/>
  <c r="AF94" i="32"/>
  <c r="AC94" i="32"/>
  <c r="AN95" i="32"/>
  <c r="AM95" i="32"/>
  <c r="W94" i="32"/>
  <c r="AF93" i="32"/>
  <c r="AC93" i="32"/>
  <c r="W93" i="32"/>
  <c r="AF92" i="32"/>
  <c r="AC92" i="32"/>
  <c r="W92" i="32"/>
  <c r="W91" i="32"/>
  <c r="W90" i="32"/>
  <c r="Y90" i="32"/>
  <c r="T90" i="32"/>
  <c r="U90" i="32"/>
  <c r="AJ90" i="32"/>
  <c r="AF89" i="32"/>
  <c r="AC89" i="32"/>
  <c r="AF88" i="32"/>
  <c r="AC88" i="32"/>
  <c r="AN89" i="32"/>
  <c r="AM89" i="32"/>
  <c r="AB137" i="31"/>
  <c r="Y137" i="31"/>
  <c r="S137" i="31"/>
  <c r="AB136" i="31"/>
  <c r="Y136" i="31"/>
  <c r="S136" i="31"/>
  <c r="AB135" i="31"/>
  <c r="Y135" i="31"/>
  <c r="AJ136" i="31"/>
  <c r="AI136" i="31"/>
  <c r="S135" i="31"/>
  <c r="AB134" i="31"/>
  <c r="Y134" i="31"/>
  <c r="S134" i="31"/>
  <c r="AB133" i="31"/>
  <c r="Y133" i="31"/>
  <c r="S133" i="31"/>
  <c r="AB132" i="31"/>
  <c r="Y132" i="31"/>
  <c r="S132" i="31"/>
  <c r="T132" i="31"/>
  <c r="P132" i="31"/>
  <c r="Q132" i="31"/>
  <c r="AB131" i="31"/>
  <c r="Y131" i="31"/>
  <c r="S131" i="31"/>
  <c r="AB130" i="31"/>
  <c r="Y130" i="31"/>
  <c r="S130" i="31"/>
  <c r="AB129" i="31"/>
  <c r="Y129" i="31"/>
  <c r="S129" i="31"/>
  <c r="AB128" i="31"/>
  <c r="Y128" i="31"/>
  <c r="S128" i="31"/>
  <c r="AB127" i="31"/>
  <c r="Y127" i="31"/>
  <c r="S127" i="31"/>
  <c r="AB126" i="31"/>
  <c r="Y126" i="31"/>
  <c r="S126" i="31"/>
  <c r="T126" i="31"/>
  <c r="U126" i="31"/>
  <c r="P126" i="31"/>
  <c r="AB125" i="31"/>
  <c r="Y125" i="31"/>
  <c r="S125" i="31"/>
  <c r="AB124" i="31"/>
  <c r="Y124" i="31"/>
  <c r="S124" i="31"/>
  <c r="AB123" i="31"/>
  <c r="Y123" i="31"/>
  <c r="S123" i="31"/>
  <c r="AB122" i="31"/>
  <c r="Y122" i="31"/>
  <c r="S122" i="31"/>
  <c r="AB121" i="31"/>
  <c r="Y121" i="31"/>
  <c r="S121" i="31"/>
  <c r="AB120" i="31"/>
  <c r="Y120" i="31"/>
  <c r="S120" i="31"/>
  <c r="T120" i="31"/>
  <c r="U120" i="31"/>
  <c r="P120" i="31"/>
  <c r="AB119" i="31"/>
  <c r="Y119" i="31"/>
  <c r="S119" i="31"/>
  <c r="AB118" i="31"/>
  <c r="Y118" i="31"/>
  <c r="S118" i="31"/>
  <c r="AB117" i="31"/>
  <c r="Y117" i="31"/>
  <c r="AJ118" i="31"/>
  <c r="AI118" i="31"/>
  <c r="S117" i="31"/>
  <c r="AB116" i="31"/>
  <c r="Y116" i="31"/>
  <c r="S116" i="31"/>
  <c r="AB115" i="31"/>
  <c r="Y115" i="31"/>
  <c r="S115" i="31"/>
  <c r="AB114" i="31"/>
  <c r="Y114" i="31"/>
  <c r="AF115" i="31"/>
  <c r="S114" i="31"/>
  <c r="T114" i="31"/>
  <c r="U114" i="31"/>
  <c r="P114" i="31"/>
  <c r="Q114" i="31"/>
  <c r="AB113" i="31"/>
  <c r="Y113" i="31"/>
  <c r="S113" i="31"/>
  <c r="AB112" i="31"/>
  <c r="Y112" i="31"/>
  <c r="S112" i="31"/>
  <c r="AB111" i="31"/>
  <c r="Y111" i="31"/>
  <c r="S111" i="31"/>
  <c r="AB110" i="31"/>
  <c r="Y110" i="31"/>
  <c r="S110" i="31"/>
  <c r="AB109" i="31"/>
  <c r="Y109" i="31"/>
  <c r="S109" i="31"/>
  <c r="AB108" i="31"/>
  <c r="Y108" i="31"/>
  <c r="S108" i="31"/>
  <c r="T108" i="31"/>
  <c r="P108" i="31"/>
  <c r="Q108" i="31"/>
  <c r="AB107" i="31"/>
  <c r="Y107" i="31"/>
  <c r="S107" i="31"/>
  <c r="AB106" i="31"/>
  <c r="Y106" i="31"/>
  <c r="S106" i="31"/>
  <c r="AB105" i="31"/>
  <c r="Y105" i="31"/>
  <c r="S105" i="31"/>
  <c r="AB104" i="31"/>
  <c r="Y104" i="31"/>
  <c r="AJ105" i="31"/>
  <c r="AI105" i="31"/>
  <c r="S104" i="31"/>
  <c r="AB103" i="31"/>
  <c r="Y103" i="31"/>
  <c r="S103" i="31"/>
  <c r="AB102" i="31"/>
  <c r="Y102" i="31"/>
  <c r="S102" i="31"/>
  <c r="T102" i="31"/>
  <c r="U102" i="31"/>
  <c r="P102" i="31"/>
  <c r="AB101" i="31"/>
  <c r="Y101" i="31"/>
  <c r="S101" i="31"/>
  <c r="AB100" i="31"/>
  <c r="Y100" i="31"/>
  <c r="S100" i="31"/>
  <c r="AB99" i="31"/>
  <c r="Y99" i="31"/>
  <c r="S99" i="31"/>
  <c r="AB98" i="31"/>
  <c r="Y98" i="31"/>
  <c r="S98" i="31"/>
  <c r="AB97" i="31"/>
  <c r="Y97" i="31"/>
  <c r="AF98" i="31"/>
  <c r="S97" i="31"/>
  <c r="AB96" i="31"/>
  <c r="Y96" i="31"/>
  <c r="S96" i="31"/>
  <c r="T96" i="31"/>
  <c r="U96" i="31"/>
  <c r="P96" i="31"/>
  <c r="Q96" i="31"/>
  <c r="AB95" i="31"/>
  <c r="Y95" i="31"/>
  <c r="S95" i="31"/>
  <c r="AB94" i="31"/>
  <c r="Y94" i="31"/>
  <c r="AF95" i="31"/>
  <c r="S94" i="31"/>
  <c r="AB93" i="31"/>
  <c r="Y93" i="31"/>
  <c r="S93" i="31"/>
  <c r="AB92" i="31"/>
  <c r="Y92" i="31"/>
  <c r="S92" i="31"/>
  <c r="AB91" i="31"/>
  <c r="Y91" i="31"/>
  <c r="S91" i="31"/>
  <c r="AB90" i="31"/>
  <c r="Y90" i="31"/>
  <c r="S90" i="31"/>
  <c r="T90" i="31"/>
  <c r="U90" i="31"/>
  <c r="P90" i="31"/>
  <c r="V90" i="31"/>
  <c r="AB89" i="31"/>
  <c r="Y89" i="31"/>
  <c r="S89" i="31"/>
  <c r="AB88" i="31"/>
  <c r="Y88" i="31"/>
  <c r="S88" i="31"/>
  <c r="AB87" i="31"/>
  <c r="Y87" i="31"/>
  <c r="AJ88" i="31"/>
  <c r="AI88" i="31"/>
  <c r="S87" i="31"/>
  <c r="AB86" i="31"/>
  <c r="Y86" i="31"/>
  <c r="S86" i="31"/>
  <c r="AB85" i="31"/>
  <c r="Y85" i="31"/>
  <c r="S85" i="31"/>
  <c r="AB84" i="31"/>
  <c r="Y84" i="31"/>
  <c r="S84" i="31"/>
  <c r="T84" i="31"/>
  <c r="P84" i="31"/>
  <c r="Q84" i="31"/>
  <c r="AB83" i="31"/>
  <c r="Y83" i="31"/>
  <c r="S83" i="31"/>
  <c r="AB82" i="31"/>
  <c r="Y82" i="31"/>
  <c r="S82" i="31"/>
  <c r="AB81" i="31"/>
  <c r="Y81" i="31"/>
  <c r="S81" i="31"/>
  <c r="AB80" i="31"/>
  <c r="Y80" i="31"/>
  <c r="S80" i="31"/>
  <c r="AB79" i="31"/>
  <c r="Y79" i="31"/>
  <c r="S79" i="31"/>
  <c r="AB78" i="31"/>
  <c r="Y78" i="31"/>
  <c r="S78" i="31"/>
  <c r="T78" i="31"/>
  <c r="U78" i="31"/>
  <c r="P78" i="31"/>
  <c r="AB320" i="1"/>
  <c r="Y320" i="1"/>
  <c r="S320" i="1"/>
  <c r="AB319" i="1"/>
  <c r="Y319" i="1"/>
  <c r="S319" i="1"/>
  <c r="AB318" i="1"/>
  <c r="Y318" i="1"/>
  <c r="S318" i="1"/>
  <c r="AB317" i="1"/>
  <c r="Y317" i="1"/>
  <c r="S317" i="1"/>
  <c r="AB316" i="1"/>
  <c r="Y316" i="1"/>
  <c r="S316" i="1"/>
  <c r="AB315" i="1"/>
  <c r="Y315" i="1"/>
  <c r="S315" i="1"/>
  <c r="T315" i="1"/>
  <c r="U315" i="1"/>
  <c r="P315" i="1"/>
  <c r="AB314" i="1"/>
  <c r="Y314" i="1"/>
  <c r="S314" i="1"/>
  <c r="AB313" i="1"/>
  <c r="Y313" i="1"/>
  <c r="S313" i="1"/>
  <c r="AB312" i="1"/>
  <c r="Y312" i="1"/>
  <c r="S312" i="1"/>
  <c r="AB311" i="1"/>
  <c r="Y311" i="1"/>
  <c r="S311" i="1"/>
  <c r="AB310" i="1"/>
  <c r="Y310" i="1"/>
  <c r="S310" i="1"/>
  <c r="AB309" i="1"/>
  <c r="Y309" i="1"/>
  <c r="AJ310" i="1"/>
  <c r="AI310" i="1"/>
  <c r="S309" i="1"/>
  <c r="T309" i="1"/>
  <c r="U309" i="1"/>
  <c r="P309" i="1"/>
  <c r="AB308" i="1"/>
  <c r="Y308" i="1"/>
  <c r="S308" i="1"/>
  <c r="AB307" i="1"/>
  <c r="Y307" i="1"/>
  <c r="S307" i="1"/>
  <c r="AB306" i="1"/>
  <c r="Y306" i="1"/>
  <c r="S306" i="1"/>
  <c r="AB305" i="1"/>
  <c r="Y305" i="1"/>
  <c r="S305" i="1"/>
  <c r="AB304" i="1"/>
  <c r="Y304" i="1"/>
  <c r="AJ305" i="1"/>
  <c r="AI305" i="1"/>
  <c r="S304" i="1"/>
  <c r="AB303" i="1"/>
  <c r="Y303" i="1"/>
  <c r="S303" i="1"/>
  <c r="T303" i="1"/>
  <c r="U303" i="1"/>
  <c r="P303" i="1"/>
  <c r="AB302" i="1"/>
  <c r="Y302" i="1"/>
  <c r="S302" i="1"/>
  <c r="AB301" i="1"/>
  <c r="Y301" i="1"/>
  <c r="S301" i="1"/>
  <c r="AB300" i="1"/>
  <c r="Y300" i="1"/>
  <c r="S300" i="1"/>
  <c r="AB299" i="1"/>
  <c r="Y299" i="1"/>
  <c r="S299" i="1"/>
  <c r="AB298" i="1"/>
  <c r="Y298" i="1"/>
  <c r="S298" i="1"/>
  <c r="AB297" i="1"/>
  <c r="Y297" i="1"/>
  <c r="S297" i="1"/>
  <c r="T297" i="1"/>
  <c r="U297" i="1"/>
  <c r="P297" i="1"/>
  <c r="AB296" i="1"/>
  <c r="Y296" i="1"/>
  <c r="S296" i="1"/>
  <c r="AB295" i="1"/>
  <c r="Y295" i="1"/>
  <c r="S295" i="1"/>
  <c r="AB294" i="1"/>
  <c r="Y294" i="1"/>
  <c r="S294" i="1"/>
  <c r="AB293" i="1"/>
  <c r="Y293" i="1"/>
  <c r="S293" i="1"/>
  <c r="AB292" i="1"/>
  <c r="Y292" i="1"/>
  <c r="S292" i="1"/>
  <c r="AB291" i="1"/>
  <c r="Y291" i="1"/>
  <c r="S291" i="1"/>
  <c r="T291" i="1"/>
  <c r="P291" i="1"/>
  <c r="Q291" i="1"/>
  <c r="AB290" i="1"/>
  <c r="Y290" i="1"/>
  <c r="S290" i="1"/>
  <c r="AB289" i="1"/>
  <c r="Y289" i="1"/>
  <c r="AJ290" i="1"/>
  <c r="AI290" i="1"/>
  <c r="S289" i="1"/>
  <c r="AB288" i="1"/>
  <c r="Y288" i="1"/>
  <c r="S288" i="1"/>
  <c r="AB287" i="1"/>
  <c r="Y287" i="1"/>
  <c r="S287" i="1"/>
  <c r="AB286" i="1"/>
  <c r="Y286" i="1"/>
  <c r="S286" i="1"/>
  <c r="AB285" i="1"/>
  <c r="Y285" i="1"/>
  <c r="S285" i="1"/>
  <c r="T285" i="1"/>
  <c r="U285" i="1"/>
  <c r="P285" i="1"/>
  <c r="Q285" i="1"/>
  <c r="AB284" i="1"/>
  <c r="Y284" i="1"/>
  <c r="S284" i="1"/>
  <c r="AB283" i="1"/>
  <c r="Y283" i="1"/>
  <c r="S283" i="1"/>
  <c r="AB282" i="1"/>
  <c r="Y282" i="1"/>
  <c r="S282" i="1"/>
  <c r="AB281" i="1"/>
  <c r="Y281" i="1"/>
  <c r="S281" i="1"/>
  <c r="AB280" i="1"/>
  <c r="Y280" i="1"/>
  <c r="S280" i="1"/>
  <c r="AB279" i="1"/>
  <c r="Y279" i="1"/>
  <c r="S279" i="1"/>
  <c r="T279" i="1"/>
  <c r="U279" i="1"/>
  <c r="P279" i="1"/>
  <c r="AB278" i="1"/>
  <c r="Y278" i="1"/>
  <c r="S278" i="1"/>
  <c r="AB277" i="1"/>
  <c r="Y277" i="1"/>
  <c r="S277" i="1"/>
  <c r="AB276" i="1"/>
  <c r="Y276" i="1"/>
  <c r="S276" i="1"/>
  <c r="AB275" i="1"/>
  <c r="Y275" i="1"/>
  <c r="S275" i="1"/>
  <c r="AB274" i="1"/>
  <c r="Y274" i="1"/>
  <c r="S274" i="1"/>
  <c r="AB273" i="1"/>
  <c r="Y273" i="1"/>
  <c r="S273" i="1"/>
  <c r="T273" i="1"/>
  <c r="U273" i="1"/>
  <c r="P273" i="1"/>
  <c r="AB272" i="1"/>
  <c r="Y272" i="1"/>
  <c r="S272" i="1"/>
  <c r="AB271" i="1"/>
  <c r="Y271" i="1"/>
  <c r="S271" i="1"/>
  <c r="AB270" i="1"/>
  <c r="Y270" i="1"/>
  <c r="S270" i="1"/>
  <c r="AB269" i="1"/>
  <c r="Y269" i="1"/>
  <c r="S269" i="1"/>
  <c r="AB268" i="1"/>
  <c r="Y268" i="1"/>
  <c r="S268" i="1"/>
  <c r="AB267" i="1"/>
  <c r="Y267" i="1"/>
  <c r="S267" i="1"/>
  <c r="T267" i="1"/>
  <c r="U267" i="1"/>
  <c r="P267" i="1"/>
  <c r="AB266" i="1"/>
  <c r="Y266" i="1"/>
  <c r="S266" i="1"/>
  <c r="AB265" i="1"/>
  <c r="Y265" i="1"/>
  <c r="S265" i="1"/>
  <c r="AB264" i="1"/>
  <c r="Y264" i="1"/>
  <c r="S264" i="1"/>
  <c r="AB263" i="1"/>
  <c r="Y263" i="1"/>
  <c r="S263" i="1"/>
  <c r="AB262" i="1"/>
  <c r="Y262" i="1"/>
  <c r="S262" i="1"/>
  <c r="AB261" i="1"/>
  <c r="Y261" i="1"/>
  <c r="AJ262" i="1"/>
  <c r="AI262" i="1"/>
  <c r="S261" i="1"/>
  <c r="T261" i="1"/>
  <c r="U261" i="1"/>
  <c r="P261" i="1"/>
  <c r="AB260" i="1"/>
  <c r="Y260" i="1"/>
  <c r="S260" i="1"/>
  <c r="AB259" i="1"/>
  <c r="Y259" i="1"/>
  <c r="S259" i="1"/>
  <c r="AB258" i="1"/>
  <c r="Y258" i="1"/>
  <c r="S258" i="1"/>
  <c r="AB257" i="1"/>
  <c r="Y257" i="1"/>
  <c r="S257" i="1"/>
  <c r="AB256" i="1"/>
  <c r="Y256" i="1"/>
  <c r="S256" i="1"/>
  <c r="AB255" i="1"/>
  <c r="Y255" i="1"/>
  <c r="S255" i="1"/>
  <c r="T255" i="1"/>
  <c r="U255" i="1"/>
  <c r="P255" i="1"/>
  <c r="Q255" i="1"/>
  <c r="AB254" i="1"/>
  <c r="Y254" i="1"/>
  <c r="S254" i="1"/>
  <c r="AB253" i="1"/>
  <c r="Y253" i="1"/>
  <c r="S253" i="1"/>
  <c r="AB252" i="1"/>
  <c r="Y252" i="1"/>
  <c r="S252" i="1"/>
  <c r="AB251" i="1"/>
  <c r="Y251" i="1"/>
  <c r="AJ252" i="1"/>
  <c r="AI252" i="1"/>
  <c r="S251" i="1"/>
  <c r="AB250" i="1"/>
  <c r="Y250" i="1"/>
  <c r="S250" i="1"/>
  <c r="AB249" i="1"/>
  <c r="Y249" i="1"/>
  <c r="S249" i="1"/>
  <c r="T249" i="1"/>
  <c r="P249" i="1"/>
  <c r="Q249" i="1"/>
  <c r="AB248" i="1"/>
  <c r="Y248" i="1"/>
  <c r="S248" i="1"/>
  <c r="AB247" i="1"/>
  <c r="Y247" i="1"/>
  <c r="S247" i="1"/>
  <c r="AB246" i="1"/>
  <c r="Y246" i="1"/>
  <c r="AJ247" i="1"/>
  <c r="AI247" i="1"/>
  <c r="S246" i="1"/>
  <c r="AB245" i="1"/>
  <c r="Y245" i="1"/>
  <c r="S245" i="1"/>
  <c r="AB244" i="1"/>
  <c r="Y244" i="1"/>
  <c r="S244" i="1"/>
  <c r="AB243" i="1"/>
  <c r="Y243" i="1"/>
  <c r="S243" i="1"/>
  <c r="T243" i="1"/>
  <c r="U243" i="1"/>
  <c r="P243" i="1"/>
  <c r="Q243" i="1"/>
  <c r="AB242" i="1"/>
  <c r="Y242" i="1"/>
  <c r="S242" i="1"/>
  <c r="AB241" i="1"/>
  <c r="Y241" i="1"/>
  <c r="AJ242" i="1"/>
  <c r="AI242" i="1"/>
  <c r="S241" i="1"/>
  <c r="AB240" i="1"/>
  <c r="Y240" i="1"/>
  <c r="S240" i="1"/>
  <c r="AB239" i="1"/>
  <c r="Y239" i="1"/>
  <c r="S239" i="1"/>
  <c r="AB238" i="1"/>
  <c r="Y238" i="1"/>
  <c r="S238" i="1"/>
  <c r="AB237" i="1"/>
  <c r="Y237" i="1"/>
  <c r="S237" i="1"/>
  <c r="T237" i="1"/>
  <c r="U237" i="1"/>
  <c r="P237" i="1"/>
  <c r="Q237" i="1"/>
  <c r="AB236" i="1"/>
  <c r="Y236" i="1"/>
  <c r="S236" i="1"/>
  <c r="AB235" i="1"/>
  <c r="Y235" i="1"/>
  <c r="S235" i="1"/>
  <c r="AB234" i="1"/>
  <c r="Y234" i="1"/>
  <c r="S234" i="1"/>
  <c r="AB233" i="1"/>
  <c r="Y233" i="1"/>
  <c r="S233" i="1"/>
  <c r="AB232" i="1"/>
  <c r="Y232" i="1"/>
  <c r="S232" i="1"/>
  <c r="AB231" i="1"/>
  <c r="Y231" i="1"/>
  <c r="S231" i="1"/>
  <c r="T231" i="1"/>
  <c r="P231" i="1"/>
  <c r="Q231" i="1"/>
  <c r="AB230" i="1"/>
  <c r="Y230" i="1"/>
  <c r="AB229" i="1"/>
  <c r="Y229" i="1"/>
  <c r="AB228" i="1"/>
  <c r="Y228" i="1"/>
  <c r="AB227" i="1"/>
  <c r="Y227" i="1"/>
  <c r="Y226" i="1"/>
  <c r="Y225" i="1"/>
  <c r="P225" i="1"/>
  <c r="Q225" i="1"/>
  <c r="AF225" i="1"/>
  <c r="AB218" i="1"/>
  <c r="Y218" i="1"/>
  <c r="S218" i="1"/>
  <c r="AB217" i="1"/>
  <c r="Y217" i="1"/>
  <c r="S217" i="1"/>
  <c r="AB216" i="1"/>
  <c r="Y216" i="1"/>
  <c r="S216" i="1"/>
  <c r="S215" i="1"/>
  <c r="S214" i="1"/>
  <c r="S213" i="1"/>
  <c r="U213" i="1"/>
  <c r="P213" i="1"/>
  <c r="AB212" i="1"/>
  <c r="Y212" i="1"/>
  <c r="S212" i="1"/>
  <c r="AB211" i="1"/>
  <c r="Y211" i="1"/>
  <c r="S211" i="1"/>
  <c r="AB210" i="1"/>
  <c r="Y210" i="1"/>
  <c r="S210" i="1"/>
  <c r="AB209" i="1"/>
  <c r="Y209" i="1"/>
  <c r="S209" i="1"/>
  <c r="AB190" i="1"/>
  <c r="Y190" i="1"/>
  <c r="S190" i="1"/>
  <c r="AB189" i="1"/>
  <c r="Y189" i="1"/>
  <c r="S189" i="1"/>
  <c r="AB188" i="1"/>
  <c r="Y188" i="1"/>
  <c r="S188" i="1"/>
  <c r="AB187" i="1"/>
  <c r="Y187" i="1"/>
  <c r="S187" i="1"/>
  <c r="S186" i="1"/>
  <c r="S185" i="1"/>
  <c r="P185" i="1"/>
  <c r="Q185" i="1"/>
  <c r="S184" i="1"/>
  <c r="S183" i="1"/>
  <c r="S182" i="1"/>
  <c r="S181" i="1"/>
  <c r="S180" i="1"/>
  <c r="S179" i="1"/>
  <c r="U179" i="1"/>
  <c r="P179" i="1"/>
  <c r="AB154" i="1"/>
  <c r="Y154" i="1"/>
  <c r="AB153" i="1"/>
  <c r="Y153" i="1"/>
  <c r="AK48" i="1"/>
  <c r="Y15" i="1"/>
  <c r="AJ15" i="1"/>
  <c r="AI15" i="1"/>
  <c r="AB15" i="1"/>
  <c r="Y16" i="1"/>
  <c r="AB16" i="1"/>
  <c r="Y17" i="1"/>
  <c r="AB17" i="1"/>
  <c r="AN104" i="32"/>
  <c r="AM104" i="32"/>
  <c r="AJ101" i="31"/>
  <c r="AI101" i="31"/>
  <c r="AF81" i="31"/>
  <c r="AJ91" i="31"/>
  <c r="AI91" i="31"/>
  <c r="AJ119" i="31"/>
  <c r="AI119" i="31"/>
  <c r="AN101" i="32"/>
  <c r="AM101" i="32"/>
  <c r="AN106" i="32"/>
  <c r="AM106" i="32"/>
  <c r="AJ88" i="32"/>
  <c r="AL88" i="32"/>
  <c r="AN98" i="32"/>
  <c r="AM98" i="32"/>
  <c r="V120" i="31"/>
  <c r="AF129" i="31"/>
  <c r="AF112" i="31"/>
  <c r="AJ122" i="31"/>
  <c r="AI122" i="31"/>
  <c r="AJ87" i="31"/>
  <c r="AI87" i="31"/>
  <c r="AJ135" i="31"/>
  <c r="AI135" i="31"/>
  <c r="AI17" i="1"/>
  <c r="AF15" i="1"/>
  <c r="AJ228" i="1"/>
  <c r="AI228" i="1"/>
  <c r="AJ233" i="1"/>
  <c r="AI233" i="1"/>
  <c r="AJ266" i="1"/>
  <c r="AI266" i="1"/>
  <c r="AJ271" i="1"/>
  <c r="AI271" i="1"/>
  <c r="AJ276" i="1"/>
  <c r="AI276" i="1"/>
  <c r="AJ319" i="1"/>
  <c r="AI319" i="1"/>
  <c r="AF17" i="1"/>
  <c r="AG17" i="1"/>
  <c r="AJ212" i="1"/>
  <c r="AI212" i="1"/>
  <c r="AJ232" i="1"/>
  <c r="AI232" i="1"/>
  <c r="AJ260" i="1"/>
  <c r="AI260" i="1"/>
  <c r="AF189" i="1"/>
  <c r="AG189" i="1"/>
  <c r="AF236" i="1"/>
  <c r="AH236" i="1"/>
  <c r="AF241" i="1"/>
  <c r="AH241" i="1"/>
  <c r="AJ246" i="1"/>
  <c r="AI246" i="1"/>
  <c r="AF256" i="1"/>
  <c r="AG256" i="1"/>
  <c r="AJ294" i="1"/>
  <c r="AI294" i="1"/>
  <c r="V213" i="1"/>
  <c r="V261" i="1"/>
  <c r="V309" i="1"/>
  <c r="AJ183" i="1"/>
  <c r="AI183" i="1"/>
  <c r="AF188" i="1"/>
  <c r="AG188" i="1"/>
  <c r="AJ230" i="1"/>
  <c r="AI230" i="1"/>
  <c r="AJ235" i="1"/>
  <c r="AI235" i="1"/>
  <c r="AJ245" i="1"/>
  <c r="AI245" i="1"/>
  <c r="AJ250" i="1"/>
  <c r="AI250" i="1"/>
  <c r="AJ283" i="1"/>
  <c r="AI283" i="1"/>
  <c r="AJ288" i="1"/>
  <c r="AI288" i="1"/>
  <c r="AJ293" i="1"/>
  <c r="AI293" i="1"/>
  <c r="AJ16" i="1"/>
  <c r="AI16" i="1"/>
  <c r="AF16" i="1"/>
  <c r="AF253" i="1"/>
  <c r="AG253" i="1"/>
  <c r="AJ263" i="1"/>
  <c r="AI263" i="1"/>
  <c r="AJ311" i="1"/>
  <c r="AI311" i="1"/>
  <c r="AF154" i="1"/>
  <c r="AH154" i="1"/>
  <c r="AJ216" i="1"/>
  <c r="AI216" i="1"/>
  <c r="AJ259" i="1"/>
  <c r="AI259" i="1"/>
  <c r="AJ302" i="1"/>
  <c r="AI302" i="1"/>
  <c r="AJ307" i="1"/>
  <c r="AI307" i="1"/>
  <c r="AJ182" i="1"/>
  <c r="AI182" i="1"/>
  <c r="AJ229" i="1"/>
  <c r="AI229" i="1"/>
  <c r="AF239" i="1"/>
  <c r="AG239" i="1"/>
  <c r="AF320" i="1"/>
  <c r="AG320" i="1"/>
  <c r="AN102" i="32"/>
  <c r="AM102" i="32"/>
  <c r="AN107" i="32"/>
  <c r="AM107" i="32"/>
  <c r="AJ153" i="1"/>
  <c r="AI153" i="1"/>
  <c r="AF153" i="1"/>
  <c r="V179" i="1"/>
  <c r="Q179" i="1"/>
  <c r="AF179" i="1"/>
  <c r="AJ179" i="1"/>
  <c r="AI179" i="1"/>
  <c r="AJ184" i="1"/>
  <c r="AI184" i="1"/>
  <c r="AF184" i="1"/>
  <c r="AJ187" i="1"/>
  <c r="AI187" i="1"/>
  <c r="AF187" i="1"/>
  <c r="AJ190" i="1"/>
  <c r="AI190" i="1"/>
  <c r="AF190" i="1"/>
  <c r="AF207" i="1"/>
  <c r="AH207" i="1"/>
  <c r="AF208" i="1"/>
  <c r="AF209" i="1"/>
  <c r="AF210" i="1"/>
  <c r="AH210" i="1"/>
  <c r="AF211" i="1"/>
  <c r="AH211" i="1"/>
  <c r="AJ211" i="1"/>
  <c r="AI211" i="1"/>
  <c r="AJ213" i="1"/>
  <c r="AJ217" i="1"/>
  <c r="AI217" i="1"/>
  <c r="AF217" i="1"/>
  <c r="AJ218" i="1"/>
  <c r="AI218" i="1"/>
  <c r="AF218" i="1"/>
  <c r="AH218" i="1"/>
  <c r="AH225" i="1"/>
  <c r="AF226" i="1"/>
  <c r="AG226" i="1"/>
  <c r="AF227" i="1"/>
  <c r="AH227" i="1"/>
  <c r="AJ234" i="1"/>
  <c r="AI234" i="1"/>
  <c r="AF234" i="1"/>
  <c r="AH234" i="1"/>
  <c r="AJ238" i="1"/>
  <c r="AI238" i="1"/>
  <c r="AJ237" i="1"/>
  <c r="AI237" i="1"/>
  <c r="AF237" i="1"/>
  <c r="AH237" i="1"/>
  <c r="AJ240" i="1"/>
  <c r="AI240" i="1"/>
  <c r="AF240" i="1"/>
  <c r="AJ244" i="1"/>
  <c r="AI244" i="1"/>
  <c r="AF244" i="1"/>
  <c r="AH244" i="1"/>
  <c r="AJ243" i="1"/>
  <c r="AI243" i="1"/>
  <c r="AF243" i="1"/>
  <c r="AJ248" i="1"/>
  <c r="AI248" i="1"/>
  <c r="AF248" i="1"/>
  <c r="AH248" i="1"/>
  <c r="AJ251" i="1"/>
  <c r="AI251" i="1"/>
  <c r="AF251" i="1"/>
  <c r="AH251" i="1"/>
  <c r="AJ254" i="1"/>
  <c r="AI254" i="1"/>
  <c r="AF254" i="1"/>
  <c r="AJ257" i="1"/>
  <c r="AI257" i="1"/>
  <c r="AF257" i="1"/>
  <c r="AJ258" i="1"/>
  <c r="AI258" i="1"/>
  <c r="AF258" i="1"/>
  <c r="AH258" i="1"/>
  <c r="AF263" i="1"/>
  <c r="AG263" i="1"/>
  <c r="AF264" i="1"/>
  <c r="AJ265" i="1"/>
  <c r="AI265" i="1"/>
  <c r="AF265" i="1"/>
  <c r="AF266" i="1"/>
  <c r="AH266" i="1"/>
  <c r="V267" i="1"/>
  <c r="Q267" i="1"/>
  <c r="AJ267" i="1"/>
  <c r="AI267" i="1"/>
  <c r="AJ268" i="1"/>
  <c r="AI268" i="1"/>
  <c r="AF268" i="1"/>
  <c r="AF267" i="1"/>
  <c r="AF269" i="1"/>
  <c r="AG269" i="1"/>
  <c r="AF270" i="1"/>
  <c r="AH270" i="1"/>
  <c r="AJ272" i="1"/>
  <c r="AI272" i="1"/>
  <c r="AJ274" i="1"/>
  <c r="AI274" i="1"/>
  <c r="AF273" i="1"/>
  <c r="AH273" i="1"/>
  <c r="AF277" i="1"/>
  <c r="AG277" i="1"/>
  <c r="AJ277" i="1"/>
  <c r="AI277" i="1"/>
  <c r="AJ278" i="1"/>
  <c r="AI278" i="1"/>
  <c r="AF278" i="1"/>
  <c r="Q279" i="1"/>
  <c r="V279" i="1"/>
  <c r="AJ280" i="1"/>
  <c r="AI280" i="1"/>
  <c r="AJ279" i="1"/>
  <c r="AI279" i="1"/>
  <c r="AF279" i="1"/>
  <c r="AF280" i="1"/>
  <c r="AH280" i="1"/>
  <c r="AF281" i="1"/>
  <c r="AJ282" i="1"/>
  <c r="AI282" i="1"/>
  <c r="AF282" i="1"/>
  <c r="AF283" i="1"/>
  <c r="AG283" i="1"/>
  <c r="AF284" i="1"/>
  <c r="AH284" i="1"/>
  <c r="AJ285" i="1"/>
  <c r="AI285" i="1"/>
  <c r="AF285" i="1"/>
  <c r="AF286" i="1"/>
  <c r="AG286" i="1"/>
  <c r="AF287" i="1"/>
  <c r="AH287" i="1"/>
  <c r="AF291" i="1"/>
  <c r="AH291" i="1"/>
  <c r="AJ291" i="1"/>
  <c r="AI291" i="1"/>
  <c r="AF294" i="1"/>
  <c r="AH294" i="1"/>
  <c r="AF295" i="1"/>
  <c r="AJ296" i="1"/>
  <c r="AI296" i="1"/>
  <c r="AF296" i="1"/>
  <c r="V297" i="1"/>
  <c r="Q297" i="1"/>
  <c r="AF297" i="1"/>
  <c r="AG297" i="1"/>
  <c r="AF298" i="1"/>
  <c r="AJ297" i="1"/>
  <c r="AI297" i="1"/>
  <c r="AJ299" i="1"/>
  <c r="AI299" i="1"/>
  <c r="AF299" i="1"/>
  <c r="AF300" i="1"/>
  <c r="AH300" i="1"/>
  <c r="AF301" i="1"/>
  <c r="AH301" i="1"/>
  <c r="V303" i="1"/>
  <c r="Q303" i="1"/>
  <c r="AF303" i="1"/>
  <c r="AG303" i="1"/>
  <c r="AF304" i="1"/>
  <c r="AH304" i="1"/>
  <c r="AF308" i="1"/>
  <c r="AH308" i="1"/>
  <c r="AJ308" i="1"/>
  <c r="AI308" i="1"/>
  <c r="AF311" i="1"/>
  <c r="AG311" i="1"/>
  <c r="AF312" i="1"/>
  <c r="AJ313" i="1"/>
  <c r="AI313" i="1"/>
  <c r="AF313" i="1"/>
  <c r="AF314" i="1"/>
  <c r="AH314" i="1"/>
  <c r="V315" i="1"/>
  <c r="Q315" i="1"/>
  <c r="AJ315" i="1"/>
  <c r="AI315" i="1"/>
  <c r="AJ316" i="1"/>
  <c r="AI316" i="1"/>
  <c r="AF316" i="1"/>
  <c r="AF315" i="1"/>
  <c r="AJ317" i="1"/>
  <c r="AI317" i="1"/>
  <c r="AF317" i="1"/>
  <c r="AJ318" i="1"/>
  <c r="AI318" i="1"/>
  <c r="AF318" i="1"/>
  <c r="AH318" i="1"/>
  <c r="AJ320" i="1"/>
  <c r="AI320" i="1"/>
  <c r="AJ79" i="31"/>
  <c r="AI79" i="31"/>
  <c r="AF79" i="31"/>
  <c r="AH79" i="31"/>
  <c r="AJ78" i="31"/>
  <c r="AI78" i="31"/>
  <c r="AF78" i="31"/>
  <c r="AH78" i="31"/>
  <c r="AJ82" i="31"/>
  <c r="AI82" i="31"/>
  <c r="AF82" i="31"/>
  <c r="AH82" i="31"/>
  <c r="AJ83" i="31"/>
  <c r="AI83" i="31"/>
  <c r="AF83" i="31"/>
  <c r="AH83" i="31"/>
  <c r="AF84" i="31"/>
  <c r="AJ85" i="31"/>
  <c r="AI85" i="31"/>
  <c r="AF85" i="31"/>
  <c r="AG85" i="31"/>
  <c r="AK85" i="31"/>
  <c r="AJ86" i="31"/>
  <c r="AI86" i="31"/>
  <c r="AF86" i="31"/>
  <c r="AH86" i="31"/>
  <c r="AJ89" i="31"/>
  <c r="AI89" i="31"/>
  <c r="AF89" i="31"/>
  <c r="AH89" i="31"/>
  <c r="AJ92" i="31"/>
  <c r="AI92" i="31"/>
  <c r="AF92" i="31"/>
  <c r="AH92" i="31"/>
  <c r="AJ93" i="31"/>
  <c r="AI93" i="31"/>
  <c r="AF93" i="31"/>
  <c r="AH93" i="31"/>
  <c r="AJ96" i="31"/>
  <c r="AI96" i="31"/>
  <c r="AF96" i="31"/>
  <c r="AH96" i="31"/>
  <c r="AJ99" i="31"/>
  <c r="AI99" i="31"/>
  <c r="AF99" i="31"/>
  <c r="AJ100" i="31"/>
  <c r="AI100" i="31"/>
  <c r="AF100" i="31"/>
  <c r="AH100" i="31"/>
  <c r="AF101" i="31"/>
  <c r="AG101" i="31"/>
  <c r="AK101" i="31"/>
  <c r="V102" i="31"/>
  <c r="Q102" i="31"/>
  <c r="AJ103" i="31"/>
  <c r="AI103" i="31"/>
  <c r="AF103" i="31"/>
  <c r="AH103" i="31"/>
  <c r="AJ102" i="31"/>
  <c r="AI102" i="31"/>
  <c r="AF102" i="31"/>
  <c r="AJ106" i="31"/>
  <c r="AI106" i="31"/>
  <c r="AF106" i="31"/>
  <c r="AH106" i="31"/>
  <c r="AJ107" i="31"/>
  <c r="AI107" i="31"/>
  <c r="AF107" i="31"/>
  <c r="AH107" i="31"/>
  <c r="AJ109" i="31"/>
  <c r="AI109" i="31"/>
  <c r="AF109" i="31"/>
  <c r="AH109" i="31"/>
  <c r="AJ110" i="31"/>
  <c r="AI110" i="31"/>
  <c r="AF110" i="31"/>
  <c r="AH110" i="31"/>
  <c r="AJ113" i="31"/>
  <c r="AI113" i="31"/>
  <c r="AF113" i="31"/>
  <c r="AJ116" i="31"/>
  <c r="AI116" i="31"/>
  <c r="AF116" i="31"/>
  <c r="AJ117" i="31"/>
  <c r="AI117" i="31"/>
  <c r="AF117" i="31"/>
  <c r="AH117" i="31"/>
  <c r="AJ120" i="31"/>
  <c r="AI120" i="31"/>
  <c r="AF120" i="31"/>
  <c r="AH120" i="31"/>
  <c r="AJ123" i="31"/>
  <c r="AI123" i="31"/>
  <c r="AF123" i="31"/>
  <c r="AH123" i="31"/>
  <c r="AJ124" i="31"/>
  <c r="AI124" i="31"/>
  <c r="AF124" i="31"/>
  <c r="AH124" i="31"/>
  <c r="AF125" i="31"/>
  <c r="AG125" i="31"/>
  <c r="AJ127" i="31"/>
  <c r="AI127" i="31"/>
  <c r="AF127" i="31"/>
  <c r="AH127" i="31"/>
  <c r="AJ126" i="31"/>
  <c r="AI126" i="31"/>
  <c r="AF126" i="31"/>
  <c r="AH126" i="31"/>
  <c r="AJ130" i="31"/>
  <c r="AI130" i="31"/>
  <c r="AF130" i="31"/>
  <c r="AG130" i="31"/>
  <c r="AK130" i="31"/>
  <c r="AJ131" i="31"/>
  <c r="AI131" i="31"/>
  <c r="AF131" i="31"/>
  <c r="AH131" i="31"/>
  <c r="AF132" i="31"/>
  <c r="AH132" i="31"/>
  <c r="AJ133" i="31"/>
  <c r="AI133" i="31"/>
  <c r="AF133" i="31"/>
  <c r="AJ134" i="31"/>
  <c r="AI134" i="31"/>
  <c r="AF134" i="31"/>
  <c r="AH134" i="31"/>
  <c r="AJ137" i="31"/>
  <c r="AI137" i="31"/>
  <c r="AF137" i="31"/>
  <c r="AH137" i="31"/>
  <c r="AK100" i="32"/>
  <c r="AL100" i="32"/>
  <c r="AL99" i="32"/>
  <c r="AK99" i="32"/>
  <c r="AN100" i="32"/>
  <c r="AM100" i="32"/>
  <c r="AN94" i="32"/>
  <c r="AM94" i="32"/>
  <c r="AN103" i="32"/>
  <c r="AM103" i="32"/>
  <c r="AN92" i="32"/>
  <c r="AM92" i="32"/>
  <c r="Z96" i="32"/>
  <c r="AJ101" i="32"/>
  <c r="AK101" i="32"/>
  <c r="AO101" i="32"/>
  <c r="AJ107" i="32"/>
  <c r="AL107" i="32"/>
  <c r="Z90" i="32"/>
  <c r="AJ98" i="32"/>
  <c r="AL98" i="32"/>
  <c r="AJ104" i="32"/>
  <c r="AK104" i="32"/>
  <c r="AO104" i="32"/>
  <c r="AJ95" i="32"/>
  <c r="Z102" i="32"/>
  <c r="U102" i="32"/>
  <c r="AJ102" i="32"/>
  <c r="AL90" i="32"/>
  <c r="AJ91" i="32"/>
  <c r="AL91" i="32"/>
  <c r="AK90" i="32"/>
  <c r="AL95" i="32"/>
  <c r="AK95" i="32"/>
  <c r="AO95" i="32"/>
  <c r="AJ89" i="32"/>
  <c r="AJ92" i="32"/>
  <c r="AN99" i="32"/>
  <c r="AM99" i="32"/>
  <c r="AK105" i="32"/>
  <c r="AJ106" i="32"/>
  <c r="AJ93" i="32"/>
  <c r="AN90" i="32"/>
  <c r="AM90" i="32"/>
  <c r="AJ94" i="32"/>
  <c r="U96" i="32"/>
  <c r="AJ96" i="32"/>
  <c r="AN88" i="32"/>
  <c r="AM88" i="32"/>
  <c r="AN105" i="32"/>
  <c r="AM105" i="32"/>
  <c r="AN93" i="32"/>
  <c r="AM93" i="32"/>
  <c r="AN96" i="32"/>
  <c r="AH115" i="31"/>
  <c r="AG115" i="31"/>
  <c r="AG132" i="31"/>
  <c r="AG81" i="31"/>
  <c r="AH81" i="31"/>
  <c r="V126" i="31"/>
  <c r="AH98" i="31"/>
  <c r="AG98" i="31"/>
  <c r="AH112" i="31"/>
  <c r="AG112" i="31"/>
  <c r="V84" i="31"/>
  <c r="U84" i="31"/>
  <c r="V78" i="31"/>
  <c r="AH84" i="31"/>
  <c r="AG84" i="31"/>
  <c r="AH95" i="31"/>
  <c r="AG95" i="31"/>
  <c r="V108" i="31"/>
  <c r="U108" i="31"/>
  <c r="AH129" i="31"/>
  <c r="AG129" i="31"/>
  <c r="V132" i="31"/>
  <c r="U132" i="31"/>
  <c r="AJ80" i="31"/>
  <c r="AI80" i="31"/>
  <c r="AG83" i="31"/>
  <c r="AK83" i="31"/>
  <c r="AF87" i="31"/>
  <c r="AF90" i="31"/>
  <c r="AJ94" i="31"/>
  <c r="AI94" i="31"/>
  <c r="V96" i="31"/>
  <c r="AJ97" i="31"/>
  <c r="AI97" i="31"/>
  <c r="AG100" i="31"/>
  <c r="AK100" i="31"/>
  <c r="AG103" i="31"/>
  <c r="AF104" i="31"/>
  <c r="AJ111" i="31"/>
  <c r="AI111" i="31"/>
  <c r="AJ114" i="31"/>
  <c r="AI114" i="31"/>
  <c r="AF118" i="31"/>
  <c r="Q120" i="31"/>
  <c r="AG120" i="31"/>
  <c r="AK120" i="31"/>
  <c r="AF121" i="31"/>
  <c r="AJ125" i="31"/>
  <c r="AI125" i="31"/>
  <c r="AJ128" i="31"/>
  <c r="AI128" i="31"/>
  <c r="AF135" i="31"/>
  <c r="AJ81" i="31"/>
  <c r="AI81" i="31"/>
  <c r="AJ84" i="31"/>
  <c r="AI84" i="31"/>
  <c r="AF88" i="31"/>
  <c r="Q90" i="31"/>
  <c r="AF91" i="31"/>
  <c r="AJ95" i="31"/>
  <c r="AI95" i="31"/>
  <c r="AJ98" i="31"/>
  <c r="AI98" i="31"/>
  <c r="AF105" i="31"/>
  <c r="AF108" i="31"/>
  <c r="AJ112" i="31"/>
  <c r="AI112" i="31"/>
  <c r="V114" i="31"/>
  <c r="AJ115" i="31"/>
  <c r="AI115" i="31"/>
  <c r="AF119" i="31"/>
  <c r="AF122" i="31"/>
  <c r="AJ129" i="31"/>
  <c r="AI129" i="31"/>
  <c r="AJ132" i="31"/>
  <c r="AI132" i="31"/>
  <c r="AF136" i="31"/>
  <c r="AG89" i="31"/>
  <c r="AG92" i="31"/>
  <c r="AK92" i="31"/>
  <c r="Q126" i="31"/>
  <c r="AG126" i="31"/>
  <c r="AK126" i="31"/>
  <c r="AG137" i="31"/>
  <c r="Q78" i="31"/>
  <c r="AG78" i="31"/>
  <c r="AK78" i="31"/>
  <c r="AF80" i="31"/>
  <c r="AJ90" i="31"/>
  <c r="AI90" i="31"/>
  <c r="AF94" i="31"/>
  <c r="AG96" i="31"/>
  <c r="AK96" i="31"/>
  <c r="AF97" i="31"/>
  <c r="AJ104" i="31"/>
  <c r="AI104" i="31"/>
  <c r="AG107" i="31"/>
  <c r="AG110" i="31"/>
  <c r="AK110" i="31"/>
  <c r="AF111" i="31"/>
  <c r="AF114" i="31"/>
  <c r="AJ121" i="31"/>
  <c r="AI121" i="31"/>
  <c r="AG124" i="31"/>
  <c r="AK124" i="31"/>
  <c r="AG127" i="31"/>
  <c r="AF128" i="31"/>
  <c r="AJ108" i="31"/>
  <c r="AI108" i="31"/>
  <c r="AH286" i="1"/>
  <c r="V273" i="1"/>
  <c r="V291" i="1"/>
  <c r="U291" i="1"/>
  <c r="AG280" i="1"/>
  <c r="AJ264" i="1"/>
  <c r="AI264" i="1"/>
  <c r="AF271" i="1"/>
  <c r="Q273" i="1"/>
  <c r="AF274" i="1"/>
  <c r="AJ281" i="1"/>
  <c r="AI281" i="1"/>
  <c r="AF288" i="1"/>
  <c r="AJ295" i="1"/>
  <c r="AI295" i="1"/>
  <c r="AJ298" i="1"/>
  <c r="AI298" i="1"/>
  <c r="AF302" i="1"/>
  <c r="AF305" i="1"/>
  <c r="AJ312" i="1"/>
  <c r="AI312" i="1"/>
  <c r="AF319" i="1"/>
  <c r="AF272" i="1"/>
  <c r="AF289" i="1"/>
  <c r="AF292" i="1"/>
  <c r="AF306" i="1"/>
  <c r="AF309" i="1"/>
  <c r="Q261" i="1"/>
  <c r="AF262" i="1"/>
  <c r="AJ269" i="1"/>
  <c r="AI269" i="1"/>
  <c r="AF276" i="1"/>
  <c r="V285" i="1"/>
  <c r="AJ286" i="1"/>
  <c r="AI286" i="1"/>
  <c r="AF290" i="1"/>
  <c r="AF293" i="1"/>
  <c r="AJ300" i="1"/>
  <c r="AI300" i="1"/>
  <c r="AJ303" i="1"/>
  <c r="AI303" i="1"/>
  <c r="AF307" i="1"/>
  <c r="Q309" i="1"/>
  <c r="AF310" i="1"/>
  <c r="AJ314" i="1"/>
  <c r="AI314" i="1"/>
  <c r="AF261" i="1"/>
  <c r="AF275" i="1"/>
  <c r="AJ270" i="1"/>
  <c r="AI270" i="1"/>
  <c r="AJ273" i="1"/>
  <c r="AI273" i="1"/>
  <c r="AJ284" i="1"/>
  <c r="AI284" i="1"/>
  <c r="AJ287" i="1"/>
  <c r="AI287" i="1"/>
  <c r="AJ301" i="1"/>
  <c r="AI301" i="1"/>
  <c r="AJ304" i="1"/>
  <c r="AI304" i="1"/>
  <c r="AJ275" i="1"/>
  <c r="AI275" i="1"/>
  <c r="AJ289" i="1"/>
  <c r="AI289" i="1"/>
  <c r="AJ292" i="1"/>
  <c r="AI292" i="1"/>
  <c r="AJ306" i="1"/>
  <c r="AI306" i="1"/>
  <c r="AJ309" i="1"/>
  <c r="AI309" i="1"/>
  <c r="AJ261" i="1"/>
  <c r="AI261" i="1"/>
  <c r="AG225" i="1"/>
  <c r="AG209" i="1"/>
  <c r="AH209" i="1"/>
  <c r="V249" i="1"/>
  <c r="U249" i="1"/>
  <c r="AG208" i="1"/>
  <c r="AH208" i="1"/>
  <c r="V243" i="1"/>
  <c r="AH256" i="1"/>
  <c r="V231" i="1"/>
  <c r="U231" i="1"/>
  <c r="AJ207" i="1"/>
  <c r="AI207" i="1"/>
  <c r="Q213" i="1"/>
  <c r="AF213" i="1"/>
  <c r="AH213" i="1"/>
  <c r="AF214" i="1"/>
  <c r="AH214" i="1"/>
  <c r="AF215" i="1"/>
  <c r="AF228" i="1"/>
  <c r="AF231" i="1"/>
  <c r="V237" i="1"/>
  <c r="AG241" i="1"/>
  <c r="AF242" i="1"/>
  <c r="AF245" i="1"/>
  <c r="AJ255" i="1"/>
  <c r="AI255" i="1"/>
  <c r="AF259" i="1"/>
  <c r="AF212" i="1"/>
  <c r="AJ225" i="1"/>
  <c r="AI225" i="1"/>
  <c r="AF229" i="1"/>
  <c r="AF232" i="1"/>
  <c r="AJ236" i="1"/>
  <c r="AI236" i="1"/>
  <c r="AJ239" i="1"/>
  <c r="AI239" i="1"/>
  <c r="AF246" i="1"/>
  <c r="AF249" i="1"/>
  <c r="AJ253" i="1"/>
  <c r="AI253" i="1"/>
  <c r="V255" i="1"/>
  <c r="AJ256" i="1"/>
  <c r="AI256" i="1"/>
  <c r="AF260" i="1"/>
  <c r="AJ209" i="1"/>
  <c r="AI209" i="1"/>
  <c r="AF216" i="1"/>
  <c r="AJ226" i="1"/>
  <c r="AI226" i="1"/>
  <c r="AF230" i="1"/>
  <c r="AF233" i="1"/>
  <c r="AF247" i="1"/>
  <c r="AF250" i="1"/>
  <c r="AJ210" i="1"/>
  <c r="AI210" i="1"/>
  <c r="AJ227" i="1"/>
  <c r="AI227" i="1"/>
  <c r="AJ241" i="1"/>
  <c r="AI241" i="1"/>
  <c r="AJ231" i="1"/>
  <c r="AI231" i="1"/>
  <c r="AF235" i="1"/>
  <c r="AF238" i="1"/>
  <c r="AF252" i="1"/>
  <c r="AF255" i="1"/>
  <c r="AG207" i="1"/>
  <c r="AJ249" i="1"/>
  <c r="AI249" i="1"/>
  <c r="V185" i="1"/>
  <c r="U185" i="1"/>
  <c r="AJ154" i="1"/>
  <c r="AI154" i="1"/>
  <c r="AJ188" i="1"/>
  <c r="AI188" i="1"/>
  <c r="AF182" i="1"/>
  <c r="AF185" i="1"/>
  <c r="AJ189" i="1"/>
  <c r="AI189" i="1"/>
  <c r="AF183" i="1"/>
  <c r="AJ180" i="1"/>
  <c r="AJ185" i="1"/>
  <c r="AF29" i="32"/>
  <c r="AC29" i="32"/>
  <c r="W29" i="32"/>
  <c r="AF28" i="32"/>
  <c r="AC28" i="32"/>
  <c r="AJ28" i="32"/>
  <c r="AL28" i="32"/>
  <c r="W28" i="32"/>
  <c r="W27" i="32"/>
  <c r="W26" i="32"/>
  <c r="W25" i="32"/>
  <c r="W24" i="32"/>
  <c r="Y24" i="32"/>
  <c r="T24" i="32"/>
  <c r="U24" i="32"/>
  <c r="AF23" i="32"/>
  <c r="AC23" i="32"/>
  <c r="W23" i="32"/>
  <c r="AF22" i="32"/>
  <c r="AC22" i="32"/>
  <c r="W22" i="32"/>
  <c r="AF21" i="32"/>
  <c r="AC21" i="32"/>
  <c r="W21" i="32"/>
  <c r="AF20" i="32"/>
  <c r="AC20" i="32"/>
  <c r="AN20" i="32"/>
  <c r="AM20" i="32"/>
  <c r="W20" i="32"/>
  <c r="W19" i="32"/>
  <c r="W18" i="32"/>
  <c r="Y18" i="32"/>
  <c r="T18" i="32"/>
  <c r="AF17" i="32"/>
  <c r="AC17" i="32"/>
  <c r="W17" i="32"/>
  <c r="AF16" i="32"/>
  <c r="AC16" i="32"/>
  <c r="W16" i="32"/>
  <c r="AF15" i="32"/>
  <c r="AC15" i="32"/>
  <c r="W15" i="32"/>
  <c r="AF14" i="32"/>
  <c r="AC14" i="32"/>
  <c r="W14" i="32"/>
  <c r="W13" i="32"/>
  <c r="W12" i="32"/>
  <c r="Y12" i="32"/>
  <c r="T12" i="32"/>
  <c r="AB77" i="31"/>
  <c r="Y77" i="31"/>
  <c r="S77" i="31"/>
  <c r="AB76" i="31"/>
  <c r="Y76" i="31"/>
  <c r="S76" i="31"/>
  <c r="AB75" i="31"/>
  <c r="Y75" i="31"/>
  <c r="S75" i="31"/>
  <c r="AB74" i="31"/>
  <c r="Y74" i="31"/>
  <c r="S74" i="31"/>
  <c r="AB73" i="31"/>
  <c r="Y73" i="31"/>
  <c r="S73" i="31"/>
  <c r="AB72" i="31"/>
  <c r="Y72" i="31"/>
  <c r="S72" i="31"/>
  <c r="T72" i="31"/>
  <c r="U72" i="31"/>
  <c r="P72" i="31"/>
  <c r="Q72" i="31"/>
  <c r="AB71" i="31"/>
  <c r="Y71" i="31"/>
  <c r="S71" i="31"/>
  <c r="AB70" i="31"/>
  <c r="Y70" i="31"/>
  <c r="S70" i="31"/>
  <c r="AB69" i="31"/>
  <c r="Y69" i="31"/>
  <c r="S69" i="31"/>
  <c r="AB68" i="31"/>
  <c r="Y68" i="31"/>
  <c r="S68" i="31"/>
  <c r="AB67" i="31"/>
  <c r="Y67" i="31"/>
  <c r="S67" i="31"/>
  <c r="AB66" i="31"/>
  <c r="Y66" i="31"/>
  <c r="S66" i="31"/>
  <c r="T66" i="31"/>
  <c r="P66" i="31"/>
  <c r="Q66" i="31"/>
  <c r="AB53" i="31"/>
  <c r="Y53" i="31"/>
  <c r="S53" i="31"/>
  <c r="AB52" i="31"/>
  <c r="Y52" i="31"/>
  <c r="S52" i="31"/>
  <c r="AB51" i="31"/>
  <c r="Y51" i="31"/>
  <c r="S51" i="31"/>
  <c r="AB50" i="31"/>
  <c r="Y50" i="31"/>
  <c r="S50" i="31"/>
  <c r="Y49" i="31"/>
  <c r="AJ50" i="31"/>
  <c r="AI50" i="31"/>
  <c r="S49" i="31"/>
  <c r="Y48" i="31"/>
  <c r="S48" i="31"/>
  <c r="P48" i="31"/>
  <c r="AB47" i="31"/>
  <c r="Y47" i="31"/>
  <c r="S47" i="31"/>
  <c r="AB46" i="31"/>
  <c r="Y46" i="31"/>
  <c r="S46" i="31"/>
  <c r="AB45" i="31"/>
  <c r="Y45" i="31"/>
  <c r="AJ45" i="31"/>
  <c r="AI45" i="31"/>
  <c r="S45" i="31"/>
  <c r="S44" i="31"/>
  <c r="S43" i="31"/>
  <c r="S42" i="31"/>
  <c r="P42" i="31"/>
  <c r="AB41" i="31"/>
  <c r="Y41" i="31"/>
  <c r="S41" i="31"/>
  <c r="AB40" i="31"/>
  <c r="Y40" i="31"/>
  <c r="S40" i="31"/>
  <c r="AB39" i="31"/>
  <c r="Y39" i="31"/>
  <c r="AF40" i="31"/>
  <c r="AH40" i="31"/>
  <c r="S39" i="31"/>
  <c r="AB38" i="31"/>
  <c r="Y38" i="31"/>
  <c r="S38" i="31"/>
  <c r="Y37" i="31"/>
  <c r="S37" i="31"/>
  <c r="Y36" i="31"/>
  <c r="AF36" i="31"/>
  <c r="S36" i="31"/>
  <c r="AB35" i="31"/>
  <c r="Y35" i="31"/>
  <c r="S35" i="31"/>
  <c r="AB34" i="31"/>
  <c r="Y34" i="31"/>
  <c r="S34" i="31"/>
  <c r="AB33" i="31"/>
  <c r="Y33" i="31"/>
  <c r="S33" i="31"/>
  <c r="AB32" i="31"/>
  <c r="Y32" i="31"/>
  <c r="S32" i="31"/>
  <c r="AB31" i="31"/>
  <c r="Y31" i="31"/>
  <c r="S31" i="31"/>
  <c r="AB30" i="31"/>
  <c r="Y30" i="31"/>
  <c r="S30" i="31"/>
  <c r="P30" i="31"/>
  <c r="Q30" i="31"/>
  <c r="AG234" i="1"/>
  <c r="AK234" i="1"/>
  <c r="AG82" i="31"/>
  <c r="AH188" i="1"/>
  <c r="AG314" i="1"/>
  <c r="AK89" i="31"/>
  <c r="AK88" i="32"/>
  <c r="AG270" i="1"/>
  <c r="AK270" i="1"/>
  <c r="AG266" i="1"/>
  <c r="AK266" i="1"/>
  <c r="AG117" i="31"/>
  <c r="AH125" i="31"/>
  <c r="AG109" i="31"/>
  <c r="AK137" i="31"/>
  <c r="AK127" i="31"/>
  <c r="AG86" i="31"/>
  <c r="AK86" i="31"/>
  <c r="AN91" i="32"/>
  <c r="AM91" i="32"/>
  <c r="AK91" i="32"/>
  <c r="AO91" i="32"/>
  <c r="AJ208" i="1"/>
  <c r="AI208" i="1"/>
  <c r="AK208" i="1"/>
  <c r="AM96" i="32"/>
  <c r="AN97" i="32"/>
  <c r="AM97" i="32"/>
  <c r="AI213" i="1"/>
  <c r="AJ215" i="1"/>
  <c r="AI215" i="1"/>
  <c r="AJ214" i="1"/>
  <c r="AI214" i="1"/>
  <c r="AI185" i="1"/>
  <c r="AJ186" i="1"/>
  <c r="AI186" i="1"/>
  <c r="AI180" i="1"/>
  <c r="AJ181" i="1"/>
  <c r="AI181" i="1"/>
  <c r="AL104" i="32"/>
  <c r="AJ14" i="32"/>
  <c r="AL14" i="32"/>
  <c r="AO99" i="32"/>
  <c r="AN17" i="32"/>
  <c r="AM17" i="32"/>
  <c r="AK103" i="31"/>
  <c r="AH85" i="31"/>
  <c r="AG93" i="31"/>
  <c r="AK93" i="31"/>
  <c r="AG134" i="31"/>
  <c r="AK134" i="31"/>
  <c r="AK82" i="31"/>
  <c r="AG123" i="31"/>
  <c r="AK123" i="31"/>
  <c r="AG131" i="31"/>
  <c r="AK131" i="31"/>
  <c r="AK117" i="31"/>
  <c r="Q48" i="31"/>
  <c r="V48" i="31"/>
  <c r="AK109" i="31"/>
  <c r="AH130" i="31"/>
  <c r="AH101" i="31"/>
  <c r="AK107" i="31"/>
  <c r="AG79" i="31"/>
  <c r="AK79" i="31"/>
  <c r="AG106" i="31"/>
  <c r="AK106" i="31"/>
  <c r="AG291" i="1"/>
  <c r="AK291" i="1"/>
  <c r="AH297" i="1"/>
  <c r="AH283" i="1"/>
  <c r="AG294" i="1"/>
  <c r="AG304" i="1"/>
  <c r="AK17" i="1"/>
  <c r="AH253" i="1"/>
  <c r="AG210" i="1"/>
  <c r="AH263" i="1"/>
  <c r="AG218" i="1"/>
  <c r="AK218" i="1"/>
  <c r="AK277" i="1"/>
  <c r="AG236" i="1"/>
  <c r="AK236" i="1"/>
  <c r="AH226" i="1"/>
  <c r="AH239" i="1"/>
  <c r="AK283" i="1"/>
  <c r="AH320" i="1"/>
  <c r="AH17" i="1"/>
  <c r="AH303" i="1"/>
  <c r="AG308" i="1"/>
  <c r="AK308" i="1"/>
  <c r="AG214" i="1"/>
  <c r="AG301" i="1"/>
  <c r="AK301" i="1"/>
  <c r="AG251" i="1"/>
  <c r="AK251" i="1"/>
  <c r="AH15" i="1"/>
  <c r="AG15" i="1"/>
  <c r="AK15" i="1"/>
  <c r="AK294" i="1"/>
  <c r="AK263" i="1"/>
  <c r="AG248" i="1"/>
  <c r="AK248" i="1"/>
  <c r="AG318" i="1"/>
  <c r="AK318" i="1"/>
  <c r="AK280" i="1"/>
  <c r="AK297" i="1"/>
  <c r="AG284" i="1"/>
  <c r="AK284" i="1"/>
  <c r="AG258" i="1"/>
  <c r="AK258" i="1"/>
  <c r="AK311" i="1"/>
  <c r="AG237" i="1"/>
  <c r="AK237" i="1"/>
  <c r="AH277" i="1"/>
  <c r="AG211" i="1"/>
  <c r="AK211" i="1"/>
  <c r="AK320" i="1"/>
  <c r="AG300" i="1"/>
  <c r="AK300" i="1"/>
  <c r="AH189" i="1"/>
  <c r="AK189" i="1"/>
  <c r="AG154" i="1"/>
  <c r="AK154" i="1"/>
  <c r="AG227" i="1"/>
  <c r="AK227" i="1"/>
  <c r="AK214" i="1"/>
  <c r="AH269" i="1"/>
  <c r="AH311" i="1"/>
  <c r="AG244" i="1"/>
  <c r="AK244" i="1"/>
  <c r="AG213" i="1"/>
  <c r="AK213" i="1"/>
  <c r="AG273" i="1"/>
  <c r="AK273" i="1"/>
  <c r="AG287" i="1"/>
  <c r="AH16" i="1"/>
  <c r="AG16" i="1"/>
  <c r="AK16" i="1"/>
  <c r="AO100" i="32"/>
  <c r="AK241" i="1"/>
  <c r="AK210" i="1"/>
  <c r="AK239" i="1"/>
  <c r="AK303" i="1"/>
  <c r="AK314" i="1"/>
  <c r="AK269" i="1"/>
  <c r="AH317" i="1"/>
  <c r="AG317" i="1"/>
  <c r="AK317" i="1"/>
  <c r="AH315" i="1"/>
  <c r="AG315" i="1"/>
  <c r="AK315" i="1"/>
  <c r="AG316" i="1"/>
  <c r="AK316" i="1"/>
  <c r="AH316" i="1"/>
  <c r="AG313" i="1"/>
  <c r="AK313" i="1"/>
  <c r="AH313" i="1"/>
  <c r="AH312" i="1"/>
  <c r="AG312" i="1"/>
  <c r="AK312" i="1"/>
  <c r="AG299" i="1"/>
  <c r="AK299" i="1"/>
  <c r="AH299" i="1"/>
  <c r="AH298" i="1"/>
  <c r="AG298" i="1"/>
  <c r="AK298" i="1"/>
  <c r="AG296" i="1"/>
  <c r="AK296" i="1"/>
  <c r="AH296" i="1"/>
  <c r="AH295" i="1"/>
  <c r="AG295" i="1"/>
  <c r="AK295" i="1"/>
  <c r="AG285" i="1"/>
  <c r="AK285" i="1"/>
  <c r="AH285" i="1"/>
  <c r="AG282" i="1"/>
  <c r="AK282" i="1"/>
  <c r="AH282" i="1"/>
  <c r="AH281" i="1"/>
  <c r="AG281" i="1"/>
  <c r="AK281" i="1"/>
  <c r="AG279" i="1"/>
  <c r="AK279" i="1"/>
  <c r="AH279" i="1"/>
  <c r="AH278" i="1"/>
  <c r="AG278" i="1"/>
  <c r="AK278" i="1"/>
  <c r="AH267" i="1"/>
  <c r="AG267" i="1"/>
  <c r="AK267" i="1"/>
  <c r="AG268" i="1"/>
  <c r="AK268" i="1"/>
  <c r="AH268" i="1"/>
  <c r="AG265" i="1"/>
  <c r="AK265" i="1"/>
  <c r="AH265" i="1"/>
  <c r="AH264" i="1"/>
  <c r="AG264" i="1"/>
  <c r="AK264" i="1"/>
  <c r="AH257" i="1"/>
  <c r="AG257" i="1"/>
  <c r="AK257" i="1"/>
  <c r="AH254" i="1"/>
  <c r="AG254" i="1"/>
  <c r="AK254" i="1"/>
  <c r="AH243" i="1"/>
  <c r="AG243" i="1"/>
  <c r="AK243" i="1"/>
  <c r="AH240" i="1"/>
  <c r="AG240" i="1"/>
  <c r="AK240" i="1"/>
  <c r="AH217" i="1"/>
  <c r="AG217" i="1"/>
  <c r="AK217" i="1"/>
  <c r="AH190" i="1"/>
  <c r="AG190" i="1"/>
  <c r="AK190" i="1"/>
  <c r="AG187" i="1"/>
  <c r="AK187" i="1"/>
  <c r="AH187" i="1"/>
  <c r="AG184" i="1"/>
  <c r="AK184" i="1"/>
  <c r="AH184" i="1"/>
  <c r="AH179" i="1"/>
  <c r="AF180" i="1"/>
  <c r="AG179" i="1"/>
  <c r="AK179" i="1"/>
  <c r="AG153" i="1"/>
  <c r="AK153" i="1"/>
  <c r="AH153" i="1"/>
  <c r="AF51" i="31"/>
  <c r="AK115" i="31"/>
  <c r="AH133" i="31"/>
  <c r="AG133" i="31"/>
  <c r="AK133" i="31"/>
  <c r="AH116" i="31"/>
  <c r="AG116" i="31"/>
  <c r="AK116" i="31"/>
  <c r="AH113" i="31"/>
  <c r="AG113" i="31"/>
  <c r="AK113" i="31"/>
  <c r="AH102" i="31"/>
  <c r="AG102" i="31"/>
  <c r="AK102" i="31"/>
  <c r="AH99" i="31"/>
  <c r="AG99" i="31"/>
  <c r="AK99" i="31"/>
  <c r="AK98" i="32"/>
  <c r="AO98" i="32"/>
  <c r="AK107" i="32"/>
  <c r="AO107" i="32"/>
  <c r="AJ29" i="32"/>
  <c r="AL29" i="32"/>
  <c r="AL101" i="32"/>
  <c r="AL102" i="32"/>
  <c r="AJ103" i="32"/>
  <c r="AK102" i="32"/>
  <c r="AO102" i="32"/>
  <c r="AL89" i="32"/>
  <c r="AK89" i="32"/>
  <c r="AO89" i="32"/>
  <c r="AO90" i="32"/>
  <c r="AO88" i="32"/>
  <c r="AL92" i="32"/>
  <c r="AK92" i="32"/>
  <c r="AO92" i="32"/>
  <c r="AL93" i="32"/>
  <c r="AK93" i="32"/>
  <c r="AO93" i="32"/>
  <c r="AL106" i="32"/>
  <c r="AK106" i="32"/>
  <c r="AO106" i="32"/>
  <c r="AL94" i="32"/>
  <c r="AK94" i="32"/>
  <c r="AO94" i="32"/>
  <c r="AL96" i="32"/>
  <c r="AJ97" i="32"/>
  <c r="AK96" i="32"/>
  <c r="AO96" i="32"/>
  <c r="AO105" i="32"/>
  <c r="AH122" i="31"/>
  <c r="AG122" i="31"/>
  <c r="AK122" i="31"/>
  <c r="AH80" i="31"/>
  <c r="AG80" i="31"/>
  <c r="AK80" i="31"/>
  <c r="AG119" i="31"/>
  <c r="AK119" i="31"/>
  <c r="AH119" i="31"/>
  <c r="AH91" i="31"/>
  <c r="AG91" i="31"/>
  <c r="AK91" i="31"/>
  <c r="AH90" i="31"/>
  <c r="AG90" i="31"/>
  <c r="AK90" i="31"/>
  <c r="AH111" i="31"/>
  <c r="AG111" i="31"/>
  <c r="AK111" i="31"/>
  <c r="AH87" i="31"/>
  <c r="AG87" i="31"/>
  <c r="AK87" i="31"/>
  <c r="AK125" i="31"/>
  <c r="AH128" i="31"/>
  <c r="AG128" i="31"/>
  <c r="AK128" i="31"/>
  <c r="AG88" i="31"/>
  <c r="AK88" i="31"/>
  <c r="AH88" i="31"/>
  <c r="AG104" i="31"/>
  <c r="AK104" i="31"/>
  <c r="AH104" i="31"/>
  <c r="AK112" i="31"/>
  <c r="AK81" i="31"/>
  <c r="AH97" i="31"/>
  <c r="AG97" i="31"/>
  <c r="AK97" i="31"/>
  <c r="AH121" i="31"/>
  <c r="AG121" i="31"/>
  <c r="AK121" i="31"/>
  <c r="AK95" i="31"/>
  <c r="AK132" i="31"/>
  <c r="AG136" i="31"/>
  <c r="AK136" i="31"/>
  <c r="AH136" i="31"/>
  <c r="AG108" i="31"/>
  <c r="AK108" i="31"/>
  <c r="AH108" i="31"/>
  <c r="AK129" i="31"/>
  <c r="AK98" i="31"/>
  <c r="AH94" i="31"/>
  <c r="AG94" i="31"/>
  <c r="AK94" i="31"/>
  <c r="AH105" i="31"/>
  <c r="AG105" i="31"/>
  <c r="AK105" i="31"/>
  <c r="AH135" i="31"/>
  <c r="AG135" i="31"/>
  <c r="AK135" i="31"/>
  <c r="AK84" i="31"/>
  <c r="AH114" i="31"/>
  <c r="AG114" i="31"/>
  <c r="AK114" i="31"/>
  <c r="AH118" i="31"/>
  <c r="AG118" i="31"/>
  <c r="AK118" i="31"/>
  <c r="AJ75" i="31"/>
  <c r="AI75" i="31"/>
  <c r="AF69" i="31"/>
  <c r="AH69" i="31"/>
  <c r="AF74" i="31"/>
  <c r="AH74" i="31"/>
  <c r="AF77" i="31"/>
  <c r="AG77" i="31"/>
  <c r="AJ41" i="31"/>
  <c r="AI41" i="31"/>
  <c r="AF46" i="31"/>
  <c r="AF71" i="31"/>
  <c r="AH71" i="31"/>
  <c r="AJ46" i="31"/>
  <c r="AI46" i="31"/>
  <c r="AJ32" i="31"/>
  <c r="AI32" i="31"/>
  <c r="AF35" i="31"/>
  <c r="AH35" i="31"/>
  <c r="AF38" i="31"/>
  <c r="AH38" i="31"/>
  <c r="AJ47" i="31"/>
  <c r="AI47" i="31"/>
  <c r="AF53" i="31"/>
  <c r="AG53" i="31"/>
  <c r="AF73" i="31"/>
  <c r="AG73" i="31"/>
  <c r="AH272" i="1"/>
  <c r="AG272" i="1"/>
  <c r="AK272" i="1"/>
  <c r="AH307" i="1"/>
  <c r="AG307" i="1"/>
  <c r="AK307" i="1"/>
  <c r="AH262" i="1"/>
  <c r="AG262" i="1"/>
  <c r="AK262" i="1"/>
  <c r="AK287" i="1"/>
  <c r="AH275" i="1"/>
  <c r="AG275" i="1"/>
  <c r="AK275" i="1"/>
  <c r="AH309" i="1"/>
  <c r="AG309" i="1"/>
  <c r="AK309" i="1"/>
  <c r="AH261" i="1"/>
  <c r="AG261" i="1"/>
  <c r="AK261" i="1"/>
  <c r="AH290" i="1"/>
  <c r="AG290" i="1"/>
  <c r="AK290" i="1"/>
  <c r="AH306" i="1"/>
  <c r="AG306" i="1"/>
  <c r="AK306" i="1"/>
  <c r="AK304" i="1"/>
  <c r="AK286" i="1"/>
  <c r="AH310" i="1"/>
  <c r="AG310" i="1"/>
  <c r="AK310" i="1"/>
  <c r="AH289" i="1"/>
  <c r="AG289" i="1"/>
  <c r="AK289" i="1"/>
  <c r="AH319" i="1"/>
  <c r="AG319" i="1"/>
  <c r="AK319" i="1"/>
  <c r="AH293" i="1"/>
  <c r="AG293" i="1"/>
  <c r="AK293" i="1"/>
  <c r="AH305" i="1"/>
  <c r="AG305" i="1"/>
  <c r="AK305" i="1"/>
  <c r="AH292" i="1"/>
  <c r="AG292" i="1"/>
  <c r="AK292" i="1"/>
  <c r="AH302" i="1"/>
  <c r="AG302" i="1"/>
  <c r="AK302" i="1"/>
  <c r="AH274" i="1"/>
  <c r="AG274" i="1"/>
  <c r="AK274" i="1"/>
  <c r="AH276" i="1"/>
  <c r="AG276" i="1"/>
  <c r="AK276" i="1"/>
  <c r="AH271" i="1"/>
  <c r="AG271" i="1"/>
  <c r="AK271" i="1"/>
  <c r="AH288" i="1"/>
  <c r="AG288" i="1"/>
  <c r="AK288" i="1"/>
  <c r="AH216" i="1"/>
  <c r="AG216" i="1"/>
  <c r="AK216" i="1"/>
  <c r="AH249" i="1"/>
  <c r="AG249" i="1"/>
  <c r="AK249" i="1"/>
  <c r="AH215" i="1"/>
  <c r="AG215" i="1"/>
  <c r="AK215" i="1"/>
  <c r="AK209" i="1"/>
  <c r="AH228" i="1"/>
  <c r="AG228" i="1"/>
  <c r="AK228" i="1"/>
  <c r="AK207" i="1"/>
  <c r="AH238" i="1"/>
  <c r="AG238" i="1"/>
  <c r="AK238" i="1"/>
  <c r="AH246" i="1"/>
  <c r="AG246" i="1"/>
  <c r="AK246" i="1"/>
  <c r="AH212" i="1"/>
  <c r="AG212" i="1"/>
  <c r="AK212" i="1"/>
  <c r="AH245" i="1"/>
  <c r="AG245" i="1"/>
  <c r="AK245" i="1"/>
  <c r="AH250" i="1"/>
  <c r="AG250" i="1"/>
  <c r="AK250" i="1"/>
  <c r="AH235" i="1"/>
  <c r="AG235" i="1"/>
  <c r="AK235" i="1"/>
  <c r="AH247" i="1"/>
  <c r="AG247" i="1"/>
  <c r="AK247" i="1"/>
  <c r="AH242" i="1"/>
  <c r="AG242" i="1"/>
  <c r="AK242" i="1"/>
  <c r="AK253" i="1"/>
  <c r="AK226" i="1"/>
  <c r="AH233" i="1"/>
  <c r="AG233" i="1"/>
  <c r="AK233" i="1"/>
  <c r="AH232" i="1"/>
  <c r="AG232" i="1"/>
  <c r="AK232" i="1"/>
  <c r="AH260" i="1"/>
  <c r="AG260" i="1"/>
  <c r="AK260" i="1"/>
  <c r="AH255" i="1"/>
  <c r="AG255" i="1"/>
  <c r="AK255" i="1"/>
  <c r="AH230" i="1"/>
  <c r="AG230" i="1"/>
  <c r="AK230" i="1"/>
  <c r="AH229" i="1"/>
  <c r="AG229" i="1"/>
  <c r="AK229" i="1"/>
  <c r="AH252" i="1"/>
  <c r="AG252" i="1"/>
  <c r="AK252" i="1"/>
  <c r="AH259" i="1"/>
  <c r="AG259" i="1"/>
  <c r="AK259" i="1"/>
  <c r="AH231" i="1"/>
  <c r="AG231" i="1"/>
  <c r="AK231" i="1"/>
  <c r="AK256" i="1"/>
  <c r="AK225" i="1"/>
  <c r="AH183" i="1"/>
  <c r="AG183" i="1"/>
  <c r="AK183" i="1"/>
  <c r="AH185" i="1"/>
  <c r="AF186" i="1"/>
  <c r="AH186" i="1"/>
  <c r="AG185" i="1"/>
  <c r="AK185" i="1"/>
  <c r="AH182" i="1"/>
  <c r="AG182" i="1"/>
  <c r="AK182" i="1"/>
  <c r="AK188" i="1"/>
  <c r="AN14" i="32"/>
  <c r="AM14" i="32"/>
  <c r="AN22" i="32"/>
  <c r="AM22" i="32"/>
  <c r="AJ33" i="31"/>
  <c r="AI33" i="31"/>
  <c r="AF67" i="31"/>
  <c r="AH67" i="31"/>
  <c r="AF72" i="31"/>
  <c r="AJ39" i="31"/>
  <c r="AI39" i="31"/>
  <c r="AJ52" i="31"/>
  <c r="AI52" i="31"/>
  <c r="AF70" i="31"/>
  <c r="AG70" i="31"/>
  <c r="AJ72" i="31"/>
  <c r="AI72" i="31"/>
  <c r="AF34" i="31"/>
  <c r="AH34" i="31"/>
  <c r="AJ53" i="31"/>
  <c r="AI53" i="31"/>
  <c r="AK53" i="31"/>
  <c r="AJ68" i="31"/>
  <c r="AI68" i="31"/>
  <c r="AJ69" i="31"/>
  <c r="AI69" i="31"/>
  <c r="AJ74" i="31"/>
  <c r="AI74" i="31"/>
  <c r="AN21" i="32"/>
  <c r="AM21" i="32"/>
  <c r="AN29" i="32"/>
  <c r="AM29" i="32"/>
  <c r="AN16" i="32"/>
  <c r="AM16" i="32"/>
  <c r="AN23" i="32"/>
  <c r="AM23" i="32"/>
  <c r="Z24" i="32"/>
  <c r="AH51" i="31"/>
  <c r="AG51" i="31"/>
  <c r="AJ35" i="31"/>
  <c r="AI35" i="31"/>
  <c r="AF39" i="31"/>
  <c r="AG39" i="31"/>
  <c r="AK39" i="31"/>
  <c r="AF47" i="31"/>
  <c r="AH47" i="31"/>
  <c r="AF50" i="31"/>
  <c r="AG50" i="31"/>
  <c r="AK50" i="31"/>
  <c r="AJ66" i="31"/>
  <c r="AI66" i="31"/>
  <c r="AF68" i="31"/>
  <c r="AJ71" i="31"/>
  <c r="AI71" i="31"/>
  <c r="AJ38" i="31"/>
  <c r="AI38" i="31"/>
  <c r="AF52" i="31"/>
  <c r="AJ67" i="31"/>
  <c r="AI67" i="31"/>
  <c r="AJ76" i="31"/>
  <c r="AI76" i="31"/>
  <c r="AJ77" i="31"/>
  <c r="AI77" i="31"/>
  <c r="AF33" i="31"/>
  <c r="AH33" i="31"/>
  <c r="AF32" i="31"/>
  <c r="AH32" i="31"/>
  <c r="AJ40" i="31"/>
  <c r="AI40" i="31"/>
  <c r="AF66" i="31"/>
  <c r="AJ16" i="32"/>
  <c r="AJ17" i="32"/>
  <c r="AK28" i="32"/>
  <c r="AL19" i="32"/>
  <c r="AJ22" i="32"/>
  <c r="AL22" i="32"/>
  <c r="AN15" i="32"/>
  <c r="AM15" i="32"/>
  <c r="AJ15" i="32"/>
  <c r="AL15" i="32"/>
  <c r="AJ23" i="32"/>
  <c r="AL23" i="32"/>
  <c r="Z12" i="32"/>
  <c r="Z18" i="32"/>
  <c r="AK14" i="32"/>
  <c r="U18" i="32"/>
  <c r="U12" i="32"/>
  <c r="AJ12" i="32"/>
  <c r="AJ21" i="32"/>
  <c r="AN28" i="32"/>
  <c r="AM28" i="32"/>
  <c r="AO28" i="32"/>
  <c r="AJ20" i="32"/>
  <c r="AN12" i="32"/>
  <c r="AM12" i="32"/>
  <c r="V66" i="31"/>
  <c r="U66" i="31"/>
  <c r="V36" i="31"/>
  <c r="V42" i="31"/>
  <c r="V30" i="31"/>
  <c r="AF37" i="31"/>
  <c r="V72" i="31"/>
  <c r="AH46" i="31"/>
  <c r="AG46" i="31"/>
  <c r="Q42" i="31"/>
  <c r="AF30" i="31"/>
  <c r="AJ34" i="31"/>
  <c r="AI34" i="31"/>
  <c r="AG40" i="31"/>
  <c r="AF41" i="31"/>
  <c r="AJ51" i="31"/>
  <c r="AI51" i="31"/>
  <c r="AF75" i="31"/>
  <c r="AF45" i="31"/>
  <c r="AF48" i="31"/>
  <c r="AF76" i="31"/>
  <c r="AJ70" i="31"/>
  <c r="AI70" i="31"/>
  <c r="AJ73" i="31"/>
  <c r="AI73" i="31"/>
  <c r="AH77" i="31"/>
  <c r="AG67" i="31"/>
  <c r="AG186" i="1"/>
  <c r="AK186" i="1"/>
  <c r="AK103" i="32"/>
  <c r="AO103" i="32"/>
  <c r="AL103" i="32"/>
  <c r="AL97" i="32"/>
  <c r="AK97" i="32"/>
  <c r="AO97" i="32"/>
  <c r="AH180" i="1"/>
  <c r="AF181" i="1"/>
  <c r="AG180" i="1"/>
  <c r="AK180" i="1"/>
  <c r="AO14" i="32"/>
  <c r="AG74" i="31"/>
  <c r="AG35" i="31"/>
  <c r="AG69" i="31"/>
  <c r="AK69" i="31"/>
  <c r="AG38" i="31"/>
  <c r="AK38" i="31"/>
  <c r="AG33" i="31"/>
  <c r="AK33" i="31"/>
  <c r="AH53" i="31"/>
  <c r="AK74" i="31"/>
  <c r="AK29" i="32"/>
  <c r="AO29" i="32"/>
  <c r="AK73" i="31"/>
  <c r="AG32" i="31"/>
  <c r="AK32" i="31"/>
  <c r="AK46" i="31"/>
  <c r="AK70" i="31"/>
  <c r="AH73" i="31"/>
  <c r="AH50" i="31"/>
  <c r="AG71" i="31"/>
  <c r="AK71" i="31"/>
  <c r="AG34" i="31"/>
  <c r="AK34" i="31"/>
  <c r="AK35" i="31"/>
  <c r="AH70" i="31"/>
  <c r="AK51" i="31"/>
  <c r="AG72" i="31"/>
  <c r="AK72" i="31"/>
  <c r="AH72" i="31"/>
  <c r="AK67" i="31"/>
  <c r="AG47" i="31"/>
  <c r="AK47" i="31"/>
  <c r="AK22" i="32"/>
  <c r="AO22" i="32"/>
  <c r="AK40" i="31"/>
  <c r="AK77" i="31"/>
  <c r="AH39" i="31"/>
  <c r="AH52" i="31"/>
  <c r="AG52" i="31"/>
  <c r="AK52" i="31"/>
  <c r="AG66" i="31"/>
  <c r="AK66" i="31"/>
  <c r="AH66" i="31"/>
  <c r="AG68" i="31"/>
  <c r="AK68" i="31"/>
  <c r="AH68" i="31"/>
  <c r="AK23" i="32"/>
  <c r="AO23" i="32"/>
  <c r="AK19" i="32"/>
  <c r="AO19" i="32"/>
  <c r="AK15" i="32"/>
  <c r="AO15" i="32"/>
  <c r="AL18" i="32"/>
  <c r="AK18" i="32"/>
  <c r="AO18" i="32"/>
  <c r="AK17" i="32"/>
  <c r="AO17" i="32"/>
  <c r="AL17" i="32"/>
  <c r="AL16" i="32"/>
  <c r="AK16" i="32"/>
  <c r="AO16" i="32"/>
  <c r="AL12" i="32"/>
  <c r="AJ13" i="32"/>
  <c r="AK12" i="32"/>
  <c r="AO12" i="32"/>
  <c r="AN13" i="32"/>
  <c r="AM13" i="32"/>
  <c r="AL20" i="32"/>
  <c r="AK20" i="32"/>
  <c r="AO20" i="32"/>
  <c r="AL21" i="32"/>
  <c r="AK21" i="32"/>
  <c r="AO21" i="32"/>
  <c r="AH45" i="31"/>
  <c r="AG45" i="31"/>
  <c r="AK45" i="31"/>
  <c r="AH30" i="31"/>
  <c r="AF31" i="31"/>
  <c r="AH31" i="31"/>
  <c r="AG30" i="31"/>
  <c r="AH75" i="31"/>
  <c r="AG75" i="31"/>
  <c r="AK75" i="31"/>
  <c r="AH41" i="31"/>
  <c r="AG41" i="31"/>
  <c r="AK41" i="31"/>
  <c r="AF49" i="31"/>
  <c r="AH76" i="31"/>
  <c r="AG76" i="31"/>
  <c r="AK76" i="31"/>
  <c r="AH181" i="1"/>
  <c r="AG181" i="1"/>
  <c r="AK181" i="1"/>
  <c r="AG31" i="31"/>
  <c r="AL13" i="32"/>
  <c r="AK13" i="32"/>
  <c r="AO13" i="32"/>
</calcChain>
</file>

<file path=xl/sharedStrings.xml><?xml version="1.0" encoding="utf-8"?>
<sst xmlns="http://schemas.openxmlformats.org/spreadsheetml/2006/main" count="5714" uniqueCount="1257">
  <si>
    <t>CONTEXTO  DE PROCESO</t>
  </si>
  <si>
    <t>Riesgo asociado</t>
  </si>
  <si>
    <t>FACTORES INTERNOS</t>
  </si>
  <si>
    <t>ORIGEN</t>
  </si>
  <si>
    <t>FORTALEZAS Y/O OPORTUNIDADES</t>
  </si>
  <si>
    <t>DEBILIDADES Y/O AMENAZAS</t>
  </si>
  <si>
    <t>DISEÑO DEL PROCESO:</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</si>
  <si>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</si>
  <si>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</si>
  <si>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</si>
  <si>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t>INTERACCIONES CON OTROS PROCESOS:</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</si>
  <si>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</si>
  <si>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</si>
  <si>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</si>
  <si>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TRANSVERSALIDAD</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</si>
  <si>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</si>
  <si>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</si>
  <si>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PROCEDIMIENTOS ASOCIADOS:</t>
  </si>
  <si>
    <t xml:space="preserve">RESPONSABLES DEL PROCESO: </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</si>
  <si>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</si>
  <si>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</si>
  <si>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COMUNICACIÓN ENTRE LOS PROCESOS:</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</si>
  <si>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</si>
  <si>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</si>
  <si>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ACTIVOS DE SEGURIDAD DIGITAL DEL PROCESO:</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</si>
  <si>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</si>
  <si>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</si>
  <si>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Aceptar</t>
  </si>
  <si>
    <t>Económico</t>
  </si>
  <si>
    <t>Evitar</t>
  </si>
  <si>
    <t>Reputacional</t>
  </si>
  <si>
    <t>Reducir (compartir)</t>
  </si>
  <si>
    <t>Económico y Reputacional</t>
  </si>
  <si>
    <t>Reducir (mitigar)</t>
  </si>
  <si>
    <t xml:space="preserve">Riesgo estrategico </t>
  </si>
  <si>
    <t>Objetivo Intitucional asociado</t>
  </si>
  <si>
    <t>Plan de accion (solo para la opción reducir)</t>
  </si>
  <si>
    <t>Si</t>
  </si>
  <si>
    <t>1. Lograr mecanismos de financiación que permitan incrementar los recursos propios de la entidad.</t>
  </si>
  <si>
    <t>Finalizado</t>
  </si>
  <si>
    <t>No</t>
  </si>
  <si>
    <t>2. Diseñar e implementar una estrategia de innovación que permita hacer más eficiente la gestión de la Unidad.</t>
  </si>
  <si>
    <t>En curso</t>
  </si>
  <si>
    <t xml:space="preserve">3.Mejorar el estado de la malla vial local, intermedia, rural, y de la ciclo-infraestructura de Bogotá D.C., </t>
  </si>
  <si>
    <t>Clasificación del Riesgo</t>
  </si>
  <si>
    <t>4.Mejorar las condiciones de Infraestructura que permitan el uso y disfrute del espacio público en Bogotá D.C.</t>
  </si>
  <si>
    <t xml:space="preserve">Gestión </t>
  </si>
  <si>
    <t>Relaciones Laborales</t>
  </si>
  <si>
    <t>NA</t>
  </si>
  <si>
    <t>Daños Activos Fisicos</t>
  </si>
  <si>
    <t>Proyecto de inversión</t>
  </si>
  <si>
    <t>Ejecucion y Administracion de procesos</t>
  </si>
  <si>
    <t>7858 Conservación de la Malla Vial Distrital y Cicloinfraestructura de Bogotá</t>
  </si>
  <si>
    <t>Fallas Tecnologicas</t>
  </si>
  <si>
    <t xml:space="preserve">7859 Fortalecimiento Institucional </t>
  </si>
  <si>
    <t>Usuarios, productos y practicas , organizacionales</t>
  </si>
  <si>
    <t>7860 Fortalecimiento de los componentes de TI para la transformación digital</t>
  </si>
  <si>
    <t>Corrupción</t>
  </si>
  <si>
    <t>Fraude Externo</t>
  </si>
  <si>
    <t>7903 Apoyo a la adecuación y conservación del espacio público de Bogotá</t>
  </si>
  <si>
    <t>Fraude Interno</t>
  </si>
  <si>
    <t>Soborno</t>
  </si>
  <si>
    <t>seguridad</t>
  </si>
  <si>
    <t xml:space="preserve">Pérdida de la integridad </t>
  </si>
  <si>
    <t xml:space="preserve">Pérdida de la confidencialidad </t>
  </si>
  <si>
    <t xml:space="preserve">Pérdida de la disponibilidad </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</si>
  <si>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</si>
  <si>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</si>
  <si>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</si>
  <si>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</si>
  <si>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</si>
  <si>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</si>
  <si>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</si>
  <si>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</si>
  <si>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</si>
  <si>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</si>
  <si>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</si>
  <si>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</si>
  <si>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</si>
  <si>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</si>
  <si>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</si>
  <si>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</si>
  <si>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</si>
  <si>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</si>
  <si>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</si>
  <si>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</si>
  <si>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</si>
  <si>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</si>
  <si>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</si>
  <si>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</si>
  <si>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</si>
  <si>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</si>
  <si>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</si>
  <si>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</si>
  <si>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</si>
  <si>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</si>
  <si>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</si>
  <si>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</si>
  <si>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</si>
  <si>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</si>
  <si>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</si>
  <si>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</si>
  <si>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</si>
  <si>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</si>
  <si>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</si>
  <si>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</si>
  <si>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</si>
  <si>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</si>
  <si>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</si>
  <si>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</si>
  <si>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</si>
  <si>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</si>
  <si>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</si>
  <si>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</si>
  <si>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</si>
  <si>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</si>
  <si>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</si>
  <si>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</si>
  <si>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Incumplimiento en la disponibilidad del personal </t>
  </si>
  <si>
    <t>FORMATO MAPA RIESGOS INTITUCIONAL</t>
  </si>
  <si>
    <t>CÓDIGO: DESI-FM-017</t>
  </si>
  <si>
    <t>VERSIÓN: 4</t>
  </si>
  <si>
    <t>FECHA DE APLICACIÓN: DICIEMBRE 2022</t>
  </si>
  <si>
    <t>Vigencia</t>
  </si>
  <si>
    <t>Fecha de actualización</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</si>
  <si>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</si>
  <si>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</si>
  <si>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</si>
  <si>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</si>
  <si>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</si>
  <si>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</si>
  <si>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</si>
  <si>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 xml:space="preserve">Acción de Contigencia </t>
  </si>
  <si>
    <t xml:space="preserve">Referencia </t>
  </si>
  <si>
    <t>Proceso</t>
  </si>
  <si>
    <t>Impacto</t>
  </si>
  <si>
    <t>Causa Inmediata</t>
  </si>
  <si>
    <t>Causa Raíz</t>
  </si>
  <si>
    <t>Descripción del Riesgo</t>
  </si>
  <si>
    <t xml:space="preserve">Actividad clave o fase del proyecto </t>
  </si>
  <si>
    <t>Internas</t>
  </si>
  <si>
    <t>Externas</t>
  </si>
  <si>
    <t>Efectos (Consecuencias)</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</si>
  <si>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</si>
  <si>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</si>
  <si>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</si>
  <si>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</si>
  <si>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</si>
  <si>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</si>
  <si>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</si>
  <si>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</si>
  <si>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</si>
  <si>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</si>
  <si>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</si>
  <si>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</si>
  <si>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</si>
  <si>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</si>
  <si>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</si>
  <si>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</si>
  <si>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Acción</t>
  </si>
  <si>
    <t>Responsable</t>
  </si>
  <si>
    <t>Producto</t>
  </si>
  <si>
    <t>Fecha Implementación</t>
  </si>
  <si>
    <t>Objetivo Institucional  asociado</t>
  </si>
  <si>
    <t xml:space="preserve">Proyecto de Inversión asociado </t>
  </si>
  <si>
    <t>Tipo</t>
  </si>
  <si>
    <t>Implementación</t>
  </si>
  <si>
    <t>Calificación</t>
  </si>
  <si>
    <t>Documentación</t>
  </si>
  <si>
    <t>Frecuencia</t>
  </si>
  <si>
    <t>Evidencia</t>
  </si>
  <si>
    <t>1. Direccionamiento estratégico e innovación (DESI)</t>
  </si>
  <si>
    <t>Perdida credibilidad de los grupos de valor y pares interesada</t>
  </si>
  <si>
    <t xml:space="preserve">Deficiencias en la revisión de la infomación que entregan los procesos como insumo para la formulación y actualización de los instrumentos de planeciaón que administra la OAP y deficiencias en los reportes de seguimiento </t>
  </si>
  <si>
    <t>Posibilidad de afectación reputacional por pérdida de credibilidad de los grupos de valor y partes interesadas debido a  deficiencias en la revisión de la infomación que entregan los procesos como insumo para la formulación y actualización de los instrumentos de planeciaón que administra la OAP y deficiencias en los reportes de seguimiento de estos.</t>
  </si>
  <si>
    <t xml:space="preserve">
Revisar y actualizar si es pertinente la plataforma estrategica institucional.
Direccionar la gestión en la formulación y programación de politicas, planes, programas, proyectos, estrategias de mejora e innovación, manuales e indicadores...
Realizar el seguimiento, análisis de los instrumentos de planeación y gestión  y presentarlos al Comité</t>
  </si>
  <si>
    <t>El insumo para formular y actualizar los instrumentos de planeación o los informes del seguimiento no son: sufucientes,oportunos, claros, completos o de calidad
Deficiencias en la revisión de la información reportada ante el comité de gestión y desempeño por multiplicidad de temas a tratar de las 19 políticas del MIPG</t>
  </si>
  <si>
    <t>Actualización permanete de los linemianetos distratales o nacionales.
Cambios en la priorización de la entidad de acuerdo al POT y PDD</t>
  </si>
  <si>
    <t>Sanciones por entes de control
Perdida de confianza por información no confiable
Demoras en la divulgación de los instrumentos de planeación</t>
  </si>
  <si>
    <t>Media</t>
  </si>
  <si>
    <t xml:space="preserve">     El riesgo afecta la imagen de la entidad con algunos usuarios de relevancia frente al logro de los objetivos</t>
  </si>
  <si>
    <t>Moderado</t>
  </si>
  <si>
    <t>El profesional designado por el (la) jefe de la Oficina Asesora de Planeación valida trimestral que la información de insumo para la formulación o actualización o reporte cumpla para el plan de acción e indicadores.
Como evidencia del control queda el correo institucional o la observación en ORFEO o en la herramienta correspondiente.
Si se identifica que la información tiene inconsistencias se genera la observación pertinente para ajuste del proceso.</t>
  </si>
  <si>
    <t>Probabilidad</t>
  </si>
  <si>
    <t>Preventivo</t>
  </si>
  <si>
    <t>Manual</t>
  </si>
  <si>
    <t>Documentado</t>
  </si>
  <si>
    <t>Continua</t>
  </si>
  <si>
    <t>Con Registro</t>
  </si>
  <si>
    <t>Baja</t>
  </si>
  <si>
    <t xml:space="preserve">Realizar tres mesas con los enlaces de proceso para recordar los lineamientos de los intrumesntos de planeación </t>
  </si>
  <si>
    <t xml:space="preserve">Jefe de la Oficina Asesora de Planeación </t>
  </si>
  <si>
    <t>Presentación y grabación del a reunión o acta de la reunión segun sea virtual o presencial</t>
  </si>
  <si>
    <t>Cuatrimestral</t>
  </si>
  <si>
    <t xml:space="preserve">Se cita al CIGD para rectificar la información </t>
  </si>
  <si>
    <t>Grabación y acta de CIGD</t>
  </si>
  <si>
    <r>
      <t xml:space="preserve">El profesional  </t>
    </r>
    <r>
      <rPr>
        <sz val="12"/>
        <color rgb="FF000000"/>
        <rFont val="Arial"/>
        <family val="2"/>
      </rPr>
      <t xml:space="preserve">designado por el (la) jefe de la Oficina Asesora de Planeación </t>
    </r>
    <r>
      <rPr>
        <b/>
        <sz val="12"/>
        <color rgb="FF000000"/>
        <rFont val="Arial"/>
        <family val="2"/>
      </rPr>
      <t xml:space="preserve">valida cuatrimestral </t>
    </r>
    <r>
      <rPr>
        <sz val="12"/>
        <color rgb="FF000000"/>
        <rFont val="Arial"/>
        <family val="2"/>
      </rPr>
      <t xml:space="preserve">que la información de insumo para la formulación o actualización o reporte cumpla con los requisitos  para el </t>
    </r>
    <r>
      <rPr>
        <b/>
        <sz val="12"/>
        <color rgb="FF000000"/>
        <rFont val="Arial"/>
        <family val="2"/>
      </rPr>
      <t>plan anticorrupción y atención al ciudadano
Como evidencia</t>
    </r>
    <r>
      <rPr>
        <sz val="12"/>
        <color rgb="FF000000"/>
        <rFont val="Arial"/>
        <family val="2"/>
      </rPr>
      <t xml:space="preserve"> del control queda el correo institucional o la observación en ORFEO o en la herramienta correspondiente.
Si se identifica que la información tiene inconsistencias se genera la observación pertinente para ajuste del proceso.</t>
    </r>
  </si>
  <si>
    <t xml:space="preserve">Realizar encuesta cuatrimestral a los enlaces sobre conocimiento de instrumentos de planeación. </t>
  </si>
  <si>
    <t xml:space="preserve">Resumen de la encuesta </t>
  </si>
  <si>
    <r>
      <t xml:space="preserve">El profesional </t>
    </r>
    <r>
      <rPr>
        <sz val="12"/>
        <color rgb="FF000000"/>
        <rFont val="Arial"/>
        <family val="2"/>
      </rPr>
      <t>designado por el (la) jefe de la Oficina Asesora de Planeación valida trimestral que la información de insumo para la formulación o actualización del  plan de adecuación y sostenibilidad MIPG cumpla con los requisitos  tales como alineación de las recomendaciones del FURAG y autodiagnósticos y que el reporte cumpla con la alineación entre los programado y lo ejecutado y se pueda evidenciar.
Como evidencia del control queda el correo institucional o la observación en ORFEO o en la herramienta correspondiente.
Si se identifica que la información tiene inconsistencias se genera la observación pertinente para ajuste del proceso o dependencia</t>
    </r>
  </si>
  <si>
    <t> </t>
  </si>
  <si>
    <t>Muy Baja</t>
  </si>
  <si>
    <t xml:space="preserve">Por posibles investigaciones de entes de control </t>
  </si>
  <si>
    <t>Debido a la asignación, programación (anteproyecto de presupuesto) y seguimiento a la ejecución presupuestal, fuera de los requerimientos definidos en normatividad vigente, al igual que de los procedimientos internos</t>
  </si>
  <si>
    <t>Posibilidad de afectación, reputacional y económica  por posibles investigaciones de entes de control debido a la asignación, programación (anteproyecto de presupuesto) y seguimiento a la ejecución presupuestal, fuera de los requerimientos definidos en normatividad vigente, al igual que de los procedimientos internos.</t>
  </si>
  <si>
    <t>Realiza la planeación de presupuesto para la vigenia
DESI-PR-008 Procedimiento Anteproyecto de Presupuesto</t>
  </si>
  <si>
    <t>Inoportunidad en la entrega de la información por parte de las gerencia del proyecto
Distrubución de presupuesto por fuentes de financiación diferente al asignado</t>
  </si>
  <si>
    <t>modificaciones en la cuota global de presupuesto</t>
  </si>
  <si>
    <t>Incumplimiento de metas
investigación disciplinaria</t>
  </si>
  <si>
    <t>Alta</t>
  </si>
  <si>
    <t>Alto</t>
  </si>
  <si>
    <r>
      <rPr>
        <b/>
        <sz val="12"/>
        <color theme="3" tint="-0.249977111117893"/>
        <rFont val="Arial"/>
        <family val="2"/>
      </rPr>
      <t>El Jefe de</t>
    </r>
    <r>
      <rPr>
        <sz val="12"/>
        <color theme="3" tint="-0.249977111117893"/>
        <rFont val="Arial"/>
        <family val="2"/>
      </rPr>
      <t xml:space="preserve"> la Oficina Asesora de Planeación envía, a las gerencias de proyecto, el reporte de avance </t>
    </r>
    <r>
      <rPr>
        <b/>
        <sz val="12"/>
        <color theme="3" tint="-0.249977111117893"/>
        <rFont val="Arial"/>
        <family val="2"/>
      </rPr>
      <t xml:space="preserve">mensual </t>
    </r>
    <r>
      <rPr>
        <sz val="12"/>
        <color theme="3" tint="-0.249977111117893"/>
        <rFont val="Arial"/>
        <family val="2"/>
      </rPr>
      <t xml:space="preserve">sobre los proyectos de inversión. Dicho informe se remite mes vencido; previo a su elaboración, cada analista de proyecto </t>
    </r>
    <r>
      <rPr>
        <b/>
        <sz val="12"/>
        <color theme="3" tint="-0.249977111117893"/>
        <rFont val="Arial"/>
        <family val="2"/>
      </rPr>
      <t xml:space="preserve">verifica </t>
    </r>
    <r>
      <rPr>
        <sz val="12"/>
        <color theme="3" tint="-0.249977111117893"/>
        <rFont val="Arial"/>
        <family val="2"/>
      </rPr>
      <t xml:space="preserve">la ejecución física y presupuestal del mismo y en el informe se describe el comportamiento de cada proyecto, con relación a la programación inicial, </t>
    </r>
    <r>
      <rPr>
        <b/>
        <sz val="12"/>
        <color theme="3" tint="-0.249977111117893"/>
        <rFont val="Arial"/>
        <family val="2"/>
      </rPr>
      <t>en caso se</t>
    </r>
    <r>
      <rPr>
        <sz val="12"/>
        <color theme="3" tint="-0.249977111117893"/>
        <rFont val="Arial"/>
        <family val="2"/>
      </rPr>
      <t xml:space="preserve"> presentarse desviaciones, se emiten las correspondientes alertas y recomendaciones.
</t>
    </r>
    <r>
      <rPr>
        <b/>
        <sz val="12"/>
        <color theme="3" tint="-0.249977111117893"/>
        <rFont val="Arial"/>
        <family val="2"/>
      </rPr>
      <t>Como evidenci</t>
    </r>
    <r>
      <rPr>
        <sz val="12"/>
        <color theme="3" tint="-0.249977111117893"/>
        <rFont val="Arial"/>
        <family val="2"/>
      </rPr>
      <t>a queda el Informe mensual de proyectos inversión.</t>
    </r>
  </si>
  <si>
    <t>Presentar los resultados del seguimineto a la ejecución presupuestal en el marco del Comité Institucional de Gestión y Desempeño</t>
  </si>
  <si>
    <t xml:space="preserve">Actas de Comité </t>
  </si>
  <si>
    <t xml:space="preserve">Formular Plan de mejoramiento para subsanar </t>
  </si>
  <si>
    <t>Plan de mejoramiento</t>
  </si>
  <si>
    <t>Control: El profesional designado por  el jefe de el (la) Oficina Asesora de Planeación; cada vez que recibe una solicitud de CDP y/o estudios previos, verifica que la necesidad esté incluida dentro del Plan de Adquisiciones y cumplan con los componentes mínimos de los proyectos de inversión (Que el proceso este asociado a las metas PDD, proyecto de inversión, componente de inversión,  que la necesidad este orientada al proyecto de inversión que lo va a financiar). 
Como evidencia del control quedará la trazabilidad de la aprobación del CDP  en el ORFEO. 
En caso de encontrar inconsistencias, se devuelve al solicitante para sus ajustes respectivos, a través del sistema de correspondencia de la entidad - ORFEO.</t>
  </si>
  <si>
    <r>
      <rPr>
        <b/>
        <sz val="12"/>
        <rFont val="Arial"/>
        <family val="2"/>
      </rPr>
      <t xml:space="preserve">El profesional  presupuesto </t>
    </r>
    <r>
      <rPr>
        <sz val="12"/>
        <rFont val="Arial"/>
        <family val="2"/>
      </rPr>
      <t xml:space="preserve">designado por el (la) jefe de la Oficina Asesora de Planeación </t>
    </r>
    <r>
      <rPr>
        <b/>
        <sz val="12"/>
        <rFont val="Arial"/>
        <family val="2"/>
      </rPr>
      <t>valida trimestral</t>
    </r>
    <r>
      <rPr>
        <sz val="12"/>
        <rFont val="Arial"/>
        <family val="2"/>
      </rPr>
      <t xml:space="preserve">que la información de insumo para la formulación o actualización o reporte cumpla con los requisitos para el </t>
    </r>
    <r>
      <rPr>
        <b/>
        <sz val="12"/>
        <rFont val="Arial"/>
        <family val="2"/>
      </rPr>
      <t xml:space="preserve">plan de acción de proyectos de inversión
</t>
    </r>
    <r>
      <rPr>
        <sz val="12"/>
        <rFont val="Arial"/>
        <family val="2"/>
      </rPr>
      <t xml:space="preserve"> </t>
    </r>
    <r>
      <rPr>
        <b/>
        <sz val="12"/>
        <rFont val="Arial"/>
        <family val="2"/>
      </rPr>
      <t>Como evidencia</t>
    </r>
    <r>
      <rPr>
        <sz val="12"/>
        <rFont val="Arial"/>
        <family val="2"/>
      </rPr>
      <t xml:space="preserve"> del control queda el correo institucional o la observación en ORFEO o en la herramienta correspondiente.
Si se identifica que la información tiene inconsistencias se genera la observación pertinente para ajuste del proceso.</t>
    </r>
  </si>
  <si>
    <t xml:space="preserve"> Por posibles requerimientos de entes de control y de los procesos internos de la entidad </t>
  </si>
  <si>
    <t>Debido a la gestión del control documental del sistema de gestión fuera de los requisitos establecidos en el instructivo Control de Información Documentada</t>
  </si>
  <si>
    <t>Posibilidad de afectación reputacional por posibles requerimientos de entes de control y de los procesos internos de la entidad debido a la gestión del control documental del sistema de gestión fuera de los requisitos establecidos en el instructivo Control de Información Documentada</t>
  </si>
  <si>
    <t>DESI-IN-001-V16 Instructivo Control de Información Documentada
•	Verificar que la plantilla y codificación utilizadas, estén alineadas con lo descrito en el presente documento.
•	Verificar que la información descrita de alcance al cumplimiento de las normas vigentes.
•	Recibir los archivos digitales legibles y editables.
•	Verificar que el documento esté elaborado en la plantilla y/o formato vigente.</t>
  </si>
  <si>
    <t>Alta demanda de revisión de documentos en la UMV Recursos económicos de inversión para la contratación de una herramienta que apoye la gestión documental de la UMV</t>
  </si>
  <si>
    <t>Múltiples ofertas en el mercado de herramientas tecnológicas para apoyar la gestión documental de la UMV</t>
  </si>
  <si>
    <t xml:space="preserve">Investigación disciplinaria. Información en SISGESTION desactualizada </t>
  </si>
  <si>
    <t xml:space="preserve">     El riesgo afecta la imagen de la entidad internamente, de conocimiento general, nivel interno, de junta dircetiva y accionistas y/o de provedores</t>
  </si>
  <si>
    <t xml:space="preserve">El designado por el jefe de la OAP para cada proceso revisa, analiza la pertinencia y viabilidad de la necesidad de la novedad documental presentada por el proceso, cada vez que llega una solicitud de aprobación documental dejando como evidencia la revisión por ORFEO. En caso que la novedad documental no sea pertinencia y viabilidad se deja observaciones en el documento o en ORFEO para su ajuste </t>
  </si>
  <si>
    <t xml:space="preserve">Se prioriza la actualización de los documentos que no cumplen los criterios establecidos </t>
  </si>
  <si>
    <t>Correo de socialización de la actualización de los documentos</t>
  </si>
  <si>
    <t>El (la) auxiliar administrativo verifica semanalmente que el listado de los documentos actualizados la semana anterior se remita por correo para conocimiento de los colaboradores, como evidencia correos con la información en caso que no se hayan remitido se envía un correo de alcance con los documentos actualizados que no se solicitaron</t>
  </si>
  <si>
    <t>Detectivo</t>
  </si>
  <si>
    <t xml:space="preserve">El (la) auxiliar administrativo verifica mensualmente que se consolide las actualizaciones documentales (Creaciones, actualizaciones y eliminaciones) en el Listado Maestro de Documentos y lo publica en la SIGESTION  de la entidad.En caso de no actualizarse oportunamente, se debe actualizar bimestralmente. </t>
  </si>
  <si>
    <t>2. Atención a partes interesadas y comunicaciones (APIC)</t>
  </si>
  <si>
    <t>Posibilidad de afectación reputacional</t>
  </si>
  <si>
    <t>Por una inconformidad y baja credibilidad frente al servicio brindado por la Entidad</t>
  </si>
  <si>
    <t xml:space="preserve">Debido a que no se radiquen y/o gestionen las PQRSFD recibidas en la entidad y por ende que no se realice un adecuado analisis a los requerimientos de la ciudadanía que le permita obtener la respuesta de una petición fuera de los requerimientos normativos y procedimentales establecidos.
Que no se realice un adecuado análisis al requerimiento del ciudadano(a) por parte del colaborador que recibe la petición inicial (tipificación de las peticiones). a que no se radiquen y/o gestionen las PQRSFD recibidas en la entidad y por ende que no se realice un adecuado analisis a los requerimientos de la ciudadanía que le permita obtener la respuesta de una petición fuera de los requerimientos normativos y procedimentales establecidos. </t>
  </si>
  <si>
    <t>Posibilidad de afectación reputacional Por inconformidad y baja credibilidad frente al servicio brindado por la Entidad Debido a deficiencia en el envío de la totalidad de las peticiones que ingresen por los canales de atención al ciudadano para su radicación y gestion,   o aquellas que no se les realice un adecuado analisis que le permita obtener la respuesta de una petición</t>
  </si>
  <si>
    <t>Gestionar el trámite para dar respuesta a las peticiones recibidas por la entidad
(Procedimiento Gestión de Requerimientos PQRSFD)</t>
  </si>
  <si>
    <t xml:space="preserve">Desconocimiento del aplicativo ORFEO
Desconocimiento de las tipologias de derecho de petición (Ley 1755)
Fallas tecnicas en herramienta web services del aplicativo ORFEO
Fallas en el registro de las peticiones de de Base de Datos ACI
Fallas en la lectura de las peticiones y su reasignación a la dependencia responsable.
Demoras en la fecha de programación de las visitas técnicas necesarias para la resolución de peticiones </t>
  </si>
  <si>
    <t>Ventana de mantenimiento Bogotá te Escucha.
Caida o fallas en la plataforma Bogotá te escucha.
Demora en el envío de correspondencia física por no estar el peticionario en su lugar de residencia o por cambio de domicilo
Desconocimiento del funcionamiento de bogotá te escucha por parte de los ciudadanos
Demoras en la devolución de información en las solicitudes de ampliación o aclaración por parte de los ciudadanos.</t>
  </si>
  <si>
    <t>Retrasos en las asignaciones de las peticiones a las áreas responsables de dar respuestas
Fallas en el agendamiento de los tiempos de respuesta de las peticiones a las áreas responsables de dar respuesta
Ausencia de respuesta a un requerimiento ciudadano
Inicio de un proceso jurídico en contra de la UMV por la no repuesta oportuna a un derecho de petición.
Mala reputación en la gestión de la UMV por ausencia de respuesta a solicitudes ciudadanas o de manera tardía.</t>
  </si>
  <si>
    <t>Muy Alta</t>
  </si>
  <si>
    <t>El colaborador de la Oficina de Servicio a la Ciudadania y Sostenibilidad asignado a Servicio al Ciudadano, operador de Orfeo y Bogotá te Escucha Verifica  y guarda aleatoriamente registro de la retipificación de las peticiones recibidas en los aplicativos, para clasificar adecuadamente las peticiones y evitar los reprocesos al momento de reasignar los requerimientos. Como evidencia queda un registro aleatorio mensual de peticiones del aplicativo Orfeo y Bogotá te Escucha de la tipificación inicial y la tipificación final.
En caso de no realizarse  este control, se corregirá inmediatamente y se retroalimentará al colaborador responsable para que se tomen a las acciones de mejora correspondientes.</t>
  </si>
  <si>
    <t>Sin Documentar</t>
  </si>
  <si>
    <t>Elaborar informe  trimestral de gestión y seguimiento a los requerimientos recibidos en la entidad, identificando recomendaciones o mejoras a las dependencias.</t>
  </si>
  <si>
    <t>Oficina de Servicio a la Ciudadania y Sostenibilidad</t>
  </si>
  <si>
    <t>Informes de PQRSFD trimestral</t>
  </si>
  <si>
    <t>Trimestral</t>
  </si>
  <si>
    <t>Enviar mensualmente informe  de Gestión de PQRSFD a los responsables   Directivos y Lideres de proceso,  para la toma de acciones de mejora en la respuesta oportuna de los requerimientos</t>
  </si>
  <si>
    <t xml:space="preserve"> Memorando remisorio con Informe mensual PQRSFD </t>
  </si>
  <si>
    <t>Oficina de Servicio a la Ciudadania y Sostenibilidad - Proceso SRPI</t>
  </si>
  <si>
    <t xml:space="preserve">El colaborador de la Oficina de Servicio a la Ciudadania y Sostenibilidad asignado a Servicio al Ciudadano, Verifica diariamente la base de datos  de seguimiento y control a las respuestas PQRSFD y remite los correos de  alertas que correspondan a las dependecias encargadas de dar respuesta, de acuerdo con  lo establecido en los controles del procedimiento Gestión de Requerimientos PQRSFD, de tal manera que se pueda hacer el seguimiento a la oportunidad de las respuestas.  La evidencia corresponde a un aleatorio de correos remitidos a las dependencias responsables y la base de  datos ACI 2022 que contiene la información sobre las alertas realizadas.
En caso de identificar peticiones por fuera de los términos legales establecidos, se procede a requerir  al colaborador responsable con el fin de  que  realice la respuesta de manera  inmediata y revisar las razones de fondo para dicho incumplimiento. </t>
  </si>
  <si>
    <t xml:space="preserve">Realizar una sensibilización al personal de las dependencias responsables de administrar y generar la respuesta a los requerimientos, sobre el tramite y tratamiento de los derechos de petición. </t>
  </si>
  <si>
    <t>Listados de asistencia, material de apoyo</t>
  </si>
  <si>
    <t>El colaborador de la Oficina de Servicio a la Ciudadania y Sostenibilidad asignado a Servicio al Ciudadano Verifica semanalmente  que la totalidad de requerimientos allegados a la Entidad hayan sido reasignados a Atención al Ciudadano, mediante la generación de un reporte del sistema de gestión documental Orfeo,  el cual es cruzado contra  la bandeja de entrada del correo electrónico de Atención al Ciudadano, verificando que las asignaciones sean equivalentes, Como evidencia se genera el archivo RADICADOS ORFEO y RADICADOS MES.
En caso de evidenciar requerimientos de entrada faltantes, se remite como soporte, un correo al proceso de Gestión Documental informando la situación y se verifica en el nuevo envío que dichos radicados hayan sido reasignados. Lo anterior se realiza con el fin de garantizar la centralización de la totalidad de las peticiones en el proceso para su adecuado reparto. La evidencia es el archivo Excel RADICADOS ORFEO, el cual debe ser almacenado en la carpeta  compartida en One Drive por el proceso.</t>
  </si>
  <si>
    <t xml:space="preserve">El colaborador de la Oficina de Servicio a la Ciudadania y Sostenibilidad asignado a Servicio al Ciudadano Valida diariamente el envío de todos los requerimientos ciudadanos recibidos en Bogotá te Escucha a través del correo electrónico de atención al ciudadano para su correspondiente radicación.  Como evidencia se remite registro aleatorio de los correos electrónicos de atención al ciudadano y  la matriz de control y seguimiento de envío de peticiones.
En caso de no radicar alguna petición recibida a través de Bogotá te Escucha, se debe notificar a correspondencia para realizar la radicación de manera inmediata y establecer comunicación con la dependencia responsable de generar respuesta con el fin de que se priorice el trámite.  </t>
  </si>
  <si>
    <t>Posibilidad de afectación Económica y Reputacional</t>
  </si>
  <si>
    <t>por sanciones e incumplimientos normativos</t>
  </si>
  <si>
    <t xml:space="preserve">dado el desconocimiento de los lineamientos y metodologías existentes asociadas a la politica de participación ciudadana en la entidad
Desconocimiento de los espacios de participación ciudadana que tiene la entidad y de las metodologías existentes para desarrollar dichos espacios </t>
  </si>
  <si>
    <t xml:space="preserve">Posibilidad de afectación Económica y Reputacional por sanciones e incumplimientos normativos dado el desconocimiento de los lineamientos y metodologías existentes asociadas a la politica de participación ciudadana en la entidad
Desconocimiento de los espacios de participación ciudadana que tiene la entidad y de las metodologías existentes para desarrollar dichos espacios </t>
  </si>
  <si>
    <t>Ejecución y Administración de procesos</t>
  </si>
  <si>
    <t>Ejecución plan de participación ciudadana</t>
  </si>
  <si>
    <t>Desconocimiento de normatividad aplicable</t>
  </si>
  <si>
    <t>Ajustes en la politica publica de participación ciudadana incidente
Ajustaes en la normatividad distrital y nacional</t>
  </si>
  <si>
    <t xml:space="preserve">Incumplimientos normativos
incremento de la insatisfacción de grupos  de los grupos valor
</t>
  </si>
  <si>
    <t xml:space="preserve">El Jefe de la Oficina de Servicio a la Ciudadanía y Sostenibilidad  Revisa Cuatrimestralmente el Informe ejecutivo  de las sensibilizaciones sobre los lineamientos y el plan de participación ciudadana de la entidad, que lleva consigo la aplicación de encuestas para conocer la aprehensión de los temas tratados en las sensibilizaciones y socializaciones. Como evidencia de esta actividad queda la presentación de la sensibilización, el listado de asistencia, material fotográfico y el informe ejecutivo revisado por jefe de la oficina.
</t>
  </si>
  <si>
    <t xml:space="preserve">Realizar mesas de seguimiento bimensuales de la politica de  participación ciudadana de la entidad </t>
  </si>
  <si>
    <t>Actas de mesa de seguimiento</t>
  </si>
  <si>
    <t xml:space="preserve">Revisar los criterios y requerimientos de la política de participación y articular con los procedimientos internos, haciendo los ajustes correspondientes de manera inmediata. </t>
  </si>
  <si>
    <t>procedimientos ajustados</t>
  </si>
  <si>
    <t xml:space="preserve">El colaborador designado del proceso SRPI asignado a participación ciudadana  Revisa de manera trimestral la aplicación de requisitos legales  establecidos en el marco de la participación ciudadana, de tal manera que se estén llevando a cabo y que la información consignada en el normograma y los diferetes documentos asociados sea veraz.  Como evidencia queda el acta de reunión de la revisión efectuada. 
En caso que se identifiquen anomalías en el cumplimiento del normograma, se informa al jefe de la oficina, y se procede inmediatamente a la aplicación de la normatividad y el ajuste del normograma y documentos. </t>
  </si>
  <si>
    <t xml:space="preserve">Divulgar por los canales de comunicación de la entidad el plan de participación ciudadana de la UAERMV. 
</t>
  </si>
  <si>
    <t>publicaciones de piezas graficas en canales de comunicación sobre participación ciudadana.</t>
  </si>
  <si>
    <t>Semestral</t>
  </si>
  <si>
    <t>Deficiencia en la publicación de la información por el desconocimiento de los canales de comunicación</t>
  </si>
  <si>
    <t xml:space="preserve">La baja capacidad de las dependencias para interrelacionar las necesidades de divulgación y comunicación.
Desconocimiento de los canales de comunicación interna y la forma de acceder a ellos, asi como el apoyo que puede prestar el equipo de comunicaciones para el logro de los objetivos de los demás procesos. </t>
  </si>
  <si>
    <t>Posibilidad de afectación reputacional por pérdida de credibilidad y confianza de las partes interesadas, dada la baja capacidad de las dependencias para interrelacionar las necesidades de divulgación y comunicación y el desconocimiento de los canales de comunicación interna y la forma de acceder a ellos, asi como el apoyo que puede prestar el equipo de comunicaciones para el logro de los objetivos de los demás procesos.</t>
  </si>
  <si>
    <t>Publicación de información relevante para mantener informados a los colaboradores</t>
  </si>
  <si>
    <t>Desconocimiento de los canales de comunicación interna y la forma de acceder a ellos</t>
  </si>
  <si>
    <t>Noticias negativas en medios de comuncación</t>
  </si>
  <si>
    <t>Insatisfacción de los procesos y desconocimiento de la información generada por la entidad</t>
  </si>
  <si>
    <t xml:space="preserve">     El riesgo afecta la imagen de alguna área de la organización</t>
  </si>
  <si>
    <t>El profesional del Componente  de Comunicaciones realiza un informe el quinto día hábil del siguiente bimestre, en el que analice y valide el comportamiento de las actividades solicitadas por las dependencias de la UMV a través del Aplicativo de Comunicaciones y el estado de avance en su cumplimiento.</t>
  </si>
  <si>
    <t xml:space="preserve">Revisión de los procedimientos existentes y actividades de comunicación realizadas con el fin de hacer los ajustes necesarios e identificar oportunidades de mejora. </t>
  </si>
  <si>
    <t xml:space="preserve">Informe de análisis de la situación y sus conclusiones </t>
  </si>
  <si>
    <t xml:space="preserve">El profesional del Componente de Comunicaciones junto con la jefe de Comunicaciones validan bimestralmente dentro del consejo de redacción, que se estén adelantando las actividades asociadas a la divulgación del manejo  del Aplicativo de Comunicaciones y los canales de comunicación existentes en la entidad.
En caso de evidenciar que las actividades presenten demoras en su ejecución, se generará la alerta de tal forma que se pueda reprogramar, sin superar 15 dias calendario siguiente a la reunión. Como evidencia quedarán las actas de reunión del consejo de redacción. </t>
  </si>
  <si>
    <t>3. Estrategia y gobierno de TI (EGTI)</t>
  </si>
  <si>
    <t>Incumplimiento al proyecto de inversión para la generación del fortalecimiento de las tecnologías de la información</t>
  </si>
  <si>
    <t>Imposibilidad de Contratar el recurso adecuado.
Falta de recursos financieros.</t>
  </si>
  <si>
    <t>Posibilidad de Afectación Económica y Reputacional  por Incumplimiento al proyecto de inversión para la generación del fortalecimiento de las tecnologías de la información debido a la Imposibilidad de Contratar el recurso adecuado y por Falta de recursos financieros.</t>
  </si>
  <si>
    <t>SI</t>
  </si>
  <si>
    <t>Elaborar y actualizar Plan Estratégico de Tecnologías de la Información (PETI).
Desarrollar proyectos de TI relacionados con actualización, generación, implementación y/o adquisición de Sistemas de Información.
Realizar la implementación, desarrollo y actualización de la Arquitectura Empresarial.</t>
  </si>
  <si>
    <t>Se dispone de un modelo estratégico y de gobierno de TI en evolución constante
Los proyectos e inversiones de transformación digital, son planeados y soportados según las necesidades de la entidad y el fortalecimiento de las tecnologías de la información
Se dispone de recursos presupuestales razonables para la inversión de TI
La adquisición de bienes y servicios estandarizados a través de los mecanismos de Colombia compra Eficiente</t>
  </si>
  <si>
    <t>La compleja identificación de las acciones de mejora continua de los procesos
Carencia de compromiso de los gestores funcionales de proyectos de tecnología por parte de los procesos
El nivel de resistencia al cambio de los diferentes grupos de interés, afecta el cumplimiento de los objetivos de los procesos de TI y la adopción de las herramientas tecnológicas.
La especificación de los recursos presupuestales de funcionamiento que deben ser comprometidos por la entidad y se llevan sobre el presupuesto de inversión
La adquisición de bienes y servicios personalizados a través de los mecanismos de Colombia compra Eficiente
La estructura organizacional de TI no es acorde a las necesidades de la entidad, dada la falencia de una Oficina de TI establecida y estratégica para la UAERMV
Variación de las prioridades y lineamientos institucionales para la ejecución de los proyectos y el soporte operativo de TI
La insuficiente oferta en el mercado del recurso humano especializado para el desarrollo de software</t>
  </si>
  <si>
    <t>Incumplimiento al Plan de Desarrollo.
Reducción de recursos financieros por incumplimiento al Plan de Inversión.</t>
  </si>
  <si>
    <t>Menor</t>
  </si>
  <si>
    <t>El especialista de Arquitectura Empresarial, trimestralmente debe revisar el avance de los proyectos del mapa de ruta con cada uno de los líderes de proyecto, por medio del diligenciamiento de EGTI-FM-008 Formato Seguimiento al Plan Estratégico de Tecnologías de Información -PETI, monitoreando la ejecución de los proyectos contemplados dentro del mapa de ruta.
En caso de que alguno de los proyectos del mapa de ruta, no aporte valor para el cumplimiento de metas y/o objetivos estratégicos o no cuente con los recursos necesarios para su ejecución, se escalará con el Comité Institucional de Gestión y Desempeño vía correo electrónico, donde se tomarán las acciones correspondientes.
Evidencia: EGTI-FM-008 Formato Seguimiento al Plan Estratégico de Tecnologías de Información -PETI Diligenciado, Correo electrónico según corresponda.</t>
  </si>
  <si>
    <t>Ajustar a la Priorización de las necesidades para vigencias futuras para la actualización del PETI</t>
  </si>
  <si>
    <t>Arquitecto Empresarial</t>
  </si>
  <si>
    <t>Priorización de Proyectos
Asignación al Mapa de Ruta.</t>
  </si>
  <si>
    <t>Anual</t>
  </si>
  <si>
    <t>Control de Cambios de los Proyectos del PETI</t>
  </si>
  <si>
    <t>EGTI-FM-001 Formato Control de Cambios</t>
  </si>
  <si>
    <t>Líderes de Proyecto</t>
  </si>
  <si>
    <t>En caso de que la estrategia de la entidad haya cambiado se ajusta el mapa de ruta para las vigencias próximas según el proyecto de inversión y la necesidades de la entidad a través del escalamiento al CIGD mediante PETI.</t>
  </si>
  <si>
    <t>Correctivo</t>
  </si>
  <si>
    <t>Actualización del PETI</t>
  </si>
  <si>
    <t>PETI Actualizado</t>
  </si>
  <si>
    <t>4. Planificación de la intervención vial (PIV)</t>
  </si>
  <si>
    <r>
      <t xml:space="preserve">Por que se detiene las intervenciones en la malla vial por no entregar a la GI a tiempo la </t>
    </r>
    <r>
      <rPr>
        <sz val="12"/>
        <color rgb="FF000000"/>
        <rFont val="Arial"/>
        <family val="2"/>
      </rPr>
      <t xml:space="preserve">priorización de segmentos con sus soportes    </t>
    </r>
  </si>
  <si>
    <t>Debido a la falta de disponibilidad de profesionales para ejecutar los diseños o evaluaciones estructurales y sus actividades asociadas (aforos, ensayos de laboratorio)
Aumento en las metas de la Entidad que demande una mayor cantidad de diseños a los previstos inicialmente
Demoras en la entrega de resultados de los ensayos de laboratorio solicitados a la Subdirección Técnica de Producción e Intervención.</t>
  </si>
  <si>
    <t>Posibilidad de afectación economica y reputacional, Por que se detiene las intervenciones en la malla vial por no entregar a tiempo a la GI la priorización de segmentos con sus soportes, debido a la falta de disponibilidad de profesionales para ejecutar los diseños o evaluaciones estructurales y sus actividades asociadas (aforos, ensayos de laboratorio), aumento en las metas de la Entidad que demande una mayor cantidad de diseños a los previstos inicialmente y demoras en la entrega de resultados de los ensayos de laboratorio solicitados a la Subdirección Técnica de Producción e Intervención.</t>
  </si>
  <si>
    <r>
      <t>Elaborar la evaluación y diseño estructural de pavimento y de espacio público en caso de que se requiera.</t>
    </r>
    <r>
      <rPr>
        <sz val="12"/>
        <color rgb="FF000000"/>
        <rFont val="Arial"/>
        <family val="2"/>
      </rPr>
      <t xml:space="preserve">
Establecer la priorización de la meta de conservación de la infraestructura de la malla vial local e intermedia de acuerdo con la territorialización establecida para cada vigencia en lo referente a calzadas, y de acuerdo a los recursos asignados en lo referente a espacio público.
Priorizar en los programas de conservación, los segmentos viales viables para ejecución por la Entidad.</t>
    </r>
  </si>
  <si>
    <t>Insuficiencia de profesionales para realizar la actividad.
Demoras en la entrega de resultados de los ensayos de laboratorio</t>
  </si>
  <si>
    <t>Aumento en las metas de la Entidad</t>
  </si>
  <si>
    <t>Retrasos en la entrega del listado de priorización a la Gerencia de Intervención.
Incumplimiento en la ejecución de las metas físicas planteadas por la entidad para la vigencia 2023.</t>
  </si>
  <si>
    <t xml:space="preserve">El colaborador designado por el (la) Subdirector(a) de Mejoramiento de la Malla Vial Local revisa y compara cuatrimestralmente en archivos de excel, el listado de los colaboradores de la SMVL con las necesidades de personal definidas por la Subdirección, con el fin de corroborar que esten incluidos los profesionales suficientes para realizar las actividades que permitan entregar la priorización de segmentos a la SPI, llevando registro en la tabla de excel dispuesta para tal fin.
En caso de que no se encuentre incluido el personal suficiente se informará a través de un correo electrónico a el (la) Subdirector(a) de Mejoramiento de la Malla Vial Local, para que se incluya mas personal para realizar esta actividad llegado el caso. El registro del control son los correos eléctronicos mencionados cuando aplique y el archivo adjunto donde se realizó la revisión. </t>
  </si>
  <si>
    <t>Socializar con todos los colaboradores de la SMVL el listado de profesionales con la respectiva fecha de terminación de los contratos.</t>
  </si>
  <si>
    <t>Colaborador designado por la SMVL.</t>
  </si>
  <si>
    <t>Archivo excel con el registro de la revisión realizada</t>
  </si>
  <si>
    <t>Convocar al Comité de Planeación, Producción e Intervención para socializar la materialización del riesgo y definir las acciones correctivas a implementar.</t>
  </si>
  <si>
    <t>Acta del comité</t>
  </si>
  <si>
    <t>Secretario Técnico del comité</t>
  </si>
  <si>
    <t xml:space="preserve">El colaborador designado por el (la) Subdirector(a) de Mejoramiento de la Malla Vial Local revisa trimestralmente, el avance en las metas de priorización plasmadas en los indicadores de la SMVL, con el fin de verificar que las metas no hayan aumentado o se hayan incumplido, dejando registro en un archivo de excel.
En caso de que la meta aumente o se esté incumpliendo las metas de priorización, se distribuiran las tareas al equipo de la SMVL para dar prioridad a las actividades de diseño y se informará a través de un correo electrónico a el (la) Subdirector(a) de Mejoramiento de la Malla Vial Local, para que se incluya mas personal para realizar esta actividad llegado el caso. El registro del control son los correos eléctronicos mencionados cuando aplique y el archivo adjunto donde se realizó la revisión. </t>
  </si>
  <si>
    <t>Reunión para analizar el comportamiento de los indicadores de priorización de la SMVL.</t>
  </si>
  <si>
    <t xml:space="preserve">El colaborador designado por el (la) Subdirector(a) de Mejoramiento de la Malla Vial Local revisa y analiza mensualmente el avance de los diseños realizados por el grupo de especialistas de la SMVL, a través de un cuadro de control en archivo de Excel, así como las necesidades en materia de ensayos de laboratorio, con el fin de corroborar que no haya atrasos en dicha actividad, dejando registro en una tabla excel.
en caso de que el avance sea menor al proyectado se solicitará a la Subdirección Técnica de  Producción e Intervención,  los ensayos de laboratorio necesarios y se informará a través de un correo electrónico a el (la) Subdirector(a) de Mejoramiento de la Malla Vial Local, para que se evalue la contratación de un laboratorio externo llegado el caso. El registro del control son los correos eléctronicos mencionados y/o archivo de Excel. </t>
  </si>
  <si>
    <t>Generar alerta mediante correo electrónico al colaborador que realiza el control, una semana antes de la ejecución de éste.</t>
  </si>
  <si>
    <t>Mensual</t>
  </si>
  <si>
    <t>Debido a rendimientos mas bajos de los proyectados en las actividades de diagnóstico por profesionales que realizan estas actividades.
Debido a la falta de disponibilidad de vehículos para realizar las actividades de diagnóstico en campo.</t>
  </si>
  <si>
    <t>Posibilidad de afectación economica y reputacional, Por que se detiene las intervenciones en la malla vial por no entregar a tiempo a la GI la priorización de segmentos con sus soportes, debido a rendimientos mas bajos de los proyectados en las actividades de diagnóstico o a la falta de disponibilidad de vehículos para realizar las actividades de diagnóstico en campo.</t>
  </si>
  <si>
    <r>
      <t>Establecer la priorización de la meta de conservación de la infraestructura de la malla vial local e intermedia de acuerdo con la territorialización establecida para cada vigencia en lo referente a calzadas, y de acuerdo a los recursos asignados en lo referente a espacio público.</t>
    </r>
    <r>
      <rPr>
        <sz val="12"/>
        <rFont val="Arial"/>
        <family val="2"/>
      </rPr>
      <t xml:space="preserve">
Priorizar en los programas de conservación, los segmentos viales viables para ejecución por la Entidad.</t>
    </r>
  </si>
  <si>
    <t xml:space="preserve"> Rendimientos mas bajos de los proyectados en las actividades de diagnóstico</t>
  </si>
  <si>
    <t>Falta de disponibilidad de vehículos</t>
  </si>
  <si>
    <t xml:space="preserve">El colaborador designado por el (la) Subdirector(a) de Mejoramiento de la Malla Vial Local revisa y analiza mensualmente el avance de los diagnósticos visuales realizados por el grupo de profesionales de diagnostico, a través del aplicativo de consulta de SIGMA, con el fin de corroborar que no haya atrasos en dicha actividad, dejando registro en una tabla excel.
En caso de que el avance sea menor al proyectado se informará a través de un correo electrónico a el (la) Subdirector(a) de Mejoramiento de la Malla Vial Local, para que se incluya mas personal para realizar esta actividad llegado el caso. El registro del control son los correos eléctronicos mencionados. </t>
  </si>
  <si>
    <t xml:space="preserve">El colaborador designado por el (la) Subdirector(a) de Mejoramiento de la Malla Vial Local,  revisa semanalmente los vehículos solicitados por los profesionales de la SMVL con el fin de garantizar que los profesionales de diagnóstico cuenten con dicho vehículo para el desplazamiento a los sitios donde se realizaran los diagnósticos visuales, dejando registro en una tabla excel.
En caso de que no se cuente con los vehículos suficientes se informara a el (la) Subdirector(a) de Mejoramiento de la Malla Vial Local mediante correo electrónico, para que se realicen las gestiones necesarias con la Gerencia de Producción para obtener un vehículo adicional o reprogramar otras actividades de la SMVL para dar prioridad a las visitas técnicas de diagnostico visual. El registro del control son los correos eléctronicos mencionados. </t>
  </si>
  <si>
    <t>Socializar vía chat semanalmente a los profesionales de diagnóstico la programación de los vehiculos asignados a  la SMVL.</t>
  </si>
  <si>
    <t>5. Producción de mezcla y aprovisionamiento de maquinaria y equipos (PPMQ)</t>
  </si>
  <si>
    <t xml:space="preserve">Por baja disponibilidad operativa de vehículos, maquinaria, equipos y plantas industriales afectando el cumplimiento de las metas e interrumpiendo actividades. </t>
  </si>
  <si>
    <t xml:space="preserve">Mayor demanda de recursos frente a la capacidad disponible.
                                                                          Falta de seguimiento a la programación de mantenimientos que afecta la disponibilidad.
                                Recursos fuera de servicio por accidente que pueda causar un siniestro.                                          </t>
  </si>
  <si>
    <t>Posibilidad de afectación económica y reputacional por baja disponibilidad operativa de vehículos, maquinaria, equipos y plantas industriales afectando el cumplimiento de las metas e interrumpiendo la planeación de actividades, debido a mayor demanda de recursos frente a la capacidad disponible, Recursos fuera de servicio por mantenimiento o por Accidente que pueda causar un siniestro generando perdida parcial o total del bien.</t>
  </si>
  <si>
    <t xml:space="preserve">Realizar mantenimiento y provisionamiento de los  vehículos, maquinaria, equipos y plantas industriales solicitados. </t>
  </si>
  <si>
    <t>Insuficiencia de vehículos o plantas industriales por retrasos en mantenimiento</t>
  </si>
  <si>
    <t>Accidentes causados por terceros que afecten la disponibilidad</t>
  </si>
  <si>
    <t>Sanciones por entes de control</t>
  </si>
  <si>
    <r>
      <t xml:space="preserve">Los supervisores de los contratos informan el avance de la ejecución acorde a la demanda </t>
    </r>
    <r>
      <rPr>
        <b/>
        <sz val="12"/>
        <color rgb="FF000000"/>
        <rFont val="Arial"/>
        <family val="2"/>
      </rPr>
      <t>mensual</t>
    </r>
    <r>
      <rPr>
        <sz val="12"/>
        <color rgb="FF000000"/>
        <rFont val="Arial"/>
        <family val="2"/>
      </rPr>
      <t xml:space="preserve">, El Gerente de Producción </t>
    </r>
    <r>
      <rPr>
        <b/>
        <sz val="12"/>
        <color rgb="FF000000"/>
        <rFont val="Arial"/>
        <family val="2"/>
      </rPr>
      <t>verifica</t>
    </r>
    <r>
      <rPr>
        <sz val="12"/>
        <color rgb="FF000000"/>
        <rFont val="Arial"/>
        <family val="2"/>
      </rPr>
      <t xml:space="preserve"> los estados contractuales (cantidades ejecutadas, plazos del contrato, estado de avance y necesidades del servicio) suministrados en el informe, generando trazabilidad mediante </t>
    </r>
    <r>
      <rPr>
        <b/>
        <sz val="12"/>
        <rFont val="Arial"/>
        <family val="2"/>
      </rPr>
      <t>acta  mesa de seguimiento de contratos de a la Gerencia de producción</t>
    </r>
    <r>
      <rPr>
        <sz val="12"/>
        <rFont val="Arial"/>
        <family val="2"/>
      </rPr>
      <t>.</t>
    </r>
    <r>
      <rPr>
        <sz val="12"/>
        <color rgb="FF000000"/>
        <rFont val="Arial"/>
        <family val="2"/>
      </rPr>
      <t xml:space="preserve">
En caso de identificar variaciones en la ejecución de los contratos se realizan ajustes a la capacidad ofertada (adiciones y/o prorrogas, nuevos contratos etc.) </t>
    </r>
  </si>
  <si>
    <t>Alimentar base de datos de gestión contractual</t>
  </si>
  <si>
    <t>Leidy Sanabria</t>
  </si>
  <si>
    <t>Base de datos de gestión contractual actualizada</t>
  </si>
  <si>
    <t>Escalar el estado del inventario a SPI, reprogramar los mantenimientos y escalar ante aseguradora</t>
  </si>
  <si>
    <t>Correo electrónico</t>
  </si>
  <si>
    <t>Gerente de producción/
Ingenieros de apoyo de mantenimiento</t>
  </si>
  <si>
    <r>
      <t xml:space="preserve">El responsable designado por la Gerente de Producción de la gestión del mantenimiento </t>
    </r>
    <r>
      <rPr>
        <b/>
        <sz val="12"/>
        <color rgb="FF000000"/>
        <rFont val="Arial"/>
        <family val="2"/>
      </rPr>
      <t>revisa</t>
    </r>
    <r>
      <rPr>
        <sz val="12"/>
        <color rgb="FF000000"/>
        <rFont val="Arial"/>
        <family val="2"/>
      </rPr>
      <t xml:space="preserve"> el seguimiento de manera </t>
    </r>
    <r>
      <rPr>
        <b/>
        <sz val="12"/>
        <color rgb="FF000000"/>
        <rFont val="Arial"/>
        <family val="2"/>
      </rPr>
      <t>mensual</t>
    </r>
    <r>
      <rPr>
        <sz val="12"/>
        <color rgb="FF000000"/>
        <rFont val="Arial"/>
        <family val="2"/>
      </rPr>
      <t xml:space="preserve"> de la programación de mantenimiento de plantas industriales, vehículos y maquinaria de acuerdo a las variables de control, dicho seguimiento se realiza en mesa de trabajo</t>
    </r>
    <r>
      <rPr>
        <sz val="12"/>
        <color rgb="FF0070C0"/>
        <rFont val="Arial"/>
        <family val="2"/>
      </rPr>
      <t xml:space="preserve"> </t>
    </r>
    <r>
      <rPr>
        <sz val="12"/>
        <rFont val="Arial"/>
        <family val="2"/>
      </rPr>
      <t>dejando</t>
    </r>
    <r>
      <rPr>
        <b/>
        <sz val="12"/>
        <rFont val="Arial"/>
        <family val="2"/>
      </rPr>
      <t xml:space="preserve"> acta de reunión en la mesa de trabajo parque automotor, maquinaria y plantas industriales.
De encontrar variaciones realiza las solicitudes de ajuste y reprogramación según los requerimientos del servicio y las metas de disponibilidad, quedando como evidencia el acta de reunión.</t>
    </r>
  </si>
  <si>
    <t>Reportar novedades de programación de mantenimiento en reunión mensual de seguimiento</t>
  </si>
  <si>
    <t>Carlos Garzón/ Cristian. Muñoz</t>
  </si>
  <si>
    <t>programación actualizada</t>
  </si>
  <si>
    <r>
      <t xml:space="preserve">El técnico del PESV delegado por el Gerente de Producción </t>
    </r>
    <r>
      <rPr>
        <b/>
        <sz val="12"/>
        <color rgb="FF000000"/>
        <rFont val="Arial"/>
        <family val="2"/>
      </rPr>
      <t>cuatrimestralmente</t>
    </r>
    <r>
      <rPr>
        <sz val="12"/>
        <color rgb="FF000000"/>
        <rFont val="Arial"/>
        <family val="2"/>
      </rPr>
      <t xml:space="preserve"> </t>
    </r>
    <r>
      <rPr>
        <b/>
        <sz val="12"/>
        <color rgb="FF000000"/>
        <rFont val="Arial"/>
        <family val="2"/>
      </rPr>
      <t>verifica</t>
    </r>
    <r>
      <rPr>
        <sz val="12"/>
        <color rgb="FF000000"/>
        <rFont val="Arial"/>
        <family val="2"/>
      </rPr>
      <t xml:space="preserve"> los incidentes y accidentes presentados en el periodo de análisis , las capacitación o inducción a los conductores en los temas identificados como causas principales de los accidentes, como evidencia queda las</t>
    </r>
    <r>
      <rPr>
        <b/>
        <sz val="12"/>
        <color rgb="FF00B0F0"/>
        <rFont val="Arial"/>
        <family val="2"/>
      </rPr>
      <t xml:space="preserve"> </t>
    </r>
    <r>
      <rPr>
        <b/>
        <sz val="12"/>
        <rFont val="Arial"/>
        <family val="2"/>
      </rPr>
      <t>actas de recapacitación y reinducción seguridad vial en la mesa de trabajo parque automotor, maquinaria y plantas industriales.</t>
    </r>
    <r>
      <rPr>
        <sz val="12"/>
        <rFont val="Arial"/>
        <family val="2"/>
      </rPr>
      <t>.</t>
    </r>
    <r>
      <rPr>
        <sz val="12"/>
        <color rgb="FF000000"/>
        <rFont val="Arial"/>
        <family val="2"/>
      </rPr>
      <t xml:space="preserve">
 Ante las ocurrencia  de siniestros o infracciones que generen arreglo del daño material se escala la situación hasta la aplicación de las pólizas de seguro existentes para los equipos pertenecientes a la UMV.</t>
    </r>
  </si>
  <si>
    <t>Re capacitación y re inducción PESV a personal involucrado en accidentes de tránsito</t>
  </si>
  <si>
    <t>Eliana Caicedo</t>
  </si>
  <si>
    <t xml:space="preserve">Actas de capacitación </t>
  </si>
  <si>
    <t xml:space="preserve">Por que se detuvo la operación afectando la programación de las intervenciones  </t>
  </si>
  <si>
    <t>Deficiencias en la programación del material e insumos suficientes para cumplir con las solicitudes.
Fallas en el suministro de los materiales por parte de los proveedores.</t>
  </si>
  <si>
    <t>Posibilidad de afectación económica y reputacional por que se detuvo la operación afectando la programación de las intervenciones, debido a deficiencias en la programación del material e insumos suficientes para cumplir con las solicitudes realizadas y fallas en el  suministro de los materiales por parte de los proveedores</t>
  </si>
  <si>
    <t>Producir mezclas y entregar o despachar materias primas e insumos solicitados.</t>
  </si>
  <si>
    <t>Interrupción de la cadena de abastecimiento por errores en la planeación</t>
  </si>
  <si>
    <t>Incumplimiento de los proveedores a las solicitudes de los supervisores</t>
  </si>
  <si>
    <r>
      <t xml:space="preserve">El Gerente de Producción o su delegado como líder de producción  </t>
    </r>
    <r>
      <rPr>
        <b/>
        <sz val="12"/>
        <color rgb="FF000000"/>
        <rFont val="Arial"/>
        <family val="2"/>
      </rPr>
      <t>verifica de manera trimestral</t>
    </r>
    <r>
      <rPr>
        <sz val="12"/>
        <color rgb="FF000000"/>
        <rFont val="Arial"/>
        <family val="2"/>
      </rPr>
      <t xml:space="preserve">  los formatos de alistamiento de materiales para las distintas mezclas que se despachan desde la sede (PPMQ-FM-046;PPMQ-FM-047 y PPMQ-FM-059) y la bitácora de producción PPMQ-DI-009 en la  que se registran el stock existentes de insumos y materias primas vs lo despachado que se registra en bitácora, dicho seguimiento se realiza en el </t>
    </r>
    <r>
      <rPr>
        <b/>
        <sz val="12"/>
        <color rgb="FF000000"/>
        <rFont val="Arial"/>
        <family val="2"/>
      </rPr>
      <t xml:space="preserve">acta de  la </t>
    </r>
    <r>
      <rPr>
        <b/>
        <sz val="12"/>
        <rFont val="Arial"/>
        <family val="2"/>
      </rPr>
      <t>mesa de seguimiento a contratos</t>
    </r>
    <r>
      <rPr>
        <sz val="12"/>
        <rFont val="Arial"/>
        <family val="2"/>
      </rPr>
      <t>.
En caso de</t>
    </r>
    <r>
      <rPr>
        <sz val="12"/>
        <color rgb="FF000000"/>
        <rFont val="Arial"/>
        <family val="2"/>
      </rPr>
      <t xml:space="preserve">  presentarse alarmas ( por exceso de insumo o por faltante del mismo) respecto a las programaciones, el líder de producción, notificará a la supervisión del contrato las novedades presentadas.</t>
    </r>
  </si>
  <si>
    <t>Alimentar base de datos de producción</t>
  </si>
  <si>
    <t>Stefany Ospino</t>
  </si>
  <si>
    <t>Base de datos de producción y bitácora actualizada</t>
  </si>
  <si>
    <t>Escalar el estado del inventario a SPI</t>
  </si>
  <si>
    <t xml:space="preserve">Gerente de producción/    </t>
  </si>
  <si>
    <r>
      <t xml:space="preserve">El líder de producción (asignado por la Gerencia de Producción, según obligaciones contractuales) </t>
    </r>
    <r>
      <rPr>
        <b/>
        <sz val="12"/>
        <color rgb="FF000000"/>
        <rFont val="Arial"/>
        <family val="2"/>
      </rPr>
      <t xml:space="preserve">verifica  mensualmente </t>
    </r>
    <r>
      <rPr>
        <sz val="12"/>
        <color rgb="FF000000"/>
        <rFont val="Arial"/>
        <family val="2"/>
      </rPr>
      <t>junto con los supervisores de los diferentes contratos, mediante una mesas de trabajo el avance de la ejecución de los contratos, con el objetivo de alertar y generar los procesos contractuales de soporte para la continuidad del suministro de mezclas, dejando como trazabilidad de las mesas de trabajo concertadas,</t>
    </r>
    <r>
      <rPr>
        <b/>
        <sz val="12"/>
        <color rgb="FF000000"/>
        <rFont val="Arial"/>
        <family val="2"/>
      </rPr>
      <t xml:space="preserve"> acta  mesa de seguimiento de contratos de a la Gerencia de producción.</t>
    </r>
    <r>
      <rPr>
        <sz val="12"/>
        <color rgb="FF000000"/>
        <rFont val="Arial"/>
        <family val="2"/>
      </rPr>
      <t xml:space="preserve">
En caso de presentarse o identificar  novedades en los contratos se deberán realizar los ajustes a la capacidad ofertada (adiciones y/o prorrogas, nuevos contratos etc.) </t>
    </r>
  </si>
  <si>
    <t>6. Intervención de la malla vial (IMVI)</t>
  </si>
  <si>
    <t>Por deficiencias en la calidad de las obras ejecutadas.</t>
  </si>
  <si>
    <t>Debido a materiales e insumos que  no cumplian las  especificaciones técnicas en los diferente tipos de intervención que ejecuta la Entidad; deficiencia en la operatividad de la maquinaria y equipo, que podrían generar deficiencias en la calidad de las obras ejecutadas.</t>
  </si>
  <si>
    <t>Posibilidad afectación  Reputacional, por deficiencias en la calidad de las obras ejecutadas, debido a materiales e insumos que  no cumplian las  especificaciones técnicas en los diferente tipos de intervención que ejecuta la Entidad; deficiencia en la operatividad de la maquinaria y equipo, que podrían generar deficiencias en la calidad de las obras ejecutadas.</t>
  </si>
  <si>
    <t xml:space="preserve">
Realizar el seguimiento y control de calidad a la intervención de las obras.</t>
  </si>
  <si>
    <t xml:space="preserve">
Reprocesos por inadecuada operatividad de equipos que incluye la experticia del operario
Deficiencias en las especificaciones técnicas de los materiales e insumos </t>
  </si>
  <si>
    <t>Cambios de clima, por lluvia intempestiva cuando se estan realizando las ejecuciones
Falta de articulación con las diferentes Entidades  (Acueducto) para la conservación de lo ejecutado por la Entidad</t>
  </si>
  <si>
    <t>Mala imagen de la Entidad y reprocesos en las intervenciones</t>
  </si>
  <si>
    <r>
      <t xml:space="preserve">Los </t>
    </r>
    <r>
      <rPr>
        <b/>
        <sz val="12"/>
        <color rgb="FF000000"/>
        <rFont val="Arial"/>
        <family val="2"/>
      </rPr>
      <t>profesionales del grupo de Calidad</t>
    </r>
    <r>
      <rPr>
        <sz val="12"/>
        <color rgb="FF000000"/>
        <rFont val="Arial"/>
        <family val="2"/>
      </rPr>
      <t xml:space="preserve"> designados por el Gerente de Intervención serán los encargados de  </t>
    </r>
    <r>
      <rPr>
        <b/>
        <sz val="12"/>
        <color rgb="FF000000"/>
        <rFont val="Arial"/>
        <family val="2"/>
      </rPr>
      <t>verificar</t>
    </r>
    <r>
      <rPr>
        <sz val="12"/>
        <color rgb="FF000000"/>
        <rFont val="Arial"/>
        <family val="2"/>
      </rPr>
      <t xml:space="preserve">, elaborar las actas de visitas y consolidar </t>
    </r>
    <r>
      <rPr>
        <b/>
        <sz val="12"/>
        <color rgb="FF000000"/>
        <rFont val="Arial"/>
        <family val="2"/>
      </rPr>
      <t>mensualmente</t>
    </r>
    <r>
      <rPr>
        <sz val="12"/>
        <color rgb="FF000000"/>
        <rFont val="Arial"/>
        <family val="2"/>
      </rPr>
      <t xml:space="preserve"> el cumplimiento del proceso constructivo de acuerdo con la aplicación de los procedimientos,  instructivos y demás documentación asociados al proceso de intervención de la malla vial. </t>
    </r>
    <r>
      <rPr>
        <b/>
        <sz val="12"/>
        <color rgb="FF000000"/>
        <rFont val="Arial"/>
        <family val="2"/>
      </rPr>
      <t xml:space="preserve">En caso de </t>
    </r>
    <r>
      <rPr>
        <sz val="12"/>
        <color rgb="FF000000"/>
        <rFont val="Arial"/>
        <family val="2"/>
      </rPr>
      <t xml:space="preserve">que se presenten incumplimientos al proceso constructivo el equipo de Calidad de la Subdirección Técnica STPI con previa aprobación del Subdirector impartira las medidas pertinentes.
Como </t>
    </r>
    <r>
      <rPr>
        <b/>
        <sz val="12"/>
        <color rgb="FF000000"/>
        <rFont val="Arial"/>
        <family val="2"/>
      </rPr>
      <t>evidencia</t>
    </r>
    <r>
      <rPr>
        <sz val="12"/>
        <color rgb="FF000000"/>
        <rFont val="Arial"/>
        <family val="2"/>
      </rPr>
      <t xml:space="preserve"> queda el Informe técnico de seguimiento a intervenciones radicado en la  Subdirección Técnica STPI.  </t>
    </r>
  </si>
  <si>
    <t>Socialización de buenas practicas de obra producto del resultado del informe técnico de seguimiento a intervenciones</t>
  </si>
  <si>
    <t>Gerente de Intrervención y profesional(es) desginado(s)</t>
  </si>
  <si>
    <t xml:space="preserve">Acta de reunión </t>
  </si>
  <si>
    <t>01/01/2023 a 31/12/2023</t>
  </si>
  <si>
    <t>Elaborar plan de mejoramiento</t>
  </si>
  <si>
    <t xml:space="preserve"> plan de mejoramiento</t>
  </si>
  <si>
    <r>
      <t xml:space="preserve">Los </t>
    </r>
    <r>
      <rPr>
        <b/>
        <sz val="12"/>
        <color rgb="FF000000"/>
        <rFont val="Arial"/>
        <family val="2"/>
      </rPr>
      <t>profesionales del grupo de Calidad</t>
    </r>
    <r>
      <rPr>
        <sz val="12"/>
        <color rgb="FF000000"/>
        <rFont val="Arial"/>
        <family val="2"/>
      </rPr>
      <t xml:space="preserve"> designados por el Gerente de Intervención serán los encargados de </t>
    </r>
    <r>
      <rPr>
        <b/>
        <sz val="12"/>
        <color rgb="FF000000"/>
        <rFont val="Arial"/>
        <family val="2"/>
      </rPr>
      <t>verificar mensualmente</t>
    </r>
    <r>
      <rPr>
        <sz val="12"/>
        <color rgb="FF000000"/>
        <rFont val="Arial"/>
        <family val="2"/>
      </rPr>
      <t xml:space="preserve"> los ensayos de laboratorio que se efectuarán con base en el Acuerdo de Servicio (GLAB-FM-129) entre la Gerencia de Intervención  y el Laboratorio. </t>
    </r>
    <r>
      <rPr>
        <b/>
        <sz val="12"/>
        <color rgb="FF000000"/>
        <rFont val="Arial"/>
        <family val="2"/>
      </rPr>
      <t>En caso de</t>
    </r>
    <r>
      <rPr>
        <sz val="12"/>
        <color rgb="FF000000"/>
        <rFont val="Arial"/>
        <family val="2"/>
      </rPr>
      <t xml:space="preserve"> que se presenten afectaciones a los resultados de los ensayos de Laboratorio los profesionales responsables del Laboratorio con previa aprobación del Subdirector  Técnico STPI    impartira las medidas pertinentes.
Como </t>
    </r>
    <r>
      <rPr>
        <b/>
        <sz val="12"/>
        <color rgb="FF000000"/>
        <rFont val="Arial"/>
        <family val="2"/>
      </rPr>
      <t>evidencia</t>
    </r>
    <r>
      <rPr>
        <sz val="12"/>
        <color rgb="FF000000"/>
        <rFont val="Arial"/>
        <family val="2"/>
      </rPr>
      <t xml:space="preserve"> queda el informe técnico de los Ensayos ejecutados, radicado mensualmente en la  Subdirección Técnica STPI .  </t>
    </r>
  </si>
  <si>
    <t>Retroalimentación de los resultados de ensayos con los procesos de Laboratorio y Gerencia de Producción</t>
  </si>
  <si>
    <t xml:space="preserve">Acta de reunión o correo electrónico </t>
  </si>
  <si>
    <r>
      <t xml:space="preserve">Los </t>
    </r>
    <r>
      <rPr>
        <b/>
        <sz val="12"/>
        <rFont val="Arial"/>
        <family val="2"/>
      </rPr>
      <t>profesionales</t>
    </r>
    <r>
      <rPr>
        <sz val="12"/>
        <rFont val="Arial"/>
        <family val="2"/>
      </rPr>
      <t xml:space="preserve"> encargados designados por el Gerente de Intervención</t>
    </r>
    <r>
      <rPr>
        <b/>
        <sz val="12"/>
        <rFont val="Arial"/>
        <family val="2"/>
      </rPr>
      <t xml:space="preserve"> verifican semanalmente</t>
    </r>
    <r>
      <rPr>
        <sz val="12"/>
        <rFont val="Arial"/>
        <family val="2"/>
      </rPr>
      <t xml:space="preserve"> el cumplimiento de las alertas emitidas sobre el estado del funcionamiento de la maquinaria, equipos y la experticia de los operarios. </t>
    </r>
    <r>
      <rPr>
        <b/>
        <sz val="12"/>
        <rFont val="Arial"/>
        <family val="2"/>
      </rPr>
      <t>En caso que</t>
    </r>
    <r>
      <rPr>
        <sz val="12"/>
        <rFont val="Arial"/>
        <family val="2"/>
      </rPr>
      <t xml:space="preserve"> no sean atendidas y resueltas de manera oportuna, se informará a la Gerencia de producción a través de un correo electrónico o en el comité.
Como </t>
    </r>
    <r>
      <rPr>
        <b/>
        <sz val="12"/>
        <rFont val="Arial"/>
        <family val="2"/>
      </rPr>
      <t>evidencia</t>
    </r>
    <r>
      <rPr>
        <sz val="12"/>
        <rFont val="Arial"/>
        <family val="2"/>
      </rPr>
      <t xml:space="preserve"> queda el Informe mensual consolidado donde se evidencia los trámites de verificación  de seguimiento a maquinaria en frentes de obra que envía la Gerencia de Intervención a la Subdirección Técnica de Producción e Intervención</t>
    </r>
  </si>
  <si>
    <t>Retroalimentación de los reportes y seguimiento presentados de maquinaria y equipos al personal involucrado de la Gerencia de Intervención</t>
  </si>
  <si>
    <t xml:space="preserve">Por retrasos desde su iniciación, ejecución y terminación de la obra.  </t>
  </si>
  <si>
    <t>Debido a  que se presentas iImprevistos e incumplimientos en el suministro de equipo, maquinaria e insumos y la falta de reacción a las alertas generadas durante el seguimiento a la programación.</t>
  </si>
  <si>
    <t>Posibilidad afectación  Económico y Reputacional. Por retrasos desde su iniciación, ejecución y terminación de la obra, debido a  que se presentan iImprevistos e incumplimientos en el suministro de equipo, maquinaria e insumos y la falta de reacción a las alertas generadas durante el seguimiento a la programación.</t>
  </si>
  <si>
    <t>Planear la programación periódica de intervención de acuerdo con los recursos humanos, maquinaria, equipos y materiales disponibles; la priorización y el diagnóstico inicial para la malla vial local, intermedia, rural, y de ciclo-infraestructura y de espacio público.</t>
  </si>
  <si>
    <t>Demoras en las entregas de materiales y falta de operatividad de maquinaria y equipos.</t>
  </si>
  <si>
    <t>Solicitudes nuevas y prioritarias de apoyos interinstitucionales en las diferentes estrategias.</t>
  </si>
  <si>
    <t>Retrasos en el cumplimiento de las metas de la Entidad</t>
  </si>
  <si>
    <r>
      <t>El Gerente de Intervención revisa semanalmente</t>
    </r>
    <r>
      <rPr>
        <sz val="12"/>
        <rFont val="Arial"/>
        <family val="2"/>
      </rPr>
      <t xml:space="preserve"> el cumplimiento de la programación e informa al comité técnico el avance de lo programado, la meta misional, territorialización, ejecución y proyección de metas y de esta manera se toman desiciones. </t>
    </r>
    <r>
      <rPr>
        <b/>
        <sz val="12"/>
        <rFont val="Arial"/>
        <family val="2"/>
      </rPr>
      <t>En caso de</t>
    </r>
    <r>
      <rPr>
        <sz val="12"/>
        <rFont val="Arial"/>
        <family val="2"/>
      </rPr>
      <t xml:space="preserve"> evidenciar retrasos el comité planteará soluciones que deben ser implementadas por  los profesionales designados para dar cumplimiento al programa de trabajo.
Como </t>
    </r>
    <r>
      <rPr>
        <b/>
        <sz val="12"/>
        <rFont val="Arial"/>
        <family val="2"/>
      </rPr>
      <t xml:space="preserve">evidencia </t>
    </r>
    <r>
      <rPr>
        <sz val="12"/>
        <rFont val="Arial"/>
        <family val="2"/>
      </rPr>
      <t>queda el correo enviado que contiene el avance semanal del cumplimiento a lo programado por cada estrategia.</t>
    </r>
  </si>
  <si>
    <t>Socialización en el comité técnico del avance de cumplimiento de lo programado en la  proyección de metas de cada estrategia</t>
  </si>
  <si>
    <t>Acta de reunión o correo electrónico.</t>
  </si>
  <si>
    <t xml:space="preserve"> Plan de mejoramiento</t>
  </si>
  <si>
    <r>
      <t xml:space="preserve">Los </t>
    </r>
    <r>
      <rPr>
        <b/>
        <sz val="12"/>
        <rFont val="Arial"/>
        <family val="2"/>
      </rPr>
      <t>profesionales Directores de Obra</t>
    </r>
    <r>
      <rPr>
        <sz val="12"/>
        <rFont val="Arial"/>
        <family val="2"/>
      </rPr>
      <t xml:space="preserve"> designados por el Gerente de Intervención son los encargados de </t>
    </r>
    <r>
      <rPr>
        <b/>
        <sz val="12"/>
        <rFont val="Arial"/>
        <family val="2"/>
      </rPr>
      <t>verificar mensualmente</t>
    </r>
    <r>
      <rPr>
        <sz val="12"/>
        <rFont val="Arial"/>
        <family val="2"/>
      </rPr>
      <t xml:space="preserve"> que las condiciones del terreno para la ejecución permanezcan como las diagnósticadas inicialmente por la SMVL. </t>
    </r>
    <r>
      <rPr>
        <b/>
        <sz val="12"/>
        <rFont val="Arial"/>
        <family val="2"/>
      </rPr>
      <t>En caso de</t>
    </r>
    <r>
      <rPr>
        <sz val="12"/>
        <rFont val="Arial"/>
        <family val="2"/>
      </rPr>
      <t xml:space="preserve"> que las condiciones del terreno encontradas sean diferentes a las diagnósticadas inicialmente; se solicitara por correo a la SMVL realizar visita al segmento vial, para  su actualización cuando se requiera, de no ser atendida la solicitud  o resueltas de manera oportuna, se suspenden las actividades e informa al Subdirector de Mejoramiento por correo electrónico
Como </t>
    </r>
    <r>
      <rPr>
        <b/>
        <sz val="12"/>
        <rFont val="Arial"/>
        <family val="2"/>
      </rPr>
      <t xml:space="preserve">evidencia </t>
    </r>
    <r>
      <rPr>
        <sz val="12"/>
        <rFont val="Arial"/>
        <family val="2"/>
      </rPr>
      <t>queda formato de verificación y/o la anotación en la bitácora, cuando se presentan cambios de diagnosticos.</t>
    </r>
  </si>
  <si>
    <t>Retroalimentación de cambios de diagnóstico por condiciones de terreno al personal involucrado</t>
  </si>
  <si>
    <r>
      <t xml:space="preserve">Los </t>
    </r>
    <r>
      <rPr>
        <b/>
        <sz val="12"/>
        <rFont val="Arial"/>
        <family val="2"/>
      </rPr>
      <t>profesionales Ingenieros de apoyo</t>
    </r>
    <r>
      <rPr>
        <sz val="12"/>
        <rFont val="Arial"/>
        <family val="2"/>
      </rPr>
      <t xml:space="preserve"> designados por el Gerente de Intervención son los encargados de consolidar diariamente los reportes enviados por chat que realizarán los profesionales encargados de los frentes de obra del estado del funcionamiento de la maquinaria y equipos y la experticia de los operarios, y se envia los reportes a la Gerencia de Producción, se </t>
    </r>
    <r>
      <rPr>
        <b/>
        <sz val="12"/>
        <rFont val="Arial"/>
        <family val="2"/>
      </rPr>
      <t>verifica semanalmente</t>
    </r>
    <r>
      <rPr>
        <sz val="12"/>
        <rFont val="Arial"/>
        <family val="2"/>
      </rPr>
      <t xml:space="preserve"> el cumplimiento de las alertas emitidas; </t>
    </r>
    <r>
      <rPr>
        <b/>
        <sz val="12"/>
        <rFont val="Arial"/>
        <family val="2"/>
      </rPr>
      <t xml:space="preserve">en caso que </t>
    </r>
    <r>
      <rPr>
        <sz val="12"/>
        <rFont val="Arial"/>
        <family val="2"/>
      </rPr>
      <t xml:space="preserve">no sean atendidas y resueltas de manera oportuna, se informará a la Gerencia de producción a través de un correo electrónico o en el comité.
Como </t>
    </r>
    <r>
      <rPr>
        <b/>
        <sz val="12"/>
        <rFont val="Arial"/>
        <family val="2"/>
      </rPr>
      <t xml:space="preserve">evidencia </t>
    </r>
    <r>
      <rPr>
        <sz val="12"/>
        <rFont val="Arial"/>
        <family val="2"/>
      </rPr>
      <t>queda el Informe mensual consolidado donde se evidencia los trámites de verificación  de seguimiento a maquinaria en frentes de obra que envía la Gerencia de Intervención a la Subdirección Técnica de Producción e Intervención</t>
    </r>
  </si>
  <si>
    <t xml:space="preserve">Sanción de un ente regulador por el Incumplimiento  de la normativa, procedimientos y manuales ambiental, social y SST;  vigentes en la intervención de la malla vial. </t>
  </si>
  <si>
    <t xml:space="preserve">Desconocimiento en los lineamientos y procedimientos  por parte de los colaboradores.
Deficiencia en el seguimiento y control de la aplicación de los procedimientos en las intervenciones de la Entidad.
Deficiencia en el seguimiento y control de la aplicación de los procedimientos en las intervenciones de la Entidad. </t>
  </si>
  <si>
    <t>Posibilidad de afectación economica y reputacional Por sanción de un ente regulador por Incumplimiento de la normativa, procedimientos y manuales ambiental, social y SST;  vigentes en la intervención de la malla vial
Debido al desconocimiento en los lineamientos, y procedimientos  por parte de los colaboradores;Deficiencia en el seguimiento y control de la aplicación de los procedimientos en las intervenciones dela Entidad; Deficiencia en el seguimiento y control de la aplicación de los procedimientos en las intervenciones dela Entidad</t>
  </si>
  <si>
    <t>•Desarrollar las actividades conforme a lo establecido en los documentos que respalden la gestión ambiental y de seguridad y salud en el trabajo.
• Verificar el cumplimiento de las actividades programadas en la Gestión Social, Ambiental y de Seguridad y Salud en el Trabajo.</t>
  </si>
  <si>
    <t>Falta de conocimientos de la normatividad, manuales y los procedimientos  del proceso, por parte de algunos colaborador</t>
  </si>
  <si>
    <t xml:space="preserve">Cambios en la normatividad que la entidad desconozca </t>
  </si>
  <si>
    <t xml:space="preserve">Posibles sanciones economicas o perdida de legitimidad institucional. </t>
  </si>
  <si>
    <r>
      <t>Los profesionales designados</t>
    </r>
    <r>
      <rPr>
        <sz val="12"/>
        <color rgb="FF000000"/>
        <rFont val="Arial"/>
        <family val="2"/>
      </rPr>
      <t xml:space="preserve"> por el gerente GASA (Coordinadores (as)  Ambiental, Social y SST) </t>
    </r>
    <r>
      <rPr>
        <b/>
        <sz val="12"/>
        <color rgb="FF000000"/>
        <rFont val="Arial"/>
        <family val="2"/>
      </rPr>
      <t xml:space="preserve">verifican de manera bimestral  la apropiación de </t>
    </r>
    <r>
      <rPr>
        <sz val="12"/>
        <color rgb="FF000000"/>
        <rFont val="Arial"/>
        <family val="2"/>
      </rPr>
      <t xml:space="preserve"> las sensibilizaciones en las tematicas de los tres componentes (Ambiental; Social y SST) con una evaluación de sesis (6) jornadas de sensibilización; lo anterior se realizará mediante un documento  de evaluación y la evidencia será el analisis, como producto de los resultados de las evaluaciones aplicadas.
En caso de que los resultados de la evaluación no superen el 85% se brindará apoyo personalizado. </t>
    </r>
  </si>
  <si>
    <t>Realizar evaluacion semestral a los residentes ambientales, sociales y SST; de los procedimientos y manuales  de cada uno de los tres componestes</t>
  </si>
  <si>
    <t xml:space="preserve">Gerencia GASA </t>
  </si>
  <si>
    <t xml:space="preserve">listado de asistencia y evaluaciones  </t>
  </si>
  <si>
    <t>junio - diciembre de 2023</t>
  </si>
  <si>
    <t xml:space="preserve">Plan de mejoramiento ejecutado </t>
  </si>
  <si>
    <t>Gerente GASA</t>
  </si>
  <si>
    <r>
      <t xml:space="preserve">Los </t>
    </r>
    <r>
      <rPr>
        <b/>
        <sz val="12"/>
        <rFont val="Arial"/>
        <family val="2"/>
      </rPr>
      <t>profesionales designados</t>
    </r>
    <r>
      <rPr>
        <sz val="12"/>
        <rFont val="Arial"/>
        <family val="2"/>
      </rPr>
      <t xml:space="preserve"> por el gerente GASA (Coordinadores (as)  Ambientales, Sociales y SST), </t>
    </r>
    <r>
      <rPr>
        <b/>
        <sz val="12"/>
        <rFont val="Arial"/>
        <family val="2"/>
      </rPr>
      <t xml:space="preserve">revisarán </t>
    </r>
    <r>
      <rPr>
        <sz val="12"/>
        <rFont val="Arial"/>
        <family val="2"/>
      </rPr>
      <t xml:space="preserve">de manera </t>
    </r>
    <r>
      <rPr>
        <b/>
        <sz val="12"/>
        <rFont val="Arial"/>
        <family val="2"/>
      </rPr>
      <t>trimestral</t>
    </r>
    <r>
      <rPr>
        <sz val="12"/>
        <rFont val="Arial"/>
        <family val="2"/>
      </rPr>
      <t xml:space="preserve"> la normatividad aplicable vigente; las  evidencias serán las actas de reunión de las revisiones.
En el caso que se identifiquen cambios normativos, se procede a informar al Gerente con el fin de tramitar el ajuste respectivo de matriz legal antes la oficina asesora jurídica de la UMV. </t>
    </r>
  </si>
  <si>
    <r>
      <t xml:space="preserve">Los </t>
    </r>
    <r>
      <rPr>
        <b/>
        <sz val="12"/>
        <rFont val="Arial"/>
        <family val="2"/>
      </rPr>
      <t>profesionales designados</t>
    </r>
    <r>
      <rPr>
        <sz val="12"/>
        <rFont val="Arial"/>
        <family val="2"/>
      </rPr>
      <t xml:space="preserve"> por el gerente GASA (Coordinadores (as)  Ambientales, Sociales y SST),</t>
    </r>
    <r>
      <rPr>
        <b/>
        <sz val="12"/>
        <rFont val="Arial"/>
        <family val="2"/>
      </rPr>
      <t xml:space="preserve"> revisarán semanalmente</t>
    </r>
    <r>
      <rPr>
        <sz val="12"/>
        <rFont val="Arial"/>
        <family val="2"/>
      </rPr>
      <t xml:space="preserve"> la correcta implementación de los procedimientos y el adecuado diligenciamiento de los formatos asociados a los mismos; las  evidencias serán las actas de reunión de las revisiones.
En el caso que se identifiquen anomalías, se procede a informar al supervisor del contrato para tomar las medidas correctivas necesarias. </t>
    </r>
  </si>
  <si>
    <t xml:space="preserve">Elaborar una pieza informativa cuatrimestral  de los procedimientos Ambiental, Social  y SST; la cual será enviada al área de comunicaciones para su publicación. La pieza informativa se enviará cuatrimestalmente de uno de los componentes.  </t>
  </si>
  <si>
    <t xml:space="preserve">Piezas informativas </t>
  </si>
  <si>
    <t>De enero 2023 hasta  dic 2023</t>
  </si>
  <si>
    <r>
      <t>Los</t>
    </r>
    <r>
      <rPr>
        <b/>
        <sz val="12"/>
        <rFont val="Arial"/>
        <family val="2"/>
      </rPr>
      <t xml:space="preserve"> profesionales designados</t>
    </r>
    <r>
      <rPr>
        <sz val="12"/>
        <rFont val="Arial"/>
        <family val="2"/>
      </rPr>
      <t xml:space="preserve"> por le gerente GASA (Coordinadores (as)  Ambiental, Social y SST) realizarán al menos 2 visitas de seguimiento al </t>
    </r>
    <r>
      <rPr>
        <b/>
        <sz val="12"/>
        <rFont val="Arial"/>
        <family val="2"/>
      </rPr>
      <t>mes</t>
    </r>
    <r>
      <rPr>
        <sz val="12"/>
        <rFont val="Arial"/>
        <family val="2"/>
      </rPr>
      <t xml:space="preserve"> a los Frentes de Obra para </t>
    </r>
    <r>
      <rPr>
        <b/>
        <sz val="12"/>
        <rFont val="Arial"/>
        <family val="2"/>
      </rPr>
      <t>validar</t>
    </r>
    <r>
      <rPr>
        <sz val="12"/>
        <rFont val="Arial"/>
        <family val="2"/>
      </rPr>
      <t xml:space="preserve"> la correcta implementación de los controles ambientales, sociales y SST.
Lo anterior se evidenciará por medio de registro fotográfico de las visitas a los frentes de obra realizadas por los  coordinadores de GASA.
En el caso que se identifiquen anomalías, se procede a informar al supervisor del contrato para tomar las medidas correctivas necesaria</t>
    </r>
  </si>
  <si>
    <t>8. Gestión de recursos físicos (GREF)</t>
  </si>
  <si>
    <t>Por deterioro en la infraestructura fisica de la entidad</t>
  </si>
  <si>
    <t xml:space="preserve">Debido a la falta de seguimiento a los mantenimientos y adecuaciones en la sede propio de la entidad  </t>
  </si>
  <si>
    <t xml:space="preserve">Posibilidad de afectación economica y reputacional por deterioro en la infraestructura fisica debido a la falta de seguimiento a los mantenimientos y adecuaciones en la sede propia de la entidad  </t>
  </si>
  <si>
    <t>Identificacion de mejoramiento y adecuación de la infraestructura de las sedes propias de la entidad</t>
  </si>
  <si>
    <t xml:space="preserve">Actualización del Plan de Gestión del Riesgo para la sede propia de la Entidad
Deslizamiento por el acopio de materiales.
Programas de mantenimiento preventivo o correctivo </t>
  </si>
  <si>
    <t>Eventos de origen natural (sismo, lluvias torrenciales).</t>
  </si>
  <si>
    <t>Deterioro patrimonial
Investigaciones disciplinarias
Sanciones</t>
  </si>
  <si>
    <t>El servidor publico o contratista encargado, valida el cumplimiento   de las actividades programadas y recopila la evidencia de las mejores realizadas a través del formato GREF-FM-014.
En el caso de que se evidencie que la actividad programada no se ejecutó, se informará a través de correo electronico al Almacenista General dicha situación, para que se tomen las medidas necesarias.</t>
  </si>
  <si>
    <t>Realizar dos sensibilizaciones anuales a través de una noticia o tip del uso del formato GREF-FM-014 para reportar los daños o situaciones que afecten la infraestructura de las sedes propias de la entidad.</t>
  </si>
  <si>
    <t xml:space="preserve">Servidor Público o contratista designado - Proceso GREF  </t>
  </si>
  <si>
    <t xml:space="preserve">Correo electronico Institucional </t>
  </si>
  <si>
    <t xml:space="preserve">Informar al equipo de infraestructura, las fallas identificadas para su correspondiente ajuste. </t>
  </si>
  <si>
    <t xml:space="preserve">Correo electrónico institucional </t>
  </si>
  <si>
    <t xml:space="preserve">Servidor Público o contratista </t>
  </si>
  <si>
    <t>Perdida de credibilidad y confianza en la información generada</t>
  </si>
  <si>
    <t>Registro de la información en los sistemas contables sin contar con la validación o conocimiento  del aplicativo</t>
  </si>
  <si>
    <t>Posibilidad de afectación reputacional por  perdida de credibilidad y confianza de las partes interesadas debido al registro de la información en los sistemas contables sin contar con la validación o conocimiento del aplicativo</t>
  </si>
  <si>
    <t>Establecer la clasificación de los bienes e inventarios para su control y manejo</t>
  </si>
  <si>
    <t>Adopción de resoluciones, normas contables, solicitudes de actualizacion al sistema y requerimiento de reportes</t>
  </si>
  <si>
    <t>Daños en la información por manipulación de terceros o daños de la infraestructura tecnologica</t>
  </si>
  <si>
    <t>Perdida de activos de información
Inadecuado control administrativo de los bienes</t>
  </si>
  <si>
    <t>Leve</t>
  </si>
  <si>
    <t>El servidor público o contratista encargado, valida a través de una toma aleatoria mensual, la calidad de la información, comparando  lo registrado en el aplicativo contable con el documento físico.
Como evidencia, se contará con un informe donde se deje constancia de los resultados de la validación.
En caso de evidenciar diferencias en la información se informa a la persona encargada del registro para que realice el ajuste de la información.</t>
  </si>
  <si>
    <t>Aleatoria</t>
  </si>
  <si>
    <t>Bajo</t>
  </si>
  <si>
    <t>Corregir los errores identificados en el registro de la información del aplicativo contable</t>
  </si>
  <si>
    <t>Reporte de ajustes en el sistema, a través de la base de datos generada por el aplicativo</t>
  </si>
  <si>
    <t xml:space="preserve">Servidor Público o contratista designado por el proceso GREF </t>
  </si>
  <si>
    <t xml:space="preserve">Vencimiento de elementos perecederos </t>
  </si>
  <si>
    <t>Elementos que no son consumidos o utilizados antes de su caducidad.</t>
  </si>
  <si>
    <t>Posibilidad de afectación económica por vencimiento de elementos perecederos debido al no consumo o uso antes de su caducidad.</t>
  </si>
  <si>
    <t>Dar de baja y destino final a los bienes</t>
  </si>
  <si>
    <t>Definición de las especificaciones técnicas de los elementos adquiridos por la entidad, incluyendo condiciones de entrega, calidad y vigencia de los mismos</t>
  </si>
  <si>
    <t xml:space="preserve">Eventos de origen natural que impidan la verificación de la vigencia de los elementos </t>
  </si>
  <si>
    <t>Detrimento patrimonial</t>
  </si>
  <si>
    <t xml:space="preserve">     Afectación menor a 130 SMLMV .</t>
  </si>
  <si>
    <t>El servidor publico o contratista designado del grupo de recursos físicos valida la información y el diligenciamiento mensual del formato GREF-FM-005.
Como evidencia, se contará con el correo electronico informativo con los formatos consolidados.
En caso de evidenciar productos vencidos, informará al almacenista general el caso para continuar el trámite administrativo.</t>
  </si>
  <si>
    <t xml:space="preserve">Dar de baja a los elementos cuya fecha de vencimiento caducó </t>
  </si>
  <si>
    <t>Resolución de baja de elementos y/o el listado de los elementos a dar de baja para aprobacion del CIGD</t>
  </si>
  <si>
    <t xml:space="preserve">Por hurto o sustracción de elementos </t>
  </si>
  <si>
    <t>Debido a falta de control en el ingreso y salida de bienes de la entidad sin la verificacion y acompañamiento del personal de seguridad de la entidad</t>
  </si>
  <si>
    <t>Posibilidad de afectación económica por hurto o sustracción de elementos debido a falta de control en el ingreso y salida de bienes de la entidad sin la verificacion y acompañamiento del personal de seguridad de la entidad.</t>
  </si>
  <si>
    <t>Garantizar la seguridad de los bienes para evitar su deterioro o contaminación, permitiendo un correcto control y manejo</t>
  </si>
  <si>
    <t>Fortalecimiento de controles en el ultimo año frente a la supervisión en en el contrato de vigilancia mediante registros administrativos, bitacoras e informes de actividades</t>
  </si>
  <si>
    <t>Manifestaciones de orden publico que puedan afectar los bienes de la entidad.</t>
  </si>
  <si>
    <t>Afectación en las pólizas contratadas por la entidad.
Investigaciones Disciplinarias.
Detrimento patrimonial.</t>
  </si>
  <si>
    <t>El apoyo a la supervisión designado por el almacenista, verifica mensualmente el acompañamiento del personal de vigilancia en el ingreso y salida de bienes. 
Se deja como evidencia informes mensuales de actividades y bitácoras de novedades presentadas. 
En el caso en el que no se evidencia el acompañamiento se informará al supervisor de vigilancia para que realice las acciones pertinentes.</t>
  </si>
  <si>
    <t>9. Gestión contractual (GCON)</t>
  </si>
  <si>
    <t>Reputaciones</t>
  </si>
  <si>
    <t>Perdida de credibilidad y confianza de las partes interesadas</t>
  </si>
  <si>
    <t>Diligenciamiento del formato Análisis de Riesgos Contractuales  fuera del lineamiento establecido por Colombia Compra Eficiente.</t>
  </si>
  <si>
    <t>Posibilidad de afectación reputaciones por perdida de credibilidad y confianza de las partes interesadas, debido al diligenciamiento del formato Análisis de Riesgos Contractuales  fuera del lineamiento establecido por Colombia Compra Eficiente.</t>
  </si>
  <si>
    <t>Adelantar las etapas pre-contractual y contractual de los procesos  para suplir las necesidades de bienes, servicios y obra pública previstos en el plan anual de adquisiciones de la entidad</t>
  </si>
  <si>
    <t>Diferencias en la estructuración de riesgos entre el grupo estructurador frente a la revisión realizada por  el abogado líder del proceso contractual.</t>
  </si>
  <si>
    <t>Incremento de la TRM por encima de su comportamiento histórico o “normal” reportado o analizado por el Banco de la República; que impacte el valor de los ítems con posterioridad a la adjudicación del proceso</t>
  </si>
  <si>
    <t>Sanciones o investigaciones disciplinarias, fiscales o penales.</t>
  </si>
  <si>
    <t>7858 Conservación de la Malla Vial Distrital y Ciclo infraestructura de Bogotá</t>
  </si>
  <si>
    <t>El servidor público o contratista (profesional) del proceso Gestión Contractual, designado por la Secretaria General, cada vez que se adelante un proceso contractual selectivo, revisa que los riesgos identificados para el proceso de selección sean coherentes con lo estipulado en el "manual para la identificación y asignación de los riesgos"  expedido por Colombia Compra Eficiente.
Como evidencia se deja en el aplicativo ORFEO registro de la aprobación de la matriz de riesgos del proceso de selección.
En caso de que se evidencien inconsistencias en la matriz de riesgos del proceso selectivo, se realizarán en el aplicativo ORFEO las observaciones por parte del servidor público o contratista que revisó, para sus ajustes.</t>
  </si>
  <si>
    <t>Socializar al equipo de GCON y los estructuradores de procesos selectivos la metodología para el diligenciamiento del formato GCON-FM-089- Análisis de riesgos contractuales.</t>
  </si>
  <si>
    <t>Servidor Público o contratista designado</t>
  </si>
  <si>
    <t>Listado de asistencia y presentación de la socialización adelantada.</t>
  </si>
  <si>
    <t>Informar las situaciones y evidencias identicadas en la suscripción del contrato a la Oficina de Control Disciplinario Interno, para que se tomen las medidas correspondientes.</t>
  </si>
  <si>
    <t>Comunicación oficial</t>
  </si>
  <si>
    <t xml:space="preserve">Secretaria General </t>
  </si>
  <si>
    <t>El servidor público o contratista (profesional), del proceso Gestión Contractual,  designado por la Secretaria General, antes de aprobar los documentos definitivos de un proceso de selección, valida que la matriz de riesgos se diligenció de conformidad con el formato GCON-FM-089: "ANÁLISIS DE RIESGOS CONTRACTUALES" vigente y publicada en el SECOP.
Como evidencia: El formato GCON-FM-089 dentro del expediente contractual.
En caso de evidenciar que no se diligenció el formato GCON-FM-089, el servidor público o contratista GCON, responsable del proceso contractual en mención procederá a analizar desde el punto de vista jurídico y elaborará el documento que corresponda según el caso y el punto donde está el proceso en la etapa precontractual.</t>
  </si>
  <si>
    <t xml:space="preserve"> La información y documentos soporte publicados en el SECOP difieren del expediente contractual a nivel interno de la entidad en Orfeo.</t>
  </si>
  <si>
    <t>Posibilidad de afectación reputacional por perdida de credibilidad y confianza de las partes interesadas debido a que la información y documentos soporte publicados en el SECOP de procesos selectivos difieren del expediente contractual a nivel interno de la entidad en Orfeo.</t>
  </si>
  <si>
    <t>Errores en la organización y custodia de de los documentos precontractuales de las diferentes modalidades de contratación.</t>
  </si>
  <si>
    <t>Cambios normativos que afecten los controles en el desarrollo de los procesos contractuales.</t>
  </si>
  <si>
    <t>El servidor público o contratista (profesional) del proceso GCON designado por la Secretaria General para adelantar el proceso de selección diligencia, revisa e incluye en el expediente del proceso en Orfeo el formato de referencia cruzada, el cual debe ser concordante con el proceso de selección que se adelante a través de la plataforma del Secop II
Como evidencia: Formato de referencia cruzada diligenciado de cada proceso Selectivo, publicado en el ORFEO.
En caso de verificar que no se encuentra cargado en el ORFEO deberá diligenciarlo e incluirlo en el expediente de ORFEO.</t>
  </si>
  <si>
    <t>Socializar al equipo de  GCON el formato de referencia cruzada,  diligenciamiento y publicación en ORFEO.</t>
  </si>
  <si>
    <t>Elaborar acto administrativo aclaratorio para la corrección de la información publicada en la plataforma SECOP.</t>
  </si>
  <si>
    <t>Actos administrativos aclaratorios</t>
  </si>
  <si>
    <t>perdida de credibilidad y confianza de las partes interesadas</t>
  </si>
  <si>
    <t>Segregación inadecuada de las funciones del personal de planta de la entidad.</t>
  </si>
  <si>
    <t>Posibilidad de afectación reputacional por perdida de credibilidad y confianza de las partes interesadas debido a la contratación de prestación de servicios profesionales y de apoyo a la gestión sin tener en cuenta la segregación de las funciones del personal de planta de la entidad.</t>
  </si>
  <si>
    <t>Inadecuada segregación de funciones para la contratación de prestación de servicios profesionales y de apoyo.</t>
  </si>
  <si>
    <t>El servidor público o contratista (profesional) del proceso GCON designado por la Secretaria General para adelantar el proceso de contratación directa debe verificar  la existencia del certificado de inexistencia o insuficiencia de personal de planta, donde se identifique que:
I. No existe personal que pueda desarrollar la actividad para la cual se requiere contratar la prestación del servicio.
II.Existe personal en la planta, pero este no es suficiente.
III. El desarrollo de la actividad requiere un grado de especialización y un perfil diferente a los establecidos en el manual de funciones y competencias de la Unidad, lo que implica la inminente necesidad de contratación del servicio.
Como evidencia se entregaran formatos aleatorios de CERTIFICADO DE INEXISTENCIA O INSUFICIENCIA DE PERSONAL(GTHU-FM-031).
En caso de verificar que no se cuenta con el certificado, se debe solicitar al área generador de la necesidad la presentación de este.</t>
  </si>
  <si>
    <t>Realizar una socialización a las dependencias de la entidad, donde se resalte la importancia de diligenciar y solicitar la certificación de  INEXISTENCIA O INSUFICIENCIA DE PERSONAL(GTHU-FM-031) para la contratación de prestación de servicios (profesionales y apoyo a la gestión).</t>
  </si>
  <si>
    <t>Devolver al área correspondiente el proceso de contratación de prestación de servicios profesionales y apoyo a la gestión cuando no se aporte el certificado de INEXISTENCIA O INSUFICIENCIA DE PERSONAL(GTHU-FM-031)</t>
  </si>
  <si>
    <t>Radicado Orfeo del proceso de contratación</t>
  </si>
  <si>
    <t>Abogado asignado para adelantar el proceso de contratación de prestación  de servicios profesionales y de apoyo a la gestión.</t>
  </si>
  <si>
    <t>incumplimientos normativos en la supervisión de contratos o convenios</t>
  </si>
  <si>
    <t>Inaplicación de las obligaciones y lineamientos descritos en el manual de interventoría y supervisión.</t>
  </si>
  <si>
    <t>Posibilidad de afectación economica y reputacional por inclumplimientos normativos en la ejecución de un contrato o convenio debido a la falta de aplicación de las obligaciones y lineamientos descritos en el manual de interventoría y supervisión, por parte de los supervisores designado en la UMV.</t>
  </si>
  <si>
    <t>Realizar seguimiento y modificación (cuando se requiera) a los contratos suscritos por la entidad en la etapa postcontractual.</t>
  </si>
  <si>
    <t>Desconocimiento del aplicativo ORFEO y del expediente creado para cada proceso por parte de los  supervisores de contratos y de apoyo a la supervisión, donde deben reposar todas las comunicaciones y documentos que se generen dentro del proceso, su ejecución y liquidación y el formato de referencia cruzada (FM), con la información publicada en el SECOP.</t>
  </si>
  <si>
    <t>El profesional de GCON verifica que los puntos de control definidos por las dependencias realicen el seguimiento mensual al cargue de los documentos en SECOP. Como evidencia se cuenta con un listado con la relación de procesos, personas responsables y remisión de los seguimientos.
En el caso de que no se identifiquen seguimientos por las dependencias, se remitía correo electrónico informando la  situación.</t>
  </si>
  <si>
    <t>Realizar una socialización a los colaboradores designados por las dependencias como punto de control, sobre la metodología para el seguimiento a la publicación de la información en Secop.</t>
  </si>
  <si>
    <t>10. Gestión financiera (GEFI)</t>
  </si>
  <si>
    <t>Retrasos en la atención de las solicitudes de pago</t>
  </si>
  <si>
    <t>Desactualización normativa que impacta la aplicación de criterios de decisión a discresión del liquidador en la generación de la Orden de pago por manualidad en la operación del sistema de información financiera</t>
  </si>
  <si>
    <t>Posibilidad de afectación reputacional por retrasos en la atención de las solicitudes de pago Aplicación incorrecta de la normativa en cada una de las etapas de la gestión financiera, que impacta la aplicación de criterios de decisión a discresión del liquidador en la generación de la Orden de pago por manualidad en la operación del sistema de información financiera</t>
  </si>
  <si>
    <t xml:space="preserve">Recibir y revisar las cuentas con sus soportes, elaborar órdenes de pago y efectuar el giro a proveedores, Empresas de Servicios Públicos, Administradoras de Riesgos Laborales, empleados públicos y trabajadores oficiales. </t>
  </si>
  <si>
    <t>Falta en la completitud de presentación de los requisitos para realizar los pagos.
Manualidad en el operatividad del Sistema de Información Financiera.</t>
  </si>
  <si>
    <t>Cambios o actualizaciones normativas no informadas
Falta de interoperabilidad entre los sistemas de SDH, regalías y UMV</t>
  </si>
  <si>
    <t>Retrasos, devoluciones y reprocesos internos.</t>
  </si>
  <si>
    <t>Mensualmente el funcionario o contratista designado revisa el portal informativo de normatividad o los correos informativos para verificar si se ha expedido nueva normatividad que afecte las actividades del proceso, con el propósito de identificar las nuevas normas, su fecha de aplicación e implicaciones en el proceso, como evitar la no aplicación de normatividad relacionada. De acuerdo, a la fecha de aplicación y sus implicaciones el funcionario o contratista remite por correo electrónico la nueva norma para el conocimiento del grupo de colaboradores del proceso financiero realizando recomendaciones sobre su aplicación. En caso de evidenciar la no aplicación de una norma previamente expedida, se realizará reunión con los responsables de los subprocesos y en caso de aplicar, se realizarán los reprocesos o el ajuste de los documentos del proceso correspondientes. Los correos informativos, las normas analizadas, las actas de reunión o las notas de la reunión, y , las actualizaciones de los documentos relacionados o soporte de la aplicación de las normas, en caso de proceder, se conservarán como evidencia de la aplicación del control.</t>
  </si>
  <si>
    <t>Asegurar que se realicen los cambios a nivel sistema o documentación por los cambios normativos</t>
  </si>
  <si>
    <t>Profesional Especializado de Financiera</t>
  </si>
  <si>
    <t>Solicitudes a mesa de ayuda y/o nuevo(s) documento(s) o  versiones actualizadas</t>
  </si>
  <si>
    <t>De acuerdo al requerimiento normativo</t>
  </si>
  <si>
    <t>Devolución del trámite al punto donde se presento la inconsistencia y realización de la corrección.</t>
  </si>
  <si>
    <t>Documentación asociada al caso.</t>
  </si>
  <si>
    <t xml:space="preserve">Cada vez que Contabilidad recibe una orden de pago para la causación del pago, el contratista designado verifica la orden de pago generada y realiza el registro contable. En caso de encontrar inconsistencias en la orden de pago, se deshabilita en el sistema y se devuelve al liquidador para efectuar los ajustes requeridos para continuar con su contabilización.  La evidencia del registro contable se observa en el registro de la contabilización en el sistema de información financiero y en el listado Consolidado Ordenes de pago en las columnas ID LIMAY CAUSACION y USUARIO CONTABILIZO. </t>
  </si>
  <si>
    <t xml:space="preserve">Aplicación de sanciones y llamados de atención (hallazgos) de entes de control y entidades guía del tema contable por presentación de información no confiable y no oportuna </t>
  </si>
  <si>
    <t>Desconocimiento del Manual de Políticas Contables de la UAERMV o la falta de análisis de la información
Incumplimiento de las fechas establecidas y requerimientos para la entrega de la información por parte de las áreas generadoras de la información.</t>
  </si>
  <si>
    <t>Posibilidad de afectación económica y reputacional por Aplicación de sanciones y llamados de atención (hallazgos) de entes de control y entidades guía del tema contable debido a inoportunidad y/o imprecisión en la entrega de la información por parte de las áreas que intervienen en el proceso contable</t>
  </si>
  <si>
    <t>Registrar, consolidar, analizar y presentar los estados financieros, tributarios y de entes de control</t>
  </si>
  <si>
    <t>Ajustes en la información y en los estados financieros y tributarios</t>
  </si>
  <si>
    <t>Falta de entrega de información de los hechos económicos por los FDL y Otras entidades que afectan la preparación de la información para la consolidación de los estados</t>
  </si>
  <si>
    <t>Estados financieros que no presentan información confiable.</t>
  </si>
  <si>
    <t xml:space="preserve">     Entre 650 y 1300 SMLMV </t>
  </si>
  <si>
    <t xml:space="preserve">Mensualmente el Contratista designado previamente por el líder del área contable, recibe la información reportada por las áreas según lo establecido en la circular "procedimiento para la presentación de la información contable" y se procede a la verificación de las cuentas contables y conceptos utilizados en cada uno de los documentos remitidos para la contabilización, con el propósito de evidenciar posibles inconsistencias. En caso de presentarse inconsistencias se informa al área para que realicen los ajustes o correcciones pertinentes. La evidencia de la verificación se observa en los correos y/o radicados de correspondencia con que se recibe o se solicita el ajuste de la información. </t>
  </si>
  <si>
    <t xml:space="preserve">Registrar en la información no reportada en el siguiente mes   </t>
  </si>
  <si>
    <t>Profesional Especializado área Contable</t>
  </si>
  <si>
    <t>Estados Financieros</t>
  </si>
  <si>
    <t xml:space="preserve">Cuando se presente </t>
  </si>
  <si>
    <t>Realizar la corrección de la información contable reportada y cargarla nuevamente en los aplicativos de la Contaduría General de la Nación y Bogotá Consolida</t>
  </si>
  <si>
    <t>Información corregida cargada en los aplicativos</t>
  </si>
  <si>
    <t xml:space="preserve">En caso de no recibir la información en la fecha establecida, trimestralmente el Profesional Especializado por medio de correo electrónico reitera a las áreas el cumplimiento de las fechas de reporte establecidas en la circular para la presentación de la información contable. La información será registrada en el siguiente mes. Como evidencia se conservan los correos y la circular anual de presentación de la información contable. </t>
  </si>
  <si>
    <t>Sin Registro</t>
  </si>
  <si>
    <t>Multa y sanción del ente de control</t>
  </si>
  <si>
    <t>incumplimiento de los controles establecidos para la aprobación de los pagos y la realización de los desembolsos</t>
  </si>
  <si>
    <t xml:space="preserve">Posibilidad de afectación económico y reputacional por multa y sanción del ente de control debido a la pérdida de recursos administrados por la UMV </t>
  </si>
  <si>
    <t>Controlar y conciliar los movimientos bancarios y elaborar los informes correspondientes.</t>
  </si>
  <si>
    <t>Falta de control en los saldos de las cuentas bancarias.</t>
  </si>
  <si>
    <t>Fraudes electrónicos</t>
  </si>
  <si>
    <t>Incumplimiento en los pagos e imposición de multas fiscales</t>
  </si>
  <si>
    <t xml:space="preserve">     Entre 1300 y 6500 SMLMV </t>
  </si>
  <si>
    <t>Mayor</t>
  </si>
  <si>
    <t>Diariamente el Apoyo - contratista designado del área de Tesorería General coteja los movimientos y saldos bancarios frente al estado diario de tesorería, con el fin de identificar posibles inconsistencias en la información registrada, en caso de presentar diferencias se debe enviar comunicación a la entidad financiera, para así identificar el detalle de los movimientos y realizar los ajustes correspondientes. La evidencia se encuentra registrada en el aplicativo financiero de tesorería, en libro diario y de ser el caso, la comunicación enviada a la entidad financiera.</t>
  </si>
  <si>
    <t>Contar con una póliza de responsabilidad financiera que ampare sobre las actuaciones de los servidores públicos asignados a la Tesorería</t>
  </si>
  <si>
    <t>Tesorero General</t>
  </si>
  <si>
    <t>Póliza de manejo</t>
  </si>
  <si>
    <t>Anualmente</t>
  </si>
  <si>
    <t>Reporte del caso al Supervisor del Programa de Seguros para solicitar realizar la reclamación</t>
  </si>
  <si>
    <t>Memorando con la notificación del caso solicitando realizar la reclamación</t>
  </si>
  <si>
    <t>Cada vez que se ordene un pago para cumplir con una obligación financiera de la Unidad con una orden de pago previamente revisada y aprobada, el Contratista designado de Tesorería con el rol para validar y cargar los pagos, realiza el cargue del proceso en el portal bancario con la clave y token personal asignado, para que la Tesorera o quién haga sus veces, con la clave y token personal asignado, verifique que la información corresponde al pago aprobado con la Orden y actualice el proceso para la aprobación del desembolso. En caso de encontrar inconsistencias el pago se rechaza y se debe validar nuevamente la información. La aplicación del control se evidencia en el registro del control dual para la aprobación del pago que aparecerá en estado "exitoso", la disminución del saldo en el banco y de ser el caso, el rechazo del pago.</t>
  </si>
  <si>
    <t>Automático</t>
  </si>
  <si>
    <t>11. Gestión de laboratorio (GLAB)</t>
  </si>
  <si>
    <t>Que los resultados de los ensayos realizados en el laboratorio sean errados</t>
  </si>
  <si>
    <t>1. Desviaciones en la manipulación, preparación de los ítems de ensayo y/o el procedimiento de la norma de ensayo aplicable.
2. Uso de equipamiento que no cumple las especificaciones requeridas en la norma de ensayo.
3. Incumplimiento con las instalaciones y/o las condiciones ambientales especificadas en la norma de ensayo.
4. Falta de competencia del personal para realizar las actividades en las que esta autorizado.
5. Errores en el registro de datos primarios, en la digitación y/o en la emisión del informe.</t>
  </si>
  <si>
    <t>Posibilidad de perdida económica y Reputacional por medio de reprocesos de actividades y aumento de carga operativa, quejas de los clientes, perdida de credibilidad de los resultados y afectación de la imagen del laboratorio ante los clientes. Debido a que, los resultados de los ensayos realizados en el laboratorio sean errados. A causa de desviaciones en la manipulación, preparación de los ítems de ensayo y/o el procedimiento de la norma de ensayo aplicable, uso de equipamiento que no cumple las especificaciones requeridas en el método de ensayo, incumplimiento con las instalaciones y/o las condiciones ambientales especificadas en el norma de ensayo, falta de competencia del personal para realizar las actividades en las que esta autorizado, errores en el registro de datos primarios, en la digitación y/o en la emisión del informe.</t>
  </si>
  <si>
    <t>• Ejecutar el cronograma de aseguramiento de la validez de los resultados, por medio de repetibilidad, Interlaboratorios, programas de aptitud entre otros.
• Ejecutar el cronograma de formación y supervisiones del personal del laboratorio.
• Ejecutar los servicios del laboratorio por medio de la manipulación de las muestras, ítems  de ensayos, ejecución de los ensayos, realización de los informes, solicitudes de ensayos externos y envió de los informes de ensayo a los clientes internos.
• Ejecutar el cronograma de mantenimiento preventivo, correctivo, inspecciones, verificaciones, comprobaciones intermedias, calibraciones del equipamiento (instrumentos de medición, conjuntos elementos, herramienta menor, insumos entre otros), del laboratorio.
• Verificar el cumplimiento de las tolerancias, la exactitud y realizar la liberación del equipamiento.</t>
  </si>
  <si>
    <t>* Falta de claridad en el proceso responsable del mantenimiento de la infraestructura física del laboratorio.
* Incumplimiento a los procedimientos y/o los instructivos internos del proceso.</t>
  </si>
  <si>
    <t>* Actualización de las normas de ensayo.
* Incumplimiento del contratista de mantenimiento del equipamiento.</t>
  </si>
  <si>
    <t>Reprocesos de actividades, trabajos no conformes, no conformidades y aumento de carga operativa, quejas de los clientes, perdida de credibilidad de los resultados y afectación de la imagen del laboratorio ante los clientes.</t>
  </si>
  <si>
    <r>
      <t xml:space="preserve">El coordinador técnico, mensualmente verifica el cumplimiento de la precisión de los métodos de ensayo, realizando una comparación entre la diferencia de los resultados de una misma muestra y la precisión del método. Dicha verificación se registra en el formato  análisis para el aseguramiento de la validez de los resultados </t>
    </r>
    <r>
      <rPr>
        <b/>
        <sz val="12"/>
        <color rgb="FF000000"/>
        <rFont val="Arial"/>
        <family val="2"/>
      </rPr>
      <t>GLAB-FM-148</t>
    </r>
    <r>
      <rPr>
        <sz val="12"/>
        <color rgb="FF000000"/>
        <rFont val="Arial"/>
        <family val="2"/>
      </rPr>
      <t>. Si los ensayos realizados no cumplen con la precisión del método, se realiza una retroalimentación a las personas que realizaron los ensayos y  se les solicita repetirlos con la contra muestra. Si al realizar nuevamente los ensayos aun no cumple con la precisión este laboratorista queda desautorizado para realizar dicho ensayo.</t>
    </r>
  </si>
  <si>
    <t>Se anula el trabajo y/o el ensayo que se hallan realizado de manera errada, debido a que estas resultados no tendrían validez y se le notifica al cliente.</t>
  </si>
  <si>
    <t>Correo electronico donde se anula el trabajo y se notifica al cliente</t>
  </si>
  <si>
    <t>Gestión de Laboratorio</t>
  </si>
  <si>
    <r>
      <t xml:space="preserve">El supervisor operativo,  semestralmente supervisa las competencias de los laboratoristas en la ejecución de los ensayos, a través de una lista de chequeo que se  registra en el  formato de  supervisión </t>
    </r>
    <r>
      <rPr>
        <b/>
        <sz val="12"/>
        <color rgb="FF000000"/>
        <rFont val="Arial"/>
        <family val="2"/>
      </rPr>
      <t>GLAB-FM-126,</t>
    </r>
    <r>
      <rPr>
        <sz val="12"/>
        <color rgb="FF000000"/>
        <rFont val="Arial"/>
        <family val="2"/>
      </rPr>
      <t xml:space="preserve"> que indica los criterios para la correcta ejecución del ensayo establecidos en la norma aplicable. En caso de encontrar desviaciones en la ejecución del ensayo, se desautoriza al laboratorista para la ejecución de dicho ensayo y se programa una nueva fecha para repetir la supervisión hasta que el laboratorista demuestre la competencia para ejecutar el ensayo de acuerdo a la norma.</t>
    </r>
  </si>
  <si>
    <t>Cada  vez que se va a emitir un informe de ensayo, el coordinador técnico, verifica que  la información  de los registros de toma de datos sean coherentes y que correspondan a la información  digitada, dejando como evidencia de la aprobación  su  firma en el  informe de ensayo. Si encuentra alguna diferencia en la información se solicita la corrección en el registro de toma de datos al laboratorista y/o la corrección del informe según corresponda.</t>
  </si>
  <si>
    <r>
      <t xml:space="preserve">Cada vez que se crea o se hace alguna modificación en los  formatos de informe de ensayo, que  influyan en  el  calculo de resultados , el  coordinador técnico realiza una validación de las formulas, por medio de una verificación manual que se  registra en el formato verificación manual hojas de cálculo </t>
    </r>
    <r>
      <rPr>
        <b/>
        <sz val="12"/>
        <rFont val="Arial"/>
        <family val="2"/>
      </rPr>
      <t>GLAB-FM-104,</t>
    </r>
    <r>
      <rPr>
        <sz val="12"/>
        <rFont val="Arial"/>
        <family val="2"/>
      </rPr>
      <t xml:space="preserve"> con el fin, de evitar errores de cálculos en los informes de ensayo. En caso de encontrar alguna desviación, el coordinador  técnico realizara las correcciones necesarias en el formato de informe de ensayo y la validación de las formulas nuevamente.</t>
    </r>
  </si>
  <si>
    <r>
      <t xml:space="preserve">Cada vez que va a ser instalado o reinstalado un equipamiento en el laboratorio, el auxiliar de equipos verifica que  cumpla con los requisitos especificados en la norma de ensayo revisando los resultados de verificaciones, comprobaciones intermedias  y/o calibración  según aplique, por medio de l formato liberación de los informes de verificaciones, comprobaciones intermedias y certificados de calibración </t>
    </r>
    <r>
      <rPr>
        <b/>
        <sz val="12"/>
        <rFont val="Arial"/>
        <family val="2"/>
      </rPr>
      <t>GLAB-FM-111.</t>
    </r>
    <r>
      <rPr>
        <sz val="12"/>
        <rFont val="Arial"/>
        <family val="2"/>
      </rPr>
      <t xml:space="preserve"> Si el equipamiento no cumple con los requisitos especificados, queda fuera de servicio, se solicita su mantenimiento (correctivo o ajuste según aplique) y se vuelve a verificar, si cumple las especificaciones técnicas se pone en servicio, de lo contario se reintegra al almacén general para su disposición final.</t>
    </r>
  </si>
  <si>
    <r>
      <t xml:space="preserve">Cada vez que se realiza un  actividad (mantenimiento correctivo, preventivo, inspecciones, verificación, comprobación intermedia y calibración) al equipamiento, el auxiliar de equipos verifica su correcto funcionamiento y lo registra en el formato inspección equipos del laboratorio UAERMV </t>
    </r>
    <r>
      <rPr>
        <b/>
        <sz val="12"/>
        <rFont val="Arial"/>
        <family val="2"/>
      </rPr>
      <t>GLAB-FM-112</t>
    </r>
    <r>
      <rPr>
        <sz val="12"/>
        <rFont val="Arial"/>
        <family val="2"/>
      </rPr>
      <t>. Si al realizar la verificación,  el equipamiento presenta fallas se pone fuera de servicio hasta que este se encuentre en buen estado.</t>
    </r>
  </si>
  <si>
    <r>
      <t xml:space="preserve">Cada vez que se solicita un equipamiento menor (tamices, diales, termómetros, pie de rey entre otros) para su uso, el auxiliar de equipos, revisa que este en buen estado cuando lo entrega y  recibe, lo registra en el formato control y seguimiento de equipos </t>
    </r>
    <r>
      <rPr>
        <b/>
        <sz val="12"/>
        <rFont val="Arial"/>
        <family val="2"/>
      </rPr>
      <t>GLAB-FM-115</t>
    </r>
    <r>
      <rPr>
        <sz val="12"/>
        <rFont val="Arial"/>
        <family val="2"/>
      </rPr>
      <t>. En caso de encontrar que el equipamiento esta en mal estado se pone fuera de servicio hasta  que se verifique el correcto funcionamiento de este.</t>
    </r>
  </si>
  <si>
    <r>
      <t xml:space="preserve">Cada vez que ingresa una persona nueva, el auxiliar de acreditación verifica que la persona cumpla con la competencia exigida para el rol a desempeñar, en el formato verificación de las competencias del personal del laboratorio UAERMV </t>
    </r>
    <r>
      <rPr>
        <b/>
        <sz val="12"/>
        <rFont val="Arial"/>
        <family val="2"/>
      </rPr>
      <t>GLAB-FM-137</t>
    </r>
    <r>
      <rPr>
        <sz val="12"/>
        <rFont val="Arial"/>
        <family val="2"/>
      </rPr>
      <t xml:space="preserve">, con el fin de garantizar que el personal tenga la competencia requerida para el rol a desempeñar. Si el personal no cumple con la competencia requerida se establece un plan de acción para dar cumplimiento a la o las competencia que no cumplen. </t>
    </r>
  </si>
  <si>
    <t>Incumplimiento en la fecha de entrega de los informes</t>
  </si>
  <si>
    <t>1. Insuficiente personal por ausentismo laboral por enfermedad, licencias, renuncias, falta de presupuesto y/o demoras en la contratación del personal.
2. Aumento en la demanda de los servicios.
3. Fallas en equipamiento.
4. Falta de claridad de las fechas de entrega de los informes.
5. Falta de la solicitud del servicio de manera explicita ( acta de reunión, correo electrónico, orden de trabajo y /o el acuerdo de servicio).</t>
  </si>
  <si>
    <t>Posibilidad afectación reputacional de la imagen del laboratorio, quejas de los clientes, aumento de carga operativa y retraso en la prestación de los servicios del laboratorio. Produce incumplimiento en la fecha de entrega de los informes de ensayo. Debido a insuficiente personal por ausentismo laboral por enfermedad, licencias, renuncias, falta de presupuesto y/o demoras en la contratación del personal, aumento en la demanda de los servicios, fallas en equipamiento, falta de claridad de las fechas de entrega de los informes, falta de la solicitud del servicio de manera explicita ( acta de reunión, correo electrónico, orden de trabajo y /o el acuerdo de servicio).</t>
  </si>
  <si>
    <t>• Programar los recursos necesarios para el desarrollo de las actividades de laboratorio.
• Establecer la capacidad del laboratorio, por medio de la firma de los acuerdos de servicio.
• Establecer el cronograma de aseguramiento del equipamiento del laboratorio.
• Programar el personal de acuerdo con los diferentes roles para la ejecución de los servicios.
• Verificar el cumplimiento de los acuerdos de servicios y órdenes de servicio (correos, actas de reunión, ordenes de trabajo entre otros).</t>
  </si>
  <si>
    <t xml:space="preserve">* Falta de comunicación para la prestación de servicios de transporte para actividades de campo del laboratorio en situaciones imprevistas.
* Insuficiencia de vehículos para el desarrollo de las actividades del laboratorio.
* Demora en la entrega de información de resultados de laboratorio, que se requieren para tomar planes inmediatas de contingencia y/o analisis de resultados por parte de los clientes internos. </t>
  </si>
  <si>
    <t xml:space="preserve">
* Alteraciones de orden publico.
*Cambios climáticos que dificulten atrasen la ejecución de los ensayos.
* Interrupciones del servicio de internet.</t>
  </si>
  <si>
    <t>Quejas de los clientes, trabajos no conformes, aumento de carga operativa y retraso en la prestación de los servicios del laboratorio.</t>
  </si>
  <si>
    <r>
      <t xml:space="preserve">El líder operativo, mensualmente en la programación del personal </t>
    </r>
    <r>
      <rPr>
        <b/>
        <sz val="12"/>
        <rFont val="Arial"/>
        <family val="2"/>
      </rPr>
      <t>GLAB-FM-134</t>
    </r>
    <r>
      <rPr>
        <sz val="12"/>
        <rFont val="Arial"/>
        <family val="2"/>
      </rPr>
      <t xml:space="preserve"> verifica que cada rol tenga un responsable principal y un relevo, con el fin de garantizar que todos los roles tengan un responsable sin ser afectado por el ausentismo, de no ser así se solicita al coordinador técnico que realice la programación del relevo.</t>
    </r>
  </si>
  <si>
    <t>Se envia el informe a los clientes una vez sea emitido, con la justificación la cliente.</t>
  </si>
  <si>
    <t>Correo electronico donde se envian los informes con la justificación a los clientes.</t>
  </si>
  <si>
    <r>
      <t xml:space="preserve">El auxiliar de equipos, mensualmente hace seguimiento al cronograma de aseguramiento de equipos del laboratorio UAERMV en el formato </t>
    </r>
    <r>
      <rPr>
        <b/>
        <sz val="12"/>
        <rFont val="Arial"/>
        <family val="2"/>
      </rPr>
      <t>GLAB-FM-146</t>
    </r>
    <r>
      <rPr>
        <sz val="12"/>
        <rFont val="Arial"/>
        <family val="2"/>
      </rPr>
      <t>, verificando que  las actividades ejecutadas corresponda con las programadas. En caso de encontrar que alguna actividad programada no fue ejecutada, se hace una inspección al funcionamiento del equipo, si no presenta ninguna desviación se reprograma la actividad para el siguiente mes, de lo contrario se pone el equipo en estado fuera de uso, hasta garantizar su correcto funcionamiento.</t>
    </r>
  </si>
  <si>
    <t>Cada vez que se genera una solicitud de servicio, el auxiliar administrativo verifica que exista un documento (acuerdo de servicio, orden de trabajo, acta o correo) entre las partes (cliente interno y laboratorio) en donde se establezcan los tiempos de entrega de resultados. Si  hay solicitudes de servicios en donde no se especifique los tiempos de entrega, el servicio no se prestara hasta que el documento cuente con el requisito anteriormente mencionado.</t>
  </si>
  <si>
    <r>
      <t xml:space="preserve">Cada vez que se emite un informe, el auxiliar administrativo verifica que la solicitud de servicio se halla cumplido de acuerdo a lo solicitado por el cliente teniendo en cuenta el informe de resultados, este seguimiento se registra en el formato matriz de trazabilidad de ensayos </t>
    </r>
    <r>
      <rPr>
        <b/>
        <sz val="12"/>
        <rFont val="Arial"/>
        <family val="2"/>
      </rPr>
      <t>GLAB-FM-103</t>
    </r>
    <r>
      <rPr>
        <sz val="12"/>
        <rFont val="Arial"/>
        <family val="2"/>
      </rPr>
      <t>. Si hace falta algún ensayo o no se cumple con la solicitud el auxiliar administrativo reporta el trabajo no conforme.</t>
    </r>
  </si>
  <si>
    <t>12. Gestión de talento humano (GTHU)</t>
  </si>
  <si>
    <t>inconformidad de los servidores públicos</t>
  </si>
  <si>
    <t>Liquidación de la nómina fuera de los tiempos establecidos
Desconocimiento de manejo de la herramienta.</t>
  </si>
  <si>
    <t>Posibilidad de pérdida de imagen del proceso de Gestión de Talento Humano por inconformidad de los servidores públicos debido a la liquidación de la nómina fuera de los tiempos establecidos.</t>
  </si>
  <si>
    <t>Elaborar y liquidar la nómina mensual de personal y las respectivas prestaciones legales y convencionales, para su respectivo pago
Liquidar Seguridad Social, Parafiscales 
Elaboración de Certificados de Ingresos y Retenciones</t>
  </si>
  <si>
    <t xml:space="preserve">Situaciones administrativas imprevistas relacionadas con la vinculación de servidores públicos. </t>
  </si>
  <si>
    <t>Cambios normativos relacionados con la liquidación de la nómina.</t>
  </si>
  <si>
    <t>Requerimiento de los servidores públicos por liquidación inoportuna de la nómina</t>
  </si>
  <si>
    <t>El servidor público designado verifica mensualmente al momento de ejecutar la liquidación de la nómina que su contenido corresponda con las situaciones administrativas (devengados y deducidos por concepto de salud, pensión y retención en la fuente) y demás novedades, a través de una comparación de los reportes generados por el aplicativo de nómina People Net – SIGEP,  frente al cálculo realizado en una matriz de Excel para la liquidación de la nómina, la cual reposará como evidencia de la verificación realizada, con el fin de corroborar que los registros de las situaciones administrativas incluidos en el aplicativo sean correctos.</t>
  </si>
  <si>
    <t>El funcionario encargado de la nómina solicita apoyo al proceso de SIT para la revisión y ajustes de las inconsistencias encontradas sobre la liquidación de la nómina que tengan que ver con la parametrización</t>
  </si>
  <si>
    <t>Solicitud mesa de ayuda del proveedor Heinsohn.</t>
  </si>
  <si>
    <t>Profesional Especializado y técnico Operativo de Talento Humano.</t>
  </si>
  <si>
    <t>El servidor público designado compara mensualmente el reporte general de deducidos generado por el sistema People Net- SIGEP, frente al reporte individual de descuentos y soportes de libranza u embargos, con el fin de que operen de manera correcta; en caso de encontrar una diferencia se revisará nuevamente la inclusión de las novedades, quedando como evidencia cada uno de los reportes generados y los soportes de las libranzas y embargos.</t>
  </si>
  <si>
    <t>El servidor público designado anualmente proyecta la circular con el cronograma de apertura y cierre de novedades que afectan la nomina, con el propósito de dar cumplimiento a la liquidación de la nomina en cada periodo de forma oportuna. Como evidencia se encuentra la circular de apertura y cierre de novedades que afectan la nomina.</t>
  </si>
  <si>
    <t xml:space="preserve">Perdida de credibilidad y confianza de las partes interesadas </t>
  </si>
  <si>
    <t>Incumplimiento de los requisitos mínimos del Sistema de Gestión de Seguridad y Salud en el Trabajo SG-SST</t>
  </si>
  <si>
    <t>Posibilidad de afectación reputacional por perdida de credibilidad y confianza de las partes interesadas debido a la implementación del Sistema de Gestión de  Seguridad y Salud en el Trabajo SG-SST sin el cumplimiento de los  requisitos mínimos establecidos por la normatividad vigente.</t>
  </si>
  <si>
    <t>Operar el Sistema de Gestión de Seguridad y Salud en el Trabajo SG-SST</t>
  </si>
  <si>
    <t>Desarrollo incompleto de las actividades que hacen parte del Sistema de Gestión y seguridad en el trabajo -SG-SST.</t>
  </si>
  <si>
    <t>Cambios normativos relacionados con la implementación del Sistema de Gestión y seguridad en el trabajo -SG-SST.</t>
  </si>
  <si>
    <t>Sanciones o requerimientos ocasionados por incumplimiento de los requisitos mínimos del Sistema de Gestión de Seguridad y Salud en el Trabajo SG-SST</t>
  </si>
  <si>
    <t>El Líder asignado por la Dirección General como responsable de coordinar el desarrollo del SG-SST, se reúne trimestralmente con su equipo de trabajo para revisar el nivel de avance de ejecución del Plan Anual de Seguridad y salud en el Trabajo -PASST, dejando como evidencia un acta de reunión y el cronograma de seguimiento del PASST que presenta el porcentaje de avance.
En caso de evidenciar incumplimientos en las actividades definidas en el Plan Anual de Seguridad y salud en el Trabajo -PASST, se ejecutarán reuniones extraordinarias con el personal encargado del área de SST, para ser informado al Comité de Seguridad y salud en el Trabajo, estableciendo alertas y determinando plazos para la ejecución de actividades, dejando como evidencia las actas de reunión.</t>
  </si>
  <si>
    <t>Realizar la actualización de la documentación del proceso de Gestión de talento Humano en lo relacionado con el SG-SST incorporando el cumplimiento a los requisitos mínimos.</t>
  </si>
  <si>
    <t>El Líder asignado por la Dirección General como responsable de coordinar el diseño e implementación del SG-SST.</t>
  </si>
  <si>
    <t>Actas de Reunión</t>
  </si>
  <si>
    <t>Cada vez que se requiera</t>
  </si>
  <si>
    <t>Incluir los requisitos incumplidos en el Plan Anual de Trabajo de Seguridad y Salud en el Trabajo para su ejecución y seguimiento.</t>
  </si>
  <si>
    <t xml:space="preserve"> Plan Anual de Trabajo de Seguridad y Salud en el Trabajo actualizado.</t>
  </si>
  <si>
    <t>El Líder asignado por la Dirección General como responsable de coordinar el desarrollo del SG-SST  se reunirá trimestralmente con los integrantes del Comité de Seguridad y salud en el Trabajo (Secretaria General, Gerente GASA, Profesional Especializado del Proceso de Talento Humano, asesores de la Secretaria General y colaboradores de SST) con el propósito de revisar el estado de implementación, novedades y oportunidades de mejora para articular y socializar las directrices en materia de seguridad y salud en el trabajo. Se deja como evidencia un acta de reunión con los temas relevantes de la reunión.
En caso de evidenciar retrasos en la implementación de acciones a cargo de las dependencias se procederá a concertar compromisos con los jefes de las mismas, para su cierre respectivo, dejando como evidencia los compromisos en el acta de reunión.</t>
  </si>
  <si>
    <t>Incumplimiento en el cronograma de los planes que integran en Plan Estratégico de Talento Humano PETH.</t>
  </si>
  <si>
    <t>Posibilidad de afectación reputacional por perdida de credibilidad y confianza de las partes interesadas debido a la implementación del Plan Estratégico de Talento Humano PETH fuera de cronograma establecido.</t>
  </si>
  <si>
    <t>Formular políticas, planes y programas de administración de personal, bienestar social, incentivos, capacitación y desarrollo del talento humano.</t>
  </si>
  <si>
    <t>Desarrollo inadecuado de las actividades que hacen parte del Plan Estratégico de Talento Humano PETH.</t>
  </si>
  <si>
    <t>Cambios normativos relacionados con la implementación del Plan Estratégico de Talento Humano PETH.</t>
  </si>
  <si>
    <t>Bajo nivel de calificación por parte de los Servidores Públicos, en el resultado de la ejecución de los planes que hacen parte del Plan Estratégico de Talento Humano PETH.</t>
  </si>
  <si>
    <t>El Profesional Universitario del proceso de Gestión de Talento Humano se reúne trimestralmente con el Profesional Especializado de Gestión de Talento Humano, para verificar el cumplimiento de las acciones en el Plan Institucional de Formación y Capacitación – PIFC, y el Plan de Estímulo e incentivos, con la finalidad de comunicar las situaciones imprevistas que afecten el cumplimiento oportuno de las actividades, dejando como evidencia un acta de reunión.
En caso de evidenciar retrasos o necesidades de modificación de los mismos, se presentan las solicitudes ante el equipo de trabajo o la Secretaria General realizando la correspondiente modificación de los planes, dejando como evidencia un acta de reunión.</t>
  </si>
  <si>
    <t>Presentar solicitudes de modificación de los planes, aprobarlas y hacerles el debido seguimiento</t>
  </si>
  <si>
    <t>Actas de Reunión  y soportes de modificación del cronograma.</t>
  </si>
  <si>
    <t>Profesional Universitario del Proceso de Gestión de Talento Humano</t>
  </si>
  <si>
    <t>El profesional Especializado del Proceso de Gestión de Talento Humano, realizará una reunión trimestral de seguimiento al desarrollo de la ejecución de los diferentes planes, con el propósito de revisar los avances y dificultades presentados en la ejecución y evaluación de las novedades encontradas, dejando como evidencias un acta de reunión.
En caso de presentar dificultades que superen su capacidad funcional, se reunirá con el Secretario(a) General para dar a conocer la situación y encontrar la solución más adecuada.</t>
  </si>
  <si>
    <t>Identificación de conflictos de interes que no cumplan con la normatividad vigente.</t>
  </si>
  <si>
    <t>Posibilidad de afectación reputacional por perdida de credibilidad y confianza de las partes interesadas debido al diligenciamiento de la declaración conflictos de interes sin el cumplimiento de lo establecido en la normatividad vigente.</t>
  </si>
  <si>
    <t>Seguimiento al cumplimiento de los planes y programas, indicadores del proceso, seguimiento a los controles de riesgos e Informes de auditorías</t>
  </si>
  <si>
    <t>Seguimiento inoportuno en el cumplimiento de la declaracion de conflicto de interes.</t>
  </si>
  <si>
    <t>Cambios normativos relacionados con el seguimiento y declaración conflictos de interes</t>
  </si>
  <si>
    <t>Incumplimientos normativos relacionados con el seguimiento y declaración conflictos de interés.</t>
  </si>
  <si>
    <t>El servidor publico o colaborador, designado como administrador de la plataforma SIDEAP por parte del proceso de Gestión de Talento Humano, verifica  semestralmente que servidores publicos han diligenciado la declaración de conflicto de intereses en el modulo de conflicto de interes en la plataforma. Como evidencia se cuenta con el reporte cuatrimestral de la Plataforma SIDEAP donde se identifican los servidores faltantes por declarar.
En el caso que se identifique servidores pendientes de reporte, la Secrearía General realiza un comunicado mediante correo electronico solicitando la declaración del conflicto de interes.</t>
  </si>
  <si>
    <t>Realizar una divulgación a través de correo electronico con enfasis en conflicto de interes.</t>
  </si>
  <si>
    <t>Servidor público o colaborador de Gestión de Talento Humano.</t>
  </si>
  <si>
    <t>Piezas grafícas y correo de divulgación.</t>
  </si>
  <si>
    <t xml:space="preserve">        </t>
  </si>
  <si>
    <t>Remitir memorando a los servidores publicos que al periodo de seguimiento no realizaron la actividad.</t>
  </si>
  <si>
    <t>Memorando remitido.</t>
  </si>
  <si>
    <t>El servidor publico o colaborador por parte del proceso de Gestión de Talento Humano, verifica semestralmente en el aplicativo por la Integridad Pública - DAFP que los Directivos han diligenciado la declaración de conflicto de intereses en la plataforma. Como evidencia se cuenta con el reporte cuatrimestral del aplicativo por la Integridad Pública - DAFP donde se identifican los servidores faltantes por declarar.
En el caso que se identifique directivos pendientes de reporte, la Secrearía General realiza un comunicado mediante correo electronico solicitando la declaración del conflicto de interes.</t>
  </si>
  <si>
    <t xml:space="preserve">       </t>
  </si>
  <si>
    <t>El servidor publico o colaborador designado por el proceso de Gestión Contractual, verifica  cada vez que se elabora un contrato de prestación de servicios que en el expediente este la totalidad de documentos definidos en la lista de chequeo, debidamente diligenciados y firmados. Dentro de los documentos se incluye la declaración de conflicto de interes en SIDEAP. Como evidencia se cuenta con el reporte cuatrimestral de la Plataforma SIDEAP donde se identifican los contratistas faltantes por declarar.
En el caso que se identifique documentos faltantes, mal diligenciados o sin firma, se devolvera a la dependencia correspondiente para su ajuste.</t>
  </si>
  <si>
    <t>13. Gestión ambiental (GAM)</t>
  </si>
  <si>
    <t xml:space="preserve">Por Sanción de un ente regulador al incumplir con la legislacion ambiental vigente aplicable a la entidad </t>
  </si>
  <si>
    <t>Debido a: Desconocimiento en los lineamientos por parte de los colaboradores del equipo ambiental y Deficiencia en el seguimiento y control de los criterios ambientales en los diferentes procesos</t>
  </si>
  <si>
    <t>Posibilidad de afectación economica y reputacional Por Sanción de un ente regulador al incumplir con la legislacion ambiental vigente aplicable a la entidad Debido a: Desconocimiento en los lineamientos por parte de los colaboradores del equipo ambiental y Deficiencia en el seguimiento y control de los criterios ambientales en los diferentes procesos</t>
  </si>
  <si>
    <t>•Revisar la normatividad ambiental vigente
• Revisar que se mantenga actualizada Matriz de Cumplimiento Legal (Normograma).</t>
  </si>
  <si>
    <t xml:space="preserve">*Una visión  arraigada frente al que hacer en las diferentes áreas de la entidad, que dificulte el cambio en la cultura ambiental.
*Demora en la entrega de información de  algunos procesos para realizar el seguimiento y control ambiental. </t>
  </si>
  <si>
    <t xml:space="preserve">Sanciones económicas o perdida de legitimidad institucional. </t>
  </si>
  <si>
    <t>El jefe de Oficina de Servicio a la Ciudadanía y Sostenibilidad designa a los coordinadores (as) GAM para Verifica bimestralmente que se cumplan las sensibilizaciones sobre los lineamientos ambientales establecidos en el cronograma a y el nivel de apropiación de la sensibilización. 
Como evidencia queda el análisis de los resultados de las encuestas realizadas en las sensibilizaciones, en caso que los resultados de la encuesta no superen el 70% se repite la sensibilización.</t>
  </si>
  <si>
    <t>Realizar dos autoevaluaciones al cumplimiento del PIGA y de la legislación ambiental en la UAERMV de conformidad a las visitas anuales realizadas por la SDA</t>
  </si>
  <si>
    <t>Oficina de Servicio a la Ciudadanía y Sostenibilidad
Coordinadores ambientales</t>
  </si>
  <si>
    <t xml:space="preserve">Herramienta de verificación diligenciada </t>
  </si>
  <si>
    <t xml:space="preserve">Febrero y Agosto de 2023 </t>
  </si>
  <si>
    <t xml:space="preserve">Elaborar plan de acción con las situaciones encontradas </t>
  </si>
  <si>
    <t xml:space="preserve">Plan de acción ejecutado </t>
  </si>
  <si>
    <t xml:space="preserve"> jefe de Oficina de Servicio a la Ciudadanía y Sostenibilidad</t>
  </si>
  <si>
    <t>Los coordinadores (as) GAM y el  jefe de Oficina de Servicio a la Ciudadanía y Sostenibilidad Revisa bimestral los puntos de control y evidencias de aplicación de requisitos legales  establecidos en el normograma del proceso, de tal manera que se estén llevando a cabo y que la información sea verás en la mesa de apoyo del CIDG para el componente ambiental.  Como evidencia queda el acta de reunión de la revisión efectuada. 
En caso que se identifiquen anomalías en el cumplimiento del normograma, se informa en esta mesa de apoyo del CIGD para el componente ambiental, en donde se toman las acciones pertinentes  a mas tardar 10 días después de realizada la reunión.</t>
  </si>
  <si>
    <t>Los profesionales designados por el jefe de la OSCS (Para implementar  PIGA) Valida la correcta implementación de los controles operacionales, a traves de por lo menos (2) dos visitas de seguimiento al mes a cada una de las sedes de la entidad. Lo anterior se evidenciará por medio de informe mensual del Coordinador GAM dirigido al jefe OSCS con el resultado de las visitas realizadas. 
En caso que se identifiquen anomalías se procede a informar al supervisor del contrato para tomar las medidas correctivas necesarias.</t>
  </si>
  <si>
    <t>Por la ocurrencia de accidentes ambientales producto de actividades misionales que afecten el suelo, aire y el agua</t>
  </si>
  <si>
    <t xml:space="preserve">Debilidades en la información preventiva para evitar la presentación de accidentes ambientales.
Exceso de confianza en la manipulacion de elementos y maquinaria durante la operacion de las actividades misionales  </t>
  </si>
  <si>
    <t xml:space="preserve">Posibilidad de afectacion economica y reputacional por la ocurrencia de accidentes ambientales producto de las actividades misionales que afecten el suelo, aire y el agua debido a Debilidades en la información preventiva para evitar la presentación de accidentes ambientales y/o Exceso de confianza en la manipulacion de elementos y maquinaria durante la operacion de las actividades misionales  </t>
  </si>
  <si>
    <t>•Formular los controles necesarios para la prevención y/o mitigación de los impactos ambientales identificados en las actividades a ejecutar. 
•Identificar los aspectos y valorar los impactos ambientales asociados a la misionalidad de la entidad</t>
  </si>
  <si>
    <t xml:space="preserve">*Falta de apropiación por parte de los colaborares de la Entidad frente a los lineamientos establecidos por el proceso de Gestion ambiental-GAM, para la protección de los recursos naturales </t>
  </si>
  <si>
    <t>Eventos naturales o antrópicos
 (Por ej Terremoto, derrame inundación, explosión inducida)</t>
  </si>
  <si>
    <t>Afectacion en la salud pública por presentación de accidentes ambientales</t>
  </si>
  <si>
    <t>El Jefe de Oficina de Servicio a la Ciudadanía y Sostenibilidad  designa a los coordinadores (as) GAM para  Verifica bimestralmente la efectividad de las sensibilizaciones impartidas sobre los lineamientos de prevención y atencion de derrames de sustancias peligrosas en sedes y frentes de obra, la evidencia será el análisis de resultados de las evaluaciones que se realizan en las sensibilizaciones.
En caso que los resultados de la evaluación, no supere el 70% de las respuestas correctas, se repite la sensibilización.</t>
  </si>
  <si>
    <t>Divulgar piezas comunicativas que sensibilicen a los colaboradores sobre el manejo y manipulacion de sustancias peligrosas</t>
  </si>
  <si>
    <t>Oficina de Servicio a la Ciudadanía y Sostenibilidad
Coordinadores ambientales y SST</t>
  </si>
  <si>
    <t>12 Piezas publicadas</t>
  </si>
  <si>
    <t>enero a diciembre de 2023</t>
  </si>
  <si>
    <t>Los profesionales ambientales designados por el jefe OSCS Revisa las actividades de manejo de sustancias peligrosas en las sedes operativa y de producción así como en frentes de obra en intervención, con el fin de evaluar prácticas y establecer si es el caso, oportunidades de mejora, a través de inspección trimestral. La evidencia son los formatos diligenciados GAM-FM-012 de las prácticas para  la prevención de accidentes ambientales.
En el caso que se evidencie prácticas inadecuadas que pueden generar un accidentes, se detine la actividad, se debe volver a socializar los lineamientos establecidos y nuevamente se aplica la herramienta.</t>
  </si>
  <si>
    <t>14. Gestión documental (GDOC)</t>
  </si>
  <si>
    <t>Toma de decisiones erradas o sanciones de parte de los entes de control ante la falta de evidencia, y la Perdida de Información al no tener los expedientes debidamente conformados</t>
  </si>
  <si>
    <t>Inadecuada disposición de los archivos de gestión en las dependencias y procesos de la Entidad, Así como, deterioro físico por inadecuada manipulación o disposición de los documentos al no cumplir con las condiciones ambientales de almacenamiento, así como, desorganización en la conformación de los expedientes de las dependencias y en la elaboración y control de los inventarios documentales.</t>
  </si>
  <si>
    <t xml:space="preserve"> Posibilidad afectación Económica y Reputacional por  toma de decisiones erradas o sanciones de parte de los entes de control debido a que las evidencias, la información y los expedientes correspondientes del archivo de gestión se encuentran fuera de los requisitos procedimentales y normativos relativos a organización, custodia y conservación de los documentos.</t>
  </si>
  <si>
    <t xml:space="preserve">• Realizar la organización de los expedientes físicos, electrónicos e hibridos en los archivos de gestión
Implementar el Plan de Conservación Documental y el Plan de Preservación Digital a Largo Plazo y de ser necesario realizar las actualizaciones correspondiientes </t>
  </si>
  <si>
    <t xml:space="preserve"> -Los funcionarios del nivel asistencial o el encargado de organizar los expedientes tanto en físico como en digital, no verifica que los expedientes sean integros , de acuerdo con los parámetros de las TRD y los  Procedimientos de producción, trámite y distribución de documentos y el procedimiento  administración de archivos de gestión y transferencias primarias.
-cambio del Sistema de Gestión de Documento electronico de archivo SGDEA</t>
  </si>
  <si>
    <t>Cambios de administración Nacional</t>
  </si>
  <si>
    <t>sanciones de parte de los entes de control debido a que las evidencias, la información y los expedientes correspondientes del archivo de gestión se encuentran fuera de los requisitos procedimentales y normativos.</t>
  </si>
  <si>
    <t xml:space="preserve">     Entre 130 y 650 SMLMV </t>
  </si>
  <si>
    <t>El servidor público o contratista designado del proceso Gestión Documental, solicita cuatrimestralmente  a través de comunicación oficial los inventarios documentales actualizados a las dependencias de la Entidad, con el fin de velar por la adecuada administración y disposición de los mismos, acorde con la aplicación de las TRD. Así mismo, el colaborador designado verificará los inventarios  recibidos estén acorde con las TRD, para posteriormente solicitar su publicación en la Intranet de la Entidad. La evidencia es la comunicación oficial  remitida a las dependencias solicitando la actualización de los inventarios y la publicación de los inventarios documentales en la Intranet UMV.
En caso de evidenciar inconsistencias en los inventarios documentales recibidos, se procederá a requerir por correo electrónico a los responsables de las dependencias, para que se realicen los ajustes correspondientes</t>
  </si>
  <si>
    <t xml:space="preserve">Realizar el acompañamiento a las dependencias  para la correcta aplicación de las TRD </t>
  </si>
  <si>
    <t>Colaboradores designados proceso GDOC</t>
  </si>
  <si>
    <t xml:space="preserve">Actas de sensibilización y expedientes organizados de acuerdo con las TRD </t>
  </si>
  <si>
    <t>Informar al proceso de Control Disciplinario Interno la situación identificada, para que se tomen la medidas necesarias.</t>
  </si>
  <si>
    <t xml:space="preserve">Comunicación remitida </t>
  </si>
  <si>
    <t>Secretaria General -Proceso GDOC</t>
  </si>
  <si>
    <t xml:space="preserve"> Perdida de confianza y credibilidad </t>
  </si>
  <si>
    <t>Fallas en el proceso de copias de seguridad del aplicativo, asi como  no aplicación del procedimiento establecido para el trámite de las comunicaciones en la Entidad.
Inadecuada manipulación, alteración o pérdida de documentación física o electrónica por parte de los colaboradores de la Entidad.</t>
  </si>
  <si>
    <t>Posibilidad de afectación reputacional por perdida de confianza y credibilidad debido a la recepción, tramite, distribución y custodia de información fuera de la normatividad y procedimiento establecido para el tramite de las comunicaciones de la entidad.</t>
  </si>
  <si>
    <t>• Recibir, Radicar, Distribuir los documentos de entrada y de salida por medio de la Ventanilla Única de Correspondencia
• Registrar, clasificar, gestionar tramitar  e incoporar los documentos producidos y recibidos en la Dependencia o proceso.</t>
  </si>
  <si>
    <t>Falencias en la aplicación de los lineamientos en la gestión del documento electrónico de archivo y el cierre efectivo de los trámites en Orfeo por parte de los colaboradores de la Entidad, generando diferencias entre los expedientes físicos y electrónicos.</t>
  </si>
  <si>
    <t xml:space="preserve">perdida de confianza y credibilidad debido a la recepción, tramite, distribución y custodia de información fuera de la normatividad </t>
  </si>
  <si>
    <t>El profesional designado del proceso gestión documental revisa trimestralmente el monitoreo de las condiciones ambientales del archivo central dando aplicación a los aspectos descritos en el Sistema Integrado de Conservación, como evidencia de esta revisión quedará el informe de medición de condiciones ambientales en los diferentes espacios donde se conserva archivo, presentado a la Secretaria General. 
En caso de evidenciar inconsistencias que lleven a la perdida de información o documentos se generará las alertas correspondientes   a la Secretaria General, para proceder a la toma de decisiones y ajustes a que haya lugar.</t>
  </si>
  <si>
    <t xml:space="preserve">Implementar las acciones  establecidas en el cronograma de actividades previsto para la vigencia en relación a los estrategias del SIC </t>
  </si>
  <si>
    <t>Registro de las acciones adelantadas durante el periodo</t>
  </si>
  <si>
    <t>El colaborador designado por la Secretaria General del proceso Gestión documental cuatrimestralmente solicita la generación automática de las copias de seguridad del aplicativo ORFEO al proceso de Infraestructura Tecnológica a través de correo electrónico (mesa de ayuda); Así mismo, el colaborador designado por el proceso verifica  que la información se encuentre completa en relación  a las copias de seguridad de ORFEO , con el fin de garantizar el respaldo de la información electrónica almacenada en el aplicativo para evitar su pérdida. Como evidencia del control quedarán actas de reunión de la verificación del Back-Up  y  los correos remitidos a la mesa de ayuda y los pantallazos de los Backups realizados  aplicativo ORFEO.
En caso de identificar inconsistencias en el proceso se debe establecer un plan de contingencia para los repositorios, del cual quedará evidencia y se realizará el correspondiente seguimiento.</t>
  </si>
  <si>
    <t>El servidor público o colaborador designado del proceso gestión documental  genera mensualmente  un reporte de las estadísticas de finalización de los trámites  en ORFEO  ; Así mismo, verifica por dependencias el número de radicados sin finalizar, para informar  a los usuarios  a través de correo electrónico las estadísticas de Orfeo, con el fin de evidenciar el estado de los trámites  por dependencias y reducir los trámites pendientes de finalización. Como evidencia se dejan los reportes de las estadísticas de trámites en Orfeo generadas durante el periodo.
En caso de evidenciar radicados  que estén pendientes por  finalizar para cada uno de los usuarios de las  dependencias o procesos se informará a los lideres de procesos a través de correo electrónico dichas estadísticas referenciando a los usuarios mas criticos y se les enviará por correo electronico a dichos usuarios solicitando la finalización de los mismos lo antes posible,  con el fin de disminuir el número de radicados sin finalizar.</t>
  </si>
  <si>
    <t>El servidor público o colaborador responsable del proceso gestión documental, al momento del retiro de un funcionario o contratista de la Entidad, tramita el Paz y Salvo, verificando que el usuario no tenga radicados pendientes en sus carpetas de orfeo, con el fin de evidenciar la finalización de los trámites de comunicaciones a cargo de los colaboradores de la Entidad.
En caso de evidenciar radicados pendientes sin finalizar, no se procederá a la firma del paz y salvo hasta que el usuario se haya puesto al día con los mismos. Como soporte se contará con un repositorio de los reportes  de la verificación en Orfeo para gestionar la firma de los paz y salvos tramitados durante el periodo.</t>
  </si>
  <si>
    <t>15. Gestión jurídica (GJUR)</t>
  </si>
  <si>
    <t xml:space="preserve">Condenas por falta de control y seguimiento a los términos procesales </t>
  </si>
  <si>
    <t>Falta de comunicación interna o inoportuna respecto de actividades procesales
Falta de monitoreo sobre el cumplimiento de términos procesales</t>
  </si>
  <si>
    <t>Posibilidad de afectación reputacional y económica por condenas que se deriven de la  falta de control y seguimiento a los términos procesales, debido a la falta de comunicación interna o inoportuna respecto de actividades procesales, así como la falta de monitoreo permanente sobre el cumplimiento de dichos términos.</t>
  </si>
  <si>
    <t xml:space="preserve"> Incorporación de actuaciones
procesales y administrativas en el aplicativo SIPROJ </t>
  </si>
  <si>
    <t xml:space="preserve">Deficiencias en el seguimiento a los términos procesales </t>
  </si>
  <si>
    <t>Fallas técnicas o complicación de acceso al SIPROJ</t>
  </si>
  <si>
    <t>Sanciones disciplinarias y/o condenas en contra de la entidad</t>
  </si>
  <si>
    <t>El profesional especializado de la OAJ, verificará cuatrimestralmente que los apoderados de la entidad tengan actualizado el Sistema de Información de Procesos Judiciales - SIPROJ WEB, a través de un informe de control y seguimiento en el que se dará cuenta del estado de los procesos  y la actualización por parte de los apoderados. 
En caso de encontrar incumplimiento en el estado de actualización del SIPROJ WEB, se informará al/la Jede de la OAJ por medio de correo electrónico para que requiera al abogado  y adelante las actuaciones a que haya lugar. Como evidencia se tiene el reporte  de SIPROJ WEB sobre estado de actualización de píezas procesales.</t>
  </si>
  <si>
    <t>Elaborar una lista de criterios básicos a tener en cuenta en el informe</t>
  </si>
  <si>
    <t>Profesional especilizado OAJ</t>
  </si>
  <si>
    <t>Listado de criterios para informe SIPROJ</t>
  </si>
  <si>
    <t>28 de febrero de 2023</t>
  </si>
  <si>
    <t>Solicitar investigación disciplinaria y remitir información al comité de conciliación</t>
  </si>
  <si>
    <t>Memorando a la Secretaria General remitiendo el caso para la investigación a que haya lugar</t>
  </si>
  <si>
    <t>Jefe Oficina Asesora Jurídica</t>
  </si>
  <si>
    <t>El jefe de la OAJ o la persona que este designe revisará semanalmente, mediante reunión,  que los apoderados de la entidad tengan presentes los términos de los procesos a su cargo y verificará que éstos se estén cumpliendo conforme a lo establecido en la normatividad que corresponda. En caso de encontrar incumplimiento respecto de los términos procesales, se informará al/la Jefe de la OAJ por medio de correo electrónico para que requiera al abogado  y adelante las actuaciones a que haya lugar. Como evidencia se tiene el acta de reunión en la que se da cuenta sobre la revisión semanal de los términos procesales.</t>
  </si>
  <si>
    <t>Programar reunión semanal en el calendario virtual de la OAJ</t>
  </si>
  <si>
    <t>Auxiliar administrativa OAJ</t>
  </si>
  <si>
    <t>Programación semanal</t>
  </si>
  <si>
    <t>Todas las semanas durante la vigencia</t>
  </si>
  <si>
    <t>Generación de intereses por no pago oportuno de sentencias judiciales y/o reclamaciones administrativas a las aseguradosras</t>
  </si>
  <si>
    <t>Inoportunidad en la radicación de la solicitud de pago a la Secretaría General
Demoras en la generación del pago</t>
  </si>
  <si>
    <t>Posibilidad de afectación económica por la generación de intereses debido al no pago oportuno de sentencias judiciales  y/o reclamaciones administrativas a las aseguradosras, debido a la inoportunidad en la radicación de la solicitud de pago ante la Secretaría General, así como a las demoras en la generación del pago.</t>
  </si>
  <si>
    <t xml:space="preserve"> Establecer  metodologías  para el control y cumplimiento de la Defensa y Representación Judicial de la Entidad.</t>
  </si>
  <si>
    <t>Demoras en los traslados proesupuestales necesarios para pago de sentencias judiciales, así como en la generación de CDP</t>
  </si>
  <si>
    <t>Entrega inoportuna de la sentencia por parte del despacho judicial</t>
  </si>
  <si>
    <t>Sanciones penales, disciplinarias, fiscales y patrimoniales</t>
  </si>
  <si>
    <t>El jefe de la OAJ o la persona que este designe revisará, cada vez que se requiera , las sentencias judiciales emitidas y verificará si en éstas se genera obligación de pago de dinero. Seguidamente, requerirá al apoderado encargado para que realice la solicitud de pago dentro del término legal (si hay lugar a ello). En caso de encontrar incumplimiento en la solicitudes de pago, se informará al/la Jede de la OAJ por medio de correo electrónico para que requiera al abogado  y adelante las actuaciones a que haya lugar. Como evidencia se tiene correo electrónico mensual con reporte sobre número de solicitudes de pago realizadas en el periodo y cumplimiento sobre el término legal para este trámite.</t>
  </si>
  <si>
    <t>Solicitar el inicio de las investigaciones a que haya lugar</t>
  </si>
  <si>
    <t xml:space="preserve">Oficio o memorando remisorio </t>
  </si>
  <si>
    <t>El jefe de la OAJ o la persona que éste designe,  revisará mensualmente si la Secretaría General ha dado trámite a las solicitudes de pago de sentencias judiciales radicadas en el periodo, con base en la información de seguimiento que sea proporcionada por los apoderads de la UAERMV. En caso de encontrar incumplimiento en el trámite de las solicitudes de pago, se remitirá comunicación escrita a la Secretaría General para que informe las razones por las que no se ha tramitado el pago. Como evidencia se tiene correo electrónico mensual con reporte sobre el estado de trámite de pago de las solicitudes radicadas en el periodo.</t>
  </si>
  <si>
    <t>16. Control, evaluación y mejora de la gestión  (CEM)</t>
  </si>
  <si>
    <t xml:space="preserve">incumplimiento de la ejecución del PAA-Plan Anual de Auditorias de la vigencia. </t>
  </si>
  <si>
    <t xml:space="preserve">Debido al Incumplimiento de los términos de ley y fechas establecidas en el Plan Anual de Auditorías  por la demora en la entrega y revisión de los informes  por parte el equipo de control interno.
Debido a la Insuficiencia de personal (servidores públicos y contratistas colaboradores) en la OCI, que apoye la ejecución las actividades del PAA-Plan Anual de Auditorías, por la terminación anticipada de contratos y/o ausencia de adición y prorrogas a contratistas. </t>
  </si>
  <si>
    <t xml:space="preserve">Posibilidad de afectación reputacional por incumplimiento de la ejecución del PAA-Plan Anual de Auditorias de la vigencia.
Debido al Incumplimiento de los términos de ley y fechas establecidas en el Plan Anual de Auditorías  por la demora en la entrega y revisión de los informes  por parte el equipo de control interno y/o la Insuficiencia de personal (servidores públicos y contratistas colaboradores) en la OCI, que apoye la ejecución las actividades del PAA-Plan Anual de Auditorías, por demoras en contratación, terminación anticipada de contratos, ausencia de adición y/o prorrogas a contratistas y vacaciones de servidores públicos. </t>
  </si>
  <si>
    <t>1. Formular el Plan Anual de Auditorías (PAA) de cada vigencia, que será aprobado por el CICCI - Comité Institucional de Coordinación de Control Interno, el cual debe contener "el seguimiento a las metas del plan de desarrollo priorizadas, con el fin de emitir recomendaciones orientadas a su cumplimiento".
2. Evaluar el cumplimiento del Plan Anual de auditorías.
3. Elaborar y presentar los informes o reportes internos establecidos por las normas vigentes.</t>
  </si>
  <si>
    <t>1.Inclusión de nuevas actividades en el PAA
2.Demoras en la contratación
3.Terminación anticipada de contratos de prestación de servicios (contratistas OCI)
Adición y prórrogas a contratistas no oportunas
4.Vacaciones servidores Públicos</t>
  </si>
  <si>
    <t>Cambios en la normatividad asociada al cumplimiento de actividades por parte de la OCI</t>
  </si>
  <si>
    <r>
      <t>El Jefe de Control interno cada vez que deba presentarse un informe,</t>
    </r>
    <r>
      <rPr>
        <sz val="12"/>
        <color rgb="FF1F497D"/>
        <rFont val="Arial"/>
        <family val="2"/>
      </rPr>
      <t xml:space="preserve"> </t>
    </r>
    <r>
      <rPr>
        <b/>
        <sz val="12"/>
        <rFont val="Arial"/>
        <family val="2"/>
      </rPr>
      <t>verifica</t>
    </r>
    <r>
      <rPr>
        <sz val="12"/>
        <rFont val="Arial"/>
        <family val="2"/>
      </rPr>
      <t xml:space="preserve"> previo al cumplimiento de la fecha de presentación, los avances de los entregables  a traves de  </t>
    </r>
    <r>
      <rPr>
        <sz val="12"/>
        <color rgb="FF000000"/>
        <rFont val="Arial"/>
        <family val="2"/>
      </rPr>
      <t xml:space="preserve">  reunión de seguimiento con el equipo auditor. </t>
    </r>
    <r>
      <rPr>
        <b/>
        <sz val="12"/>
        <color rgb="FF000000"/>
        <rFont val="Arial"/>
        <family val="2"/>
      </rPr>
      <t xml:space="preserve"> Como evidencia se conserva el listado de asistencia.</t>
    </r>
    <r>
      <rPr>
        <sz val="12"/>
        <color rgb="FF000000"/>
        <rFont val="Arial"/>
        <family val="2"/>
      </rPr>
      <t xml:space="preserve">
En caso de evidenciarse atraso en la ejecución de las actividades, se solicita su priorización y se programa nueva mesa de trabajo para verificar la versión final del informe. Como evidencia se conserva el listado de asistencia de la nueva mesa de trabajo. </t>
    </r>
  </si>
  <si>
    <r>
      <t xml:space="preserve">El profesional  designado por Jefe de Control Interno, </t>
    </r>
    <r>
      <rPr>
        <b/>
        <sz val="12"/>
        <color rgb="FF000000"/>
        <rFont val="Arial"/>
        <family val="2"/>
      </rPr>
      <t>revisa</t>
    </r>
    <r>
      <rPr>
        <sz val="12"/>
        <color rgb="FF000000"/>
        <rFont val="Arial"/>
        <family val="2"/>
      </rPr>
      <t xml:space="preserve"> trimestralmente, el cumplimiento de las actividades programadas en las diferentes herrramientas de gestión del proceso CEM que deben reportarse internamente conforme a su frencuencia de entrega. </t>
    </r>
    <r>
      <rPr>
        <b/>
        <sz val="12"/>
        <color rgb="FF000000"/>
        <rFont val="Arial"/>
        <family val="2"/>
      </rPr>
      <t>Como evidencia se cuenta con el reporte trimestral que se presenta al proceso DESI.
En caso de identificar actividades incumplidas se alertará por correo electrónico institucional a Jefe OCI con copia al colaborador del Equipo OCI involucrado, para tomar las medidas pertinentes en cuanto dar prioridad al entregable o si es posible reprogramar la actividad.
Como</t>
    </r>
    <r>
      <rPr>
        <sz val="12"/>
        <color rgb="FF000000"/>
        <rFont val="Arial"/>
        <family val="2"/>
      </rPr>
      <t xml:space="preserve">  evidencia las alertas generadas por correo electrónico institucional  informando a Jefe OCI y al colaborador del Equipo OCI.</t>
    </r>
  </si>
  <si>
    <r>
      <t xml:space="preserve">El Jefe de Control interno cada vez que se presente insuficiencia de personal, </t>
    </r>
    <r>
      <rPr>
        <b/>
        <sz val="12"/>
        <rFont val="Arial"/>
        <family val="2"/>
      </rPr>
      <t>valida</t>
    </r>
    <r>
      <rPr>
        <sz val="12"/>
        <rFont val="Arial"/>
        <family val="2"/>
      </rPr>
      <t xml:space="preserve"> la distribución y programación  de las nuevas actividades del PAA - Plan Anual de Auditorías en el Equipo OCI y presenta la propuesta de modificación ante el CICCI-Comité Institucional de Coordinación de Control Interno para su aprobación. 
En caso de no aprobación por el CICCI de la actividades reprogramadas, se procede a priorizar su ejecución conforme a su importancia.
Como evidencia se tienen el </t>
    </r>
    <r>
      <rPr>
        <b/>
        <sz val="12"/>
        <rFont val="Arial"/>
        <family val="2"/>
      </rPr>
      <t>acta del comité CICCI.</t>
    </r>
  </si>
  <si>
    <t>Sanción por entes reguladores</t>
  </si>
  <si>
    <t>La información que se entregue no esta validada por falta de articulación entre dependencias</t>
  </si>
  <si>
    <t>Posibilidad de afectación reputacional por sanción de un ente regulador debido a que la información entregada no esta validada por falta de articulación entre dependencias.</t>
  </si>
  <si>
    <t>Reporte de información</t>
  </si>
  <si>
    <t>1.Falta de articulación entre dependencias. 
2.Dificultades en la priorización de los segmentos a intervenir de manera oportuna.
3.Factores de desabastecimiento de insumos o materias primas por factores externos como cierre de vias de  abastecimiento.
4.Factores de interrupción de la producción y la distribución de los productos UAERMV alos frentes de obra.
5.Dificultad en la generación de contratos de abastecimiento interno, de insumos, bienes y servicios.</t>
  </si>
  <si>
    <t>1.Cambios en la priorización de la entidad de acuerdo al POT y PDD
2.Atender solicitudes de otras entidades de manera oportuna afectando nuestra planeación.
3.Factores climaticos que impidan la intervención.</t>
  </si>
  <si>
    <t>1.No cumplir con las metas sectoriales - Recortes presupuestales por mala ejecución.
2.Falta de credibilidad y mala reputación que pondría en riesgo la existencia de la entidad.
3.Sanciones por entes de control.
4.Pérdida de confianza por información no confiable.</t>
  </si>
  <si>
    <t>El gerente del Proyecto de inversión verifica mensualmente en el comité de Planificación, Producción e Intervención de UAERMV.
1. Cumplimiento  priorizacion  alcanzada v/s priorización proyectada  (SPC)
2. Cumplimiento de la magintud de meta alcanzada v/s magnitud de meta programada (SII)
3. Cumplimiento del PAA ejecutado V/s PAA proyectado. ( SPAL)
4. Cumplimiento de la ejecución presupuestal V/s programado (SPAL)
Dejando como evidencia dentro del acta de:
1. Presentación de la priorización 
2. Presentación del avance de metas 
3. Presentación del avance del plan anual de adquisiciones
4. Presentación de ejecución presupuestal del mes.
Si se presentan desviaciones, estas son escaladas a la Dirección General.</t>
  </si>
  <si>
    <t>preventivo</t>
  </si>
  <si>
    <t>manual</t>
  </si>
  <si>
    <t>1. Realizar mesas de trabajo interdisciplinarias para el manejo de factores que insiden en el cumplimiento del objetivo institucional.</t>
  </si>
  <si>
    <t>Gerencia del Proyecto Misional</t>
  </si>
  <si>
    <t xml:space="preserve">Actas de comité de Planeacion, Produccion e intervención </t>
  </si>
  <si>
    <t xml:space="preserve">Realizar el análisis de causas para levantar el plan de mejoramiento </t>
  </si>
  <si>
    <t xml:space="preserve">Plan de Mejoramiento </t>
  </si>
  <si>
    <t>Gerente del Proyecto o el profesional designado por este</t>
  </si>
  <si>
    <t>2.Remitir a través del correo electrónico institucional el plan de acción del proyecto .</t>
  </si>
  <si>
    <t>Gerente del Proyecto de inversión o el profesional designado</t>
  </si>
  <si>
    <t>Correo de envío de Plan de Acción mensual  del Proyecto 7858</t>
  </si>
  <si>
    <t>Actividad clave o fase del proyecto</t>
  </si>
  <si>
    <t>Por uso no autorizado de los vehículos, maquinaria y equipos o hurto para recibir o solicitar cualquier dádiva o beneficio a nombre propio o de terceros</t>
  </si>
  <si>
    <t>Inadecuada vigilancia y control de  vehículos, maquinaria, equipos, repuestos y combustible
falta de verificación de la asignación de los equipos y deficiencia en los controles.</t>
  </si>
  <si>
    <t>Posibilidad de afectación económica y reputacional, por uso no autorizado, hurto o apropiación de los vehículos, maquinaria, equipos, repuestos y combustible por parte de los servidores públicos que participan en el proceso de asignación, para beneficio propio y/o de un tercero  para recibir o solicitar cualquier dádiva o beneficio  debido Inadecuada vigilancia y control de vehículos y maquinaria y falta de verificación de la asignación de los equipos</t>
  </si>
  <si>
    <t xml:space="preserve"> 
• Realizar mantenimiento y provisionamiento de los  vehículos, maquinaria, equipos y plantas industriales solicitados. </t>
  </si>
  <si>
    <t>Deficiencias en los controles de asignación
Deficiencias en el seguimiento de los vehículos y maquinaria</t>
  </si>
  <si>
    <t xml:space="preserve">Hurto por parte de terceros con colaboración interna
Presiones o motivaciones individuales, sociales o colectivas, que  inciten a realizar conductas contrarias al deber ser.
Intención de soborno de terceros a funcionarios o contratista de la unidad, para entregar  u n vehículo </t>
  </si>
  <si>
    <t>Disminución de la capacidad operativa
Detrimento económico</t>
  </si>
  <si>
    <r>
      <t xml:space="preserve">El Líder encargado de Provisión de Maquinaria delegado por la Gerencia de Producción, </t>
    </r>
    <r>
      <rPr>
        <b/>
        <sz val="12"/>
        <color rgb="FF000000"/>
        <rFont val="Arial"/>
        <family val="2"/>
      </rPr>
      <t>verifica</t>
    </r>
    <r>
      <rPr>
        <sz val="12"/>
        <color rgb="FF000000"/>
        <rFont val="Arial"/>
        <family val="2"/>
      </rPr>
      <t xml:space="preserve"> </t>
    </r>
    <r>
      <rPr>
        <b/>
        <sz val="12"/>
        <color rgb="FF000000"/>
        <rFont val="Arial"/>
        <family val="2"/>
      </rPr>
      <t>mensualmente</t>
    </r>
    <r>
      <rPr>
        <sz val="12"/>
        <color rgb="FF000000"/>
        <rFont val="Arial"/>
        <family val="2"/>
      </rPr>
      <t xml:space="preserve">, en la mesa de trabajo de vehículos la base de datos los comportamientos viales </t>
    </r>
    <r>
      <rPr>
        <b/>
        <sz val="12"/>
        <color rgb="FF000000"/>
        <rFont val="Arial"/>
        <family val="2"/>
      </rPr>
      <t>PPMQ-DI-001</t>
    </r>
    <r>
      <rPr>
        <sz val="12"/>
        <color rgb="FF000000"/>
        <rFont val="Arial"/>
        <family val="2"/>
      </rPr>
      <t xml:space="preserve">, que los desplazamientos de vehículos maquinaria y equipos este acorde con los movimientos con la programación diaria, la veracidad de la alerta, </t>
    </r>
    <r>
      <rPr>
        <sz val="12"/>
        <rFont val="Arial"/>
        <family val="2"/>
      </rPr>
      <t>dejando a través del</t>
    </r>
    <r>
      <rPr>
        <b/>
        <sz val="12"/>
        <rFont val="Arial"/>
        <family val="2"/>
      </rPr>
      <t xml:space="preserve">  </t>
    </r>
    <r>
      <rPr>
        <b/>
        <u/>
        <sz val="12"/>
        <rFont val="Arial"/>
        <family val="2"/>
      </rPr>
      <t>Acta de reunión seguimiento</t>
    </r>
    <r>
      <rPr>
        <b/>
        <sz val="12"/>
        <rFont val="Arial"/>
        <family val="2"/>
      </rPr>
      <t xml:space="preserve"> - parque automotor y plantas industriales</t>
    </r>
    <r>
      <rPr>
        <sz val="12"/>
        <color rgb="FF000000"/>
        <rFont val="Arial"/>
        <family val="2"/>
      </rPr>
      <t xml:space="preserve"> trazabilidad del análisis realizado y el informe de GPS, presenta el reporte comparativo del comportamiento de consumo de combustible.
En caso de identificar anomalías, según sea el caso se activa el  Protocolo de reporte y atención en caso de daños, varada, pérdida, robo, hurto, en la operación de los vehículos, maquinaria y equipos. Documentando las desviaciones según sea el caso y escalando la situación hasta la aplicación de las pólizas de seguro existentes para los equipos pertenecientes a la UMV.</t>
    </r>
  </si>
  <si>
    <t>Alimentar base de datos de comportamientos vial para generar reporte</t>
  </si>
  <si>
    <t>Base de datos actualizada y reporte  de GPS (PPT)</t>
  </si>
  <si>
    <t>Informar  via correo electronico a Gerente de proyecto de inversión (Subdirector SPI) y Secretaria General proceso de gestión del recurso fisico GREF para escalar acciones de contingencia</t>
  </si>
  <si>
    <t>Correo electrónico informando situación</t>
  </si>
  <si>
    <r>
      <t xml:space="preserve">El líder de PDM realiza  la </t>
    </r>
    <r>
      <rPr>
        <b/>
        <sz val="12"/>
        <color rgb="FF000000"/>
        <rFont val="Arial"/>
        <family val="2"/>
      </rPr>
      <t>verifica</t>
    </r>
    <r>
      <rPr>
        <sz val="12"/>
        <color rgb="FF000000"/>
        <rFont val="Arial"/>
        <family val="2"/>
      </rPr>
      <t xml:space="preserve"> y seguimiento </t>
    </r>
    <r>
      <rPr>
        <b/>
        <sz val="12"/>
        <color rgb="FF000000"/>
        <rFont val="Arial"/>
        <family val="2"/>
      </rPr>
      <t>mensual</t>
    </r>
    <r>
      <rPr>
        <sz val="12"/>
        <color rgb="FF000000"/>
        <rFont val="Arial"/>
        <family val="2"/>
      </rPr>
      <t xml:space="preserve"> a la gestión, de la información suministrada en el documento interno PPMQ-DI-004 Consolidado maquinaria, Vehículos y Equipos, dejando como trazabilidad</t>
    </r>
    <r>
      <rPr>
        <b/>
        <sz val="12"/>
        <color rgb="FF000000"/>
        <rFont val="Arial"/>
        <family val="2"/>
      </rPr>
      <t xml:space="preserve"> </t>
    </r>
    <r>
      <rPr>
        <b/>
        <sz val="12"/>
        <rFont val="Arial"/>
        <family val="2"/>
      </rPr>
      <t>acta de mesa de trabajo de parque automotor.</t>
    </r>
    <r>
      <rPr>
        <b/>
        <sz val="12"/>
        <color rgb="FF000000"/>
        <rFont val="Arial"/>
        <family val="2"/>
      </rPr>
      <t xml:space="preserve">
Si se encuentran alteracione</t>
    </r>
    <r>
      <rPr>
        <sz val="12"/>
        <color rgb="FF000000"/>
        <rFont val="Arial"/>
        <family val="2"/>
      </rPr>
      <t>s o falta de continuidad en la asignación se realizara ajustes y corroboración con tarjetas de operación.</t>
    </r>
  </si>
  <si>
    <t>Actualizar el  Consolidado maquinaria, Vehículos y Equipos,</t>
  </si>
  <si>
    <t>Base de datos actualizada PPMQ-DI-004 Consolidado maquinaria, Vehículos y Equipos</t>
  </si>
  <si>
    <r>
      <t>El líder encargado de Mantenimiento delegado por la Gerencia de Producción,</t>
    </r>
    <r>
      <rPr>
        <b/>
        <sz val="12"/>
        <color rgb="FF000000"/>
        <rFont val="Arial"/>
        <family val="2"/>
      </rPr>
      <t xml:space="preserve"> verifica mensualmente </t>
    </r>
    <r>
      <rPr>
        <sz val="12"/>
        <color rgb="FF000000"/>
        <rFont val="Arial"/>
        <family val="2"/>
      </rPr>
      <t xml:space="preserve">en la mesa de trabajo de vehículos, el reporte de  los repuestos usados y dados de baja acorde con el PPMQ-PT-012-V2 Protocolo de Mantenimiento, dejando como trazabilidad el </t>
    </r>
    <r>
      <rPr>
        <b/>
        <u/>
        <sz val="12"/>
        <rFont val="Arial"/>
        <family val="2"/>
      </rPr>
      <t>Acta de reunión seguimiento</t>
    </r>
    <r>
      <rPr>
        <b/>
        <sz val="12"/>
        <rFont val="Arial"/>
        <family val="2"/>
      </rPr>
      <t xml:space="preserve"> - programa mantenimiento.</t>
    </r>
    <r>
      <rPr>
        <sz val="12"/>
        <color rgb="FF000000"/>
        <rFont val="Arial"/>
        <family val="2"/>
      </rPr>
      <t xml:space="preserve">
De encontrar diferencias el Gerente de producción solicita las verificaciones correspondientes respecto a los ingreso y usos de respuestas usados o dados de baja a través de las  ordenes de mantenimiento para identificar el faltante y escalar al área correspondiente para iniciar la  investigación.</t>
    </r>
  </si>
  <si>
    <t xml:space="preserve">Reportar novedades de repuestos de los mantenimiento </t>
  </si>
  <si>
    <t xml:space="preserve">Carlos Asprilla </t>
  </si>
  <si>
    <t>Reporte de ordenes de mantenimiento</t>
  </si>
  <si>
    <t>Por hurto o apropiación no autorizada de materiales o productos para beneficio particular</t>
  </si>
  <si>
    <t>Falta de seguimiento o trazabilidad de los volúmenes despachados de producción
Deficiencia en el control de insumos, materias primas, mezcla de concreto hidráulico, mezclas asfálticas en caliente y en frio.</t>
  </si>
  <si>
    <r>
      <t>Posibilidad de afectación económica y reputacional, por  hurto o apropiación no autorizada de materiales o productos para beneficio propio por parte de los servidores públicos que participan en el proceso de asignación y/o de un tercero,</t>
    </r>
    <r>
      <rPr>
        <b/>
        <sz val="12"/>
        <rFont val="Arial"/>
        <family val="2"/>
      </rPr>
      <t xml:space="preserve"> </t>
    </r>
    <r>
      <rPr>
        <sz val="12"/>
        <rFont val="Arial"/>
        <family val="2"/>
      </rPr>
      <t>debido falta de seguimiento o trazabilidad de los volúmenes despachados de producción y deficiencia en el control de insumos, materias primas, mezcla de concreto hidráulico, mezclas asfálticas en caliente y en frio.</t>
    </r>
  </si>
  <si>
    <t xml:space="preserve"> 
• Producir mezclas y entregar o despachar materias primas e insumos solicitados.</t>
  </si>
  <si>
    <t>Fallas en la trazabilidad de los despachos
Deficiencias en los controles de insumos de producción</t>
  </si>
  <si>
    <t>Hurto por parte de terceros con colaboración interna
Presiones o motivaciones individuales, sociales o colectivas, que  inciten a realizar conductas contrarias al deber ser.
Presiones o exigencias irregulares por parte de terceros</t>
  </si>
  <si>
    <r>
      <t xml:space="preserve">El líder de producción (asignado por la Gerencia de Producción, según obligaciones contractuales) </t>
    </r>
    <r>
      <rPr>
        <b/>
        <sz val="12"/>
        <color rgb="FF000000"/>
        <rFont val="Arial"/>
        <family val="2"/>
      </rPr>
      <t>verifica de manera trimestral</t>
    </r>
    <r>
      <rPr>
        <sz val="12"/>
        <color rgb="FF000000"/>
        <rFont val="Arial"/>
        <family val="2"/>
      </rPr>
      <t xml:space="preserve"> la bitácora de producción PPMQ-DI-009 donde se registran los ingresos  de insumos y materias primas por bascula y los consumos vs el inventario disponible junto con las producciones realizadas. Dejando la trazabilidad en</t>
    </r>
    <r>
      <rPr>
        <b/>
        <sz val="12"/>
        <color rgb="FF000000"/>
        <rFont val="Arial"/>
        <family val="2"/>
      </rPr>
      <t xml:space="preserve"> </t>
    </r>
    <r>
      <rPr>
        <b/>
        <sz val="12"/>
        <rFont val="Arial"/>
        <family val="2"/>
      </rPr>
      <t>acta de mesa de seguimiento de contratos.</t>
    </r>
    <r>
      <rPr>
        <sz val="12"/>
        <color rgb="FF000000"/>
        <rFont val="Arial"/>
        <family val="2"/>
      </rPr>
      <t xml:space="preserve">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t>
    </r>
  </si>
  <si>
    <t xml:space="preserve">Elaborar el Resumen de datos de despacho </t>
  </si>
  <si>
    <t>Andrés de Ávila</t>
  </si>
  <si>
    <t xml:space="preserve">Resumen de datos de despacho </t>
  </si>
  <si>
    <t>Notificar al área correspondiente para iniciar investigación</t>
  </si>
  <si>
    <t>Correo electrónico de notificación</t>
  </si>
  <si>
    <t>Gerente de producción</t>
  </si>
  <si>
    <r>
      <t xml:space="preserve">Personal asignado por la Gerencia de producción  </t>
    </r>
    <r>
      <rPr>
        <b/>
        <sz val="12"/>
        <color rgb="FF000000"/>
        <rFont val="Arial"/>
        <family val="2"/>
      </rPr>
      <t>verifica trimestralmente</t>
    </r>
    <r>
      <rPr>
        <sz val="12"/>
        <color rgb="FF000000"/>
        <rFont val="Arial"/>
        <family val="2"/>
      </rPr>
      <t xml:space="preserve">  el comportamiento GPS o realizara visitas aleatorias a los frentes de obra </t>
    </r>
    <r>
      <rPr>
        <b/>
        <sz val="12"/>
        <color rgb="FF000000"/>
        <rFont val="Arial"/>
        <family val="2"/>
      </rPr>
      <t>verificando</t>
    </r>
    <r>
      <rPr>
        <sz val="12"/>
        <color rgb="FF000000"/>
        <rFont val="Arial"/>
        <family val="2"/>
      </rPr>
      <t xml:space="preserve"> la entrega de las mezclas en los CIV autorizados,</t>
    </r>
    <r>
      <rPr>
        <sz val="12"/>
        <color rgb="FF0070C0"/>
        <rFont val="Arial"/>
        <family val="2"/>
      </rPr>
      <t xml:space="preserve"> </t>
    </r>
    <r>
      <rPr>
        <sz val="12"/>
        <rFont val="Arial"/>
        <family val="2"/>
      </rPr>
      <t>mediante</t>
    </r>
    <r>
      <rPr>
        <b/>
        <u/>
        <sz val="12"/>
        <rFont val="Arial"/>
        <family val="2"/>
      </rPr>
      <t xml:space="preserve"> Acta de reunión seguimiento</t>
    </r>
    <r>
      <rPr>
        <b/>
        <sz val="12"/>
        <rFont val="Arial"/>
        <family val="2"/>
      </rPr>
      <t xml:space="preserve"> -  trabajo parque automotor, maquinaria y plantas industriales.
En caso de presentarse novedades se deberá escalar y/o notificar a las áreas correspondientes para iniciar la investigación atendiendo los protocolos establecidos en cuanto a seguimiento satelital con GPS.</t>
    </r>
  </si>
  <si>
    <t xml:space="preserve">Entregar reporte  de seguimiento de despacho </t>
  </si>
  <si>
    <t>David Castillo</t>
  </si>
  <si>
    <t xml:space="preserve">Reporte  de seguimiento de despacho </t>
  </si>
  <si>
    <t>Debido a falta de control en el ingreso y salida de bienes de la entidad sin la verificacion y acompañamiento del personal de seguridad de la entidad.</t>
  </si>
  <si>
    <t>Afectación en las pólizas contratadas por la entidad.
Investigaciones Disciplinarias.
Detrimento patrimonial.</t>
  </si>
  <si>
    <t>El servidor publico o contratista del proceso de gestión de recursos fisicos, realiza una toma fisica aleatoria de manera bimestral para verificar el inventario de los bienes propios de la entidad. Se deja como evidencia el formato GREF-FM-011.
En caso de que existan diferencias se dejará un informe donde se detallan los sobrantes o faltantes, para continuar el trámite administrativo.</t>
  </si>
  <si>
    <t>Realizar una capacitación semestral reforzando el código disciplinario a los servidores públicos y contratistas que apoyan el proceso de inventarios, asi como sobre el uso indebido, hurto y perdida de bienes.</t>
  </si>
  <si>
    <t>Apoyo a la supervision del contrato</t>
  </si>
  <si>
    <t>Acta de reunión</t>
  </si>
  <si>
    <t>Reportar al asesor de seguros la novedad presentada para afectar la póliza.</t>
  </si>
  <si>
    <t>Reporte por correo electrónico</t>
  </si>
  <si>
    <t>Almacenista general</t>
  </si>
  <si>
    <t>El servidor publico o contratista del proceso de gestión de recursos fisicos, realiza la verificación anual de la vigencia y cobertura de las poliza de seguro de manejo global adquirida por la entidad. Se deja como evidencia la constancia de la aseguradora de la poliza adquirida.
En caso de evidenciar que la póliza no se encuentre vigente, se notificará al almacenista para que se tomen las medidas correspondientes.</t>
  </si>
  <si>
    <t xml:space="preserve">Perdida de la imagen de la entidad </t>
  </si>
  <si>
    <t>Orientación de la contratación por presión indebida o intereses personales, cambios injustificados y debilidades en la integridad de quien adelanta el proceso contractual</t>
  </si>
  <si>
    <t>Posibilidad de afectación reputacional por perdida de la imagen de la entidad debido a la orientación de la contratación por presión indebida o intereses personales, cambios injustificados y debilidades en la integridad de quien adelanta el proceso contractual.</t>
  </si>
  <si>
    <t>No aplicación de los principios y valores de integridad en el desarrollo de las actividades del proceso contractual.</t>
  </si>
  <si>
    <t>El riesgo afecta la imagen de la entidad con algunos usuarios de relevancia frente al logro de los objetivos</t>
  </si>
  <si>
    <t>El profesional (servidor público o contratista) del proceso de Gestión Contractual, cada vez que tenga que adelantar un proceso contractual (exceptuando las modalidades de mínima cuantía y contratación directa), conforme a las necesidades que se encuentran incluidas en el Plan Anual de Adquisiciones (PAA), verifica que el proceso de selección haya sido aprobado por el comité de contratación Antes de su publicación en SECOP.
Como evidencia se cuenta con las actas del comité de contratación donde se identifican los procesos aprobados para continuar con el ciclo contractual.
En caso de evidenciar que no se ha aprobado el proceso de selección por parte del Comité de Contratación, se solicitará al Secretario(a) Técnico del Comité de Contratación, convocar a través del correo institucional a sesión extraordinaria del mismo Comité.</t>
  </si>
  <si>
    <t>Realizar una (1) mesa de trabajo para sensibilizar al equipo GCON en las temáticas "estructuración y evaluación de contratos en el ejercicio de buenas prácticas en la contratación estatal, principios de la función pública, principios de la contratación estatal y las responsabilidades disciplinarias, fiscales, penales y civiles", Aplicación de documentos TIPO, para evitar modificaciones a pliegos de condiciones, durante el proceso de selección, sin la debida justificación.</t>
  </si>
  <si>
    <t>Listados de asistencia, grabación de la sesión y la presentación de esta.</t>
  </si>
  <si>
    <t>El Enlace del proceso GCON verifica la participación del equipo de gestión contractual en la sensibilización Anual del Manual "código de integridad UAERMV", con el objeto de apropiar la integridad en el marco de la lucha contra la corrupción, para evitar conductas o comportamientos inadecuados, que transgredan dicho código.
Como evidencia se aportará el listado de asistencia a la sensibilización y se aplicará Evaluación Interna al equipo de gestión contractual de esta sensibilización.
En caso de evidenciar que no se ha realizado la sensibilización, reiterará la solicitud para su realización a Gestión de Talento Humano a través del correo institucional.</t>
  </si>
  <si>
    <t>Aplicación de sanciones por quejas por corrupción</t>
  </si>
  <si>
    <t>Tráfico de influencias con el fin de agilizar el pago del contratista</t>
  </si>
  <si>
    <t>Posibilidad afectación Reputacional Por Aplicación de sanciones por quejas por corrupción debido a la aceptación de ofrecimientos o dádivas de los proveedores o contratistas para agilizar el trámite de los pagos, en beneficio propio o de un tercero, modificando el orden de presentación de los pagos.</t>
  </si>
  <si>
    <t>Recibir y revisar las cuentas con sus soportes, elaborar órdenes de pago y efectuar el giro a proveedores, Empresas de Servicios Públicos, Administradoras de Riesgos Laborales, empleados públicos y trabajadores oficiales.</t>
  </si>
  <si>
    <t>Asignación de orden de llegada manual y a discreción de la persona que recepciona la llegada de las cuentas de cobro</t>
  </si>
  <si>
    <t xml:space="preserve">Permisibilidad al ofrecimiento de sobornos para agilizar los trámites en  el Distrito </t>
  </si>
  <si>
    <t>Afectación reputacional y generación de desconfianza de sus operaciones, como aplicación de sanciones por los entes de control</t>
  </si>
  <si>
    <t xml:space="preserve">     El riesgo afecta la imagen de de la entidad con efecto publicitario sostenido a nivel de sector administrativo, nivel departamental o municipal</t>
  </si>
  <si>
    <t xml:space="preserve">Cada vez que se recibe una solicitud de pago a través del sistema de correspondencia Orfeo en su orden de llegada, la Auxiliar Administrativa valida la documentación y en caso de cumplir con los requisitos reasigna al funcionario o Contratista encargado de realizar la liquidación y generación de la Orden de Pago, con el fin de cumplir con el derecho al turno - Ley 1150 de 2007. En caso que la solicitud no cumpla con los requisitos, se realiza la devolución a quién radica con la respectiva observación en el aplicativo Orfeo, a fin de realizar las modificaciones o ajustes a que haya lugar, y se atenderá el proceso en el nuevo orden de llegada. La evidencia de la recepción, traslado para liquidación o devolución de la solicitud de pago se encuentra en el sistema Orfeo en el historial de la solicitud de radicación. </t>
  </si>
  <si>
    <t>Proyectar una circular a todos los servidores de la UAERMV donde se establecen las fechas de radicación y pago de las cuentas.</t>
  </si>
  <si>
    <t>Circular</t>
  </si>
  <si>
    <t>Realizar el reporte correspondiente para dar inicio a las investigaciones a que hubiera lugar</t>
  </si>
  <si>
    <t>Reporte del caso a Control Interno Disciplinario para tomar las medidas pertinentes</t>
  </si>
  <si>
    <t>Mensualmente la Auxiliar Administrativa recibe las solicitudes de pago, según las fechas establecidas en la circular de pagos, previamente socializada por los canales de comunicación de la Entidad, con el fin de cumplir con la oportunidad en los pagos, las solicitudes se tramitan en el orden con que son recibidas a través del sistema de correspondencia Orfeo, verificando y validando que la fecha en la cual se reciben se encuentre dentro de los días definidos en la circular para su recepción y atención. En caso de recibir solicitudes de manera extemporánea, se devuelven al contratista o Supervisor para radicarse en el siguiente período establecido para la recepción de solicitudes de pago, como evidencia del control se establece la trazabilidad en el histórico de la solicitud en el aplicativo Orfeo.</t>
  </si>
  <si>
    <t>Modificar  los resultados y/o los tiempos de entrega de informes de ensayos a cambio de beneficio a nombre propio o de terceros, con el fin agilizar, retrasar la entrega de informes o hacer que los materiales cumplan especificaciones técnicas.</t>
  </si>
  <si>
    <t>Permitir presiones indebidas por falta de propiedad, gobernanza  o indebida gestión de personal, recursos compartidos, contratos o intereses particulares por parte de los clientes internos.</t>
  </si>
  <si>
    <t xml:space="preserve">Posibilidad de afectación economica y reputacional de la imagen del laboratorio por retrasos en la prestación de servicio a los clientes internos, e incumplimiento del objetivo del laboratorio (que el ensayo se realice con desviaciones al método). Que los resultados de los ensayos y/o los tiempos de entrega de los informes de ensayo sean modificados, a causa de Presiones indebidas por falta de propiedad, gobernanza  o indebida gestión de personal, recursos compartidos, contratos o intereses particulares por parte de los clientes internos. </t>
  </si>
  <si>
    <t>• Programar de los recursos necesarios para el desarrollo de las actividades de laboratorio.
• Ejecutar los servicios del laboratorio por medio de la manipulación de las muestras, ítems  de ensayos, ejecución de los ensayos, realización de los informes, solicitudes de ensayos externos y envió de los informes de ensayo a los clientes internos.
• Verificar el cumplimiento de los acuerdos de servicios y órdenes de servicio (correos, actas de reunión, ordenes de trabajo entre otros).</t>
  </si>
  <si>
    <t>*Presencia de gobernanza, gestión de personal, recursos compartidos, contratos o intereses particulares por parte de los clientes internos.</t>
  </si>
  <si>
    <t>* Falta de autonomía al  actúar bajo las normas nacionales y distritales para las entidades públicas.</t>
  </si>
  <si>
    <t>Retrasos en la prestación de servicio a los clientes internos, e incumplimiento del objetivo del laboratorio (por ejemplo, que el ensayo se realice con desviaciones al método de ensayo, reducciónes de tiempos de ejecución del ensayo).</t>
  </si>
  <si>
    <t>Cada vez que se genera una solicitud de servicio, el auxiliar administrativo verifica que exista un documento (acuerdo de servicio, acta o correo) entre las partes (cliente interno y laboratorio), en donde se establezcan los requisitos mínimos para la solitud (El material a ensayar, el o los ensayos a realizar, fecha de recepción de la muestra, fecha en la que se requiere el informe de ensayo, medio de envió de los resultados.).Si  hay solicitudes de servicios en donde no se especifique algún requisito, el servicio no se prestara hasta que el documento cuente con el o los requisitos faltantes.</t>
  </si>
  <si>
    <r>
      <t xml:space="preserve">Para la contratación de OPS se hace la verificación y se adjunta a la hoja de vida el formato debidamente diligenciado de declaración de aceptación de politica de regalos </t>
    </r>
    <r>
      <rPr>
        <b/>
        <sz val="12"/>
        <rFont val="Arial"/>
        <family val="2"/>
      </rPr>
      <t>GTHU-FM-033</t>
    </r>
    <r>
      <rPr>
        <sz val="12"/>
        <rFont val="Arial"/>
        <family val="2"/>
      </rPr>
      <t xml:space="preserve"> </t>
    </r>
  </si>
  <si>
    <t>Lider de acreditación y /o auxiliar de acreditación</t>
  </si>
  <si>
    <t>Contratos de OPS</t>
  </si>
  <si>
    <t>Dar apertura a las investigaciones para determinar el nivel de responsabilidad del personal involucrado frente a la materialización del riesgo</t>
  </si>
  <si>
    <t>Registros de la investigación</t>
  </si>
  <si>
    <t>Secretaria general</t>
  </si>
  <si>
    <r>
      <t xml:space="preserve">Cada vez que se emite un informe de ensayo, el auxiliar administrativo,  valida por  medio  del formato  de matriz de trazabilidad  </t>
    </r>
    <r>
      <rPr>
        <b/>
        <sz val="12"/>
        <color rgb="FF000000"/>
        <rFont val="Arial"/>
        <family val="2"/>
      </rPr>
      <t>GLAB-FM-103,</t>
    </r>
    <r>
      <rPr>
        <sz val="12"/>
        <color rgb="FF000000"/>
        <rFont val="Arial"/>
        <family val="2"/>
      </rPr>
      <t xml:space="preserve"> que  los tiempos  establecidos en la  solicitud de servicio se cumpla, de encontrarse desviaciones en los  tiempos se le comunica al cliente justificando las razones de dicho cambio.</t>
    </r>
  </si>
  <si>
    <r>
      <t xml:space="preserve">Cada vez que ingresa una persona al laboratorio, el supervisor del contrato hace firmar el compromismo de confidencialidad e imparcialidad en el formato compromiso de confidencialidad e imparcialidad </t>
    </r>
    <r>
      <rPr>
        <b/>
        <sz val="12"/>
        <rFont val="Arial"/>
        <family val="2"/>
      </rPr>
      <t>GLAB-FM-126</t>
    </r>
    <r>
      <rPr>
        <sz val="12"/>
        <rFont val="Arial"/>
        <family val="2"/>
      </rPr>
      <t>, con el fin de garantizar la imparcialidad en la ejecucion de las actividades del laboratorio. Si no se ha firmado el compromiso no se da inicio para desarrollar las actividades en el laboratorio.</t>
    </r>
  </si>
  <si>
    <t xml:space="preserve">Inapropiado manejo de las piezas documentales  que hacen parte de los expedientes a cargo de la OAJ con el interés de favorecer a un tercero  </t>
  </si>
  <si>
    <t>Ausencia de control de las actuaciones procesales 
Ausencia de controles respecto de las piezas procesales y su inclusión en el expediente</t>
  </si>
  <si>
    <t>Posibilidad de afectación reputacional por inapropiado manejo de las piezas documentales  que hacen parte de los expedientes a cargo de la OAJ con el interés de favorecer a un tercero, lo cual se debe a la ausencia de controles respecto de las actuaciones procesales  y las piezas documentales que se derivan de estas</t>
  </si>
  <si>
    <t xml:space="preserve">Incorporación de actuaciones
procesales y administrativas en el aplicativo SIPROJ </t>
  </si>
  <si>
    <t xml:space="preserve">Deficiencias en el seguimiento a los términos y piezas procesales </t>
  </si>
  <si>
    <t>Intereses de terceros en la obtención de información sobre la estrategia de defensa, pruebas, etc.</t>
  </si>
  <si>
    <t>Sanciones penales y disciplinarias</t>
  </si>
  <si>
    <t xml:space="preserve">El profesional especializado de la OAJ revisará cuatrimestralmente el cumplimiento  de las actuaciones  procesales, a través de un informe de control y seguimiento, donde  se dará cuenta del monitoreo semanal a cada uno de los procesos judiciales en los que intervenga la UAERMV.  En caso de encontrar incumplimiento en las actuaciones procesales por parte de los apoderados, se informará al/la Jede de la OAJ por medio de correo electrónico, para que requiera al abogado  y adelante las actuaciones a que haya lugar. Como evidencia se tiene el informe cuatrimestral de monitoreo a los procesos </t>
  </si>
  <si>
    <t>Base de datos con movimientos semanales por cada proceso activo</t>
  </si>
  <si>
    <t>Auxiliar Administrativa OAJ</t>
  </si>
  <si>
    <t xml:space="preserve">Base de datos </t>
  </si>
  <si>
    <t xml:space="preserve">Semanalmente durante toda la vigencia </t>
  </si>
  <si>
    <t>Memorando a la Secretaria General remitiendo el caso para la investigación a que haya lugar y la ficha  de Conciliación correspondiente.</t>
  </si>
  <si>
    <t>El profesional especializado de la OAJ, verificará cuatrimestralmente que los apoderados de la entidad tengan actualizado el Sistema de Información de Procesos Judiciales - SIPROJ WEB, respecto de la inclusión de piezas procesales, a través de un informe de control y seguimiento en el que se dará cuenta del estado de los procesos  y la actualización por parte de los apoderados. 
En caso de encontrar incumplimiento en el estado de actualización del SIPROJ WEB, se informará al/la Jefe de la OAJ por medio de correo electrónico para que requiera al abogado  y adelante las actuaciones a que haya lugar. Como evidencia se tiene el informe cuatrimestral de SIPROJ WEB.</t>
  </si>
  <si>
    <t>Lista de chequeo sobre piezas procesales básicas o mínimas que deben estar contenidas en el SIPROJ WEB</t>
  </si>
  <si>
    <t>Jefe de OAJ o quien este designe</t>
  </si>
  <si>
    <t>Lista de chequeo</t>
  </si>
  <si>
    <t>30 de abril de 2023</t>
  </si>
  <si>
    <t>17. Control disciplinario interno (CODI)</t>
  </si>
  <si>
    <t>Por sanción de un ente de control u otro ente regulador en materia disciplinaria</t>
  </si>
  <si>
    <t>Debido a manipular, alterar documentación y/o evidencia u omitir información, en un expediente disciplinario que conlleven a tomar decisiones contrarias a derecho en las investigaciones disciplinarias para favorecer a un tercero (sujetos procesales) y/o obtener dadivas o beneficio</t>
  </si>
  <si>
    <t>Posibilidad de afectación reputacional por sanción de un ente de control u otro ente regulador en materia disciplinaria Debido a manipular, alterar documentación y/o evidencia u omitir información, en un expediente disciplinario que conlleven a tomar decisiones contrarias a derecho en las investigaciones disciplinarias para favorecer a un tercero (sujetos procesales) y/o obtener dadivas o beneficio</t>
  </si>
  <si>
    <t xml:space="preserve">Ejecutar acciones preventivas en materia disciplinaria dirigidas a todos los servidores públicos de la Entidad.
Evaluar y tramitar las actuaciones  disciplinarias dentro del marco Constitucional y legal.  </t>
  </si>
  <si>
    <t xml:space="preserve">Dificultades en la transferencia de conocimiento entre los servidores que se vinculan y se retiran de la unidad
 Presentarse una situación de conflicto de interés y no manifestar 
Dificultades en la implementación de la normatividad disciplinaria por modificación de legislación </t>
  </si>
  <si>
    <t xml:space="preserve">Presiones o motivaciones individuales sociales o colectivas que inciten a realizar conductas contrarias al deber ser 
Presión o exigencias por parte de personas interesadas o motivación individual en el resultado del proceso disciplinario </t>
  </si>
  <si>
    <t>Configuración y decreto de la prescripción y/o caducidad de la acción disciplinaria
Daño a la imagen institucional por impunidad disciplinaria
Investigación disciplinaria por parte del ente de control correspondiente por eventual impunidad disciplinaria</t>
  </si>
  <si>
    <r>
      <t xml:space="preserve">En reunión mensual liderada por el (a) Jefe de la Oficina de Control Disciplinario Interno, con los servidores públicos y contratistas de la Oficina, se </t>
    </r>
    <r>
      <rPr>
        <b/>
        <sz val="12"/>
        <color theme="1"/>
        <rFont val="Arial"/>
        <family val="2"/>
      </rPr>
      <t>verifican</t>
    </r>
    <r>
      <rPr>
        <sz val="12"/>
        <color theme="1"/>
        <rFont val="Arial"/>
        <family val="2"/>
      </rPr>
      <t xml:space="preserve"> los permisos de acceso al OneDrive, que contienen la información disciplinaria de la Oficina.
C</t>
    </r>
    <r>
      <rPr>
        <b/>
        <sz val="12"/>
        <color theme="1"/>
        <rFont val="Arial"/>
        <family val="2"/>
      </rPr>
      <t>omo evidencia: las actas de reunión firmadas</t>
    </r>
    <r>
      <rPr>
        <sz val="12"/>
        <color theme="1"/>
        <rFont val="Arial"/>
        <family val="2"/>
      </rPr>
      <t xml:space="preserve"> con las autorizaciones para los accesos al OneDrive.
Si se evidencia el acceso al OneDrive de personal diferentes a las autorizadas, se procede a informar a través del correo institucional: mesadeayuda@umv.gov.co para que se investigue los movimientos o el uso dado a la información del proceso disciplinario, para realizar las acciones a que haya lugar dejando constancia en acta de reunión.</t>
    </r>
  </si>
  <si>
    <t>Autorizar los accesos a la bases de datos CODI, SID y carpetas CODI del OneDrive a los servidores públicos o contratistas designados por la Jefe OCDI, mediante  las actas de reunión firmadas</t>
  </si>
  <si>
    <t>Jefe OCDI</t>
  </si>
  <si>
    <t>Actas de reunión firmadas con las autorizaciones de los permisos de  accesos a los procesos disciplinarios</t>
  </si>
  <si>
    <t>Iniciar las investigaciones disciplinarias a que haya lugar para determinar el nivel de responsabilidad de los servidores públicos . En caso de que haya necesidad de remitir a otros Organismos del Estado por competencia, se procederá de inmediato.</t>
  </si>
  <si>
    <t>Actuación disciplinaria.</t>
  </si>
  <si>
    <t>Oficina de Control Disciplinario Interno</t>
  </si>
  <si>
    <r>
      <t xml:space="preserve">En reunión mensual del (a) Jefe de la Oficina de Control Disciplinario Interno, con los servidores públicos y contratistas de la dependencia, se </t>
    </r>
    <r>
      <rPr>
        <b/>
        <sz val="12"/>
        <color theme="1"/>
        <rFont val="Arial"/>
        <family val="2"/>
      </rPr>
      <t>verifica</t>
    </r>
    <r>
      <rPr>
        <sz val="12"/>
        <color theme="1"/>
        <rFont val="Arial"/>
        <family val="2"/>
      </rPr>
      <t xml:space="preserve"> que el contenido de la información del expediente físico de cada proceso disciplinario sea el mismo que se ha registrado en la base del Sistema Información Disciplinario (SID).
</t>
    </r>
    <r>
      <rPr>
        <b/>
        <sz val="12"/>
        <color theme="1"/>
        <rFont val="Arial"/>
        <family val="2"/>
      </rPr>
      <t>Como evidencia: las actas de reunión firmadas en las que conste la verificación de la coincidencia del expediente físico con los registr</t>
    </r>
    <r>
      <rPr>
        <sz val="12"/>
        <color theme="1"/>
        <rFont val="Arial"/>
        <family val="2"/>
      </rPr>
      <t>o y que efectivamente se dio impulso a los expedientes de acuerdo con lo consigando en la reunión anterior.
Si se identifican inconsistencias que evidencien faltantes, sobrantes o alteraciones tanto de los registros físicos de los expedientes o en los registros digitales de la base SID, se investiga al posible implicado en la manipulación de información y posteriormente se subsana la inconsistencia del expediente disciplinario, dejando constancia en acta de reunión.</t>
    </r>
  </si>
  <si>
    <t>Seleccionar por parte de la Jefe OCDI, los números de expedientes disciplinarios que deben ser tramitados y/o impulsados en el siguiente periodo a reportar, mediante  las actas de reunión firmadas.</t>
  </si>
  <si>
    <t>Actas de reunión firmadas por Jefe OCDI que dejan  constancia de los contenidos de los procesos disciplinarios en expedientes y SID</t>
  </si>
  <si>
    <t xml:space="preserve">Tratamiento del riesgo -plan de acción </t>
  </si>
  <si>
    <t>ACCION DE CONTINGENCIA</t>
  </si>
  <si>
    <t>Tipo de activo</t>
  </si>
  <si>
    <t>Activo de información</t>
  </si>
  <si>
    <t>Tipo de amenaza</t>
  </si>
  <si>
    <t>Amenaza</t>
  </si>
  <si>
    <t>ACCIÓN</t>
  </si>
  <si>
    <t>SOPORTE / PRODUCTO</t>
  </si>
  <si>
    <t>RESPONSABLE</t>
  </si>
  <si>
    <t xml:space="preserve">Por Pérdida de la disponibilidad </t>
  </si>
  <si>
    <t>de las bases de datos asociadas a los grupos de valor como lo son: matriz de caracterización, base de datos ACI, base de datos grupos de valor, al no aplicar los requisitos relacionados con la custodia e integridad de la información en la entidad y que esta sea usada para extraer o modificar los datos personales que allí reposa</t>
  </si>
  <si>
    <t>Posibilidad de afectación reputacional Por Pérdida de la disponibilidad  de las bases de datos asociadas a los grupos de valor como lo son: matriz de caracterización, base de datos ACI, base de datos grupos de valor, al no aplicar los requisitos relacionados con la custodia e integridad de la información en la entidad y que esta sea usada para extraer o modificar los datos personales que allí reposa</t>
  </si>
  <si>
    <t>INFORMACIÓN</t>
  </si>
  <si>
    <t>Matriz de Caracterización de Grupos de Valor
Base de Datos ACI
Base de datos grupos de valor</t>
  </si>
  <si>
    <t>Uso no autorizado del equipo</t>
  </si>
  <si>
    <t>Realizar la captura de expectativas de los grupos de valor e identificar necesidades (Procedimiento de caracterizacion de grupos de valor)</t>
  </si>
  <si>
    <t>Realizar la actualización de la matriz de los grupos de valor. (Procedimiento de caracterizacion de grupos de valor)
Procedimento de participacIón de grupos de valor
Procedimiento gestión de las PQRS</t>
  </si>
  <si>
    <t>Guía caracterización de ciudadanos y grupos de valor del Departamento Nacional de Planeación</t>
  </si>
  <si>
    <t>Perdida de confidencialidad</t>
  </si>
  <si>
    <t>El contratista designado por el Jefe de la Oficina de Servicio a la Ciudadanía y Sostenbilidad Valida que las copias de seguridad solicitadas Cuatrimestralmente al repositorio de información del área, queden las carpetas asociadas a las bases de datos (matriz de caracterización, base de datos ACI, base de datos grupos de valor) , esto para que en caso de pérdida se puedan recuperar y no perder la información asociadas a las mismas. Como evidencia de esta acción se realizará una reunión de seguimiento entre los profesionales de responsabilidad social, Atención al Ciudadano y Participación Ciudadana para validar que la información contenida en el repositorio esté completa. Así mismo, se cuenta con los correos de solicitud a mesa de ayuda sobre el backup.
En caso de evidenciar que dicha información está incompleta, de manera inmediata se notificará a la mesa de ayuda para volver a realizar dicho proceso de backup.</t>
  </si>
  <si>
    <t>Realizar sensibilización anual por parte de TIC a las personas autorizadas en la delimitación de roles, sobre el uso adecuado del Drive o repositorio de la información</t>
  </si>
  <si>
    <t>Jefe Oficina de Servicio a la Ciudadania y Sostenibilidad</t>
  </si>
  <si>
    <t xml:space="preserve">1 acta de reunión de sensibilizacion sobre el uso adecuado del Drive o repositorio de la información </t>
  </si>
  <si>
    <t>Diciembre de 2023</t>
  </si>
  <si>
    <t xml:space="preserve">Establecer plan de trabajo donde se vinculen acciones de mejora de tratamiento de la información. </t>
  </si>
  <si>
    <t>Un plan de trabajo formulado e implementado</t>
  </si>
  <si>
    <t xml:space="preserve">El contratista designado por el Jefe de la Oficina de Servicio a la Ciudadanía y Sostenbilidad Revisa Cuatrimestralmente que los contratistas y profesionales de (participacióin ciudadana, servicio al ciudadano y responsabilidad social) que manejan y/o hacen uso de las bases de datos, hayan firmado el formato de compromiso de confidencialidad de la información. 
Como evidencia de esta acción se cuenta con formatos de confidencialidad firmados, asi como cofrreos electronicos de revisión de estos.
En caso de evidenciar falta de firma del compromiso de confidencialidad por parte de algun integrante de los componentes, se solicitará de manera inmediata la firma del acuerdo.   </t>
  </si>
  <si>
    <t>Pérdida de la información por falla en el servidor de Código Fuente</t>
  </si>
  <si>
    <t>Fallo en el sistema
Explotación de Vulnerabilidades</t>
  </si>
  <si>
    <t>Posibilidad afectación Económica y Reputacional  por Pérdida de la información por falla en el servidor de Código Fuente debido a un Fallo en el sistema.</t>
  </si>
  <si>
    <t>SOFTWARE</t>
  </si>
  <si>
    <t>1. Sigma Código Fuente
2. Calíope Código Fuente
3. Orfeo Código Fuente
4. SI Capital Código Fuente</t>
  </si>
  <si>
    <t>Ataque cibernéticos.
Evento no controlado en la nube.</t>
  </si>
  <si>
    <t>Determinar las acciones  correctivas y de mejora
Implementar el plan de contingencia para la materialización de riesgos</t>
  </si>
  <si>
    <t>Existe un equipo de trabajo especializado y con un alto nivel de experiencia que apoya la consecución de los objetivos de TI y las metas estratégicas de la entidad
El carácter estratégico que el distrito desea darle a los procesos de TI de la UAERMV
Existe un alto grado de administración, operación, mantenimiento y/o soporte de la infraestructura tecnológica</t>
  </si>
  <si>
    <t>Los ataques cibernéticos deliberados a las entidades publicas por personal interno y externo</t>
  </si>
  <si>
    <t>Fuga de Información Código Fuente
Perdida de tiempo y recursos financieron en la restauración de los repositorios.</t>
  </si>
  <si>
    <t>El Líder Técnico del grupo de infraestructura y su equipo, semanalmente deben verificar la disponibilidad de los servicios relacionados con GITLAB , comprobando que el acceso no tenga cortes o indisponibilidad estén cumpliendo con los parámetros contratados. Mediante el Diligenciamiento de la Bitácora de Infraestructura.
En caso de presentarse algún evento del servicio, deberá informar de forma inmediata al grupo de desarrollo quién realizara copia de seguridad del código fuente de la aplicación vía correo electrónico.
Evidencia: Instrumento de seguimiento, correo electrónico cuando aplique.</t>
  </si>
  <si>
    <t>Probalidad</t>
  </si>
  <si>
    <t>Realizar copias de seguridad mensualmente del código fuente de la aplicación</t>
  </si>
  <si>
    <t>Grupo de Infraestructura</t>
  </si>
  <si>
    <t>Bitácora de Seguimiento de Infraestructura</t>
  </si>
  <si>
    <t>Restauración Copia de Seguridad.</t>
  </si>
  <si>
    <t>Gestión de Servicios e Infraestructura Tecnológica</t>
  </si>
  <si>
    <t>El Líder Técnico del grupo de Desarrollo y su equipo, cuatrimestralmente deben verificar la existencia de nuevas versiones de GITLAB , revisando si hay vulnerabilidades criticas a corregir.  Mediante el Diligenciamiento de la Bitácora de Infraestructura.</t>
  </si>
  <si>
    <t xml:space="preserve">Aleatoria </t>
  </si>
  <si>
    <t>Verificar el funcionamiento de la nueva versión.</t>
  </si>
  <si>
    <t>Líder de Desarrollo</t>
  </si>
  <si>
    <t>Cuando exista una nueva versión para su respectiva instalación</t>
  </si>
  <si>
    <t>Pérdida reputacional y sanciones normativas por inconsistencias en la calidad de la información</t>
  </si>
  <si>
    <t>Accesos no autorizados que modifique la actualización y publicación de la Política Calidad de Datos y Plan de Calidad de la Información.
Fallos en el sistema debido a explotación de Vulnerabilidades que ocasionen modificaciones no autorizadas sobre la  Política Calidad de Datos y Plan de Calidad de la Información.</t>
  </si>
  <si>
    <t>Posibilidad de Pérdida reputacional y sanciones normativas por inconsistencias en la calidad de la información debido  Accesos no autorizado a la actualización y publicación de la Política Calidad de Datos y Plan de Calidad de la Información, ocasionando modificaciones y por Fallos en el sistema debido a explotación de Vulnerabilidades que ocasionen modificaciones no autorizadas sobre la  Política Calidad de Datos y Plan de Calidad de la Información.</t>
  </si>
  <si>
    <t>1. Política Calidad de Datos y Plan de Calidad de la Información
2. Documento para la formulación del plan de territorios inteligentes
3. Plan de datos abiertos
4. Roles y Responsabilidades Gobierno Componentes de Información</t>
  </si>
  <si>
    <t>Manipulación por Hardware
Manipulación por Software</t>
  </si>
  <si>
    <t>Elaborar y actualizar Plan Estratégico de Tecnologías de la Información (PETI).
Elaborar y actualizar Plan de Datos Abiertos de la entidad.
Publicar los Datos Abiertos que se definan en los portales de datos Nacional y Distrital.
Realizar la implementación, desarrollo y actualización de la Arquitectura Empresarial.
Desarrollar el Plan de Datos Abiertos de la entidad.
Gestionar la publicación los datos abiertos que se definan en los portales de datos Nacional y Distrital.
Realizar seguimiento al PETI
Realizar seguimiento al desarrollo del plan y monitorear  las estadísticas de las plataformas de Datos Abiertos donde fueron publicados.
Gestionar que se habilite y analice  encuestas y comentarios de los usuarios de datos abiertos.</t>
  </si>
  <si>
    <t>Se dispone de un modelo estratégico y de gobierno de TI en evolución constante
Se adaptan y adoptan las mejores prácticas de TI aplicables desde la concesión de la política de gobierno digital y MIPG
Existe un equipo de trabajo especializado y con un alto nivel de experiencia que apoya la consecución de los objetivos de TI y las metas estratégicas de la entidad</t>
  </si>
  <si>
    <t>El nivel de resistencia al cambio de los diferentes grupos de interés, afecta el cumplimiento de los objetivos de los procesos de TI y la adopción de las herramientas tecnológicas.
Los ataques cibernéticos deliberados a las entidades publicas por personal interno y externo</t>
  </si>
  <si>
    <t>Generación de Información inadecuada y errónea hacia los grupos de interes.
Perdida de credibilidad.</t>
  </si>
  <si>
    <t>El grupo de Desarrollo cada 3 meses debe verificar la calidad de la información de las fuentes de datos a través de la consolidación de las incidencias de mesa de ayuda relacionada con problemas de datos generando un plan de acción sobre los temas repetitivos producto de la consolidación.
Evidencia: Consolidado de Incidencias, Planes de Acción</t>
  </si>
  <si>
    <t>Monitorear los planes de acción identificados</t>
  </si>
  <si>
    <t>Reporte de Monitoreo</t>
  </si>
  <si>
    <t>Restablecer el Backup del Servidor que aloja el Servicio WEB
/
Bloqueo a nivel de usuario y escalamiento a instancias correspondientes</t>
  </si>
  <si>
    <t>Formato Control de Cambios</t>
  </si>
  <si>
    <t>Líder de Infraestructura y Especialista de Servidores.</t>
  </si>
  <si>
    <r>
      <t xml:space="preserve">El Arquitecto de Información trimestralmente debe verificar el cumplimiento de las acciones definidas en los planes a través de un reporte de avance de las acciones propuestas </t>
    </r>
    <r>
      <rPr>
        <b/>
        <sz val="12"/>
        <rFont val="Arial"/>
        <family val="2"/>
      </rPr>
      <t>(Documento para la formulación del plan de territorios inteligentes, Plan de datos abiertos, Roles y Responsabilidades Gobierno Componentes de Información),</t>
    </r>
    <r>
      <rPr>
        <sz val="12"/>
        <rFont val="Arial"/>
        <family val="2"/>
      </rPr>
      <t xml:space="preserve"> en caso de desviación en la ejecución de las actividades planteadas, se definen las acciones de mejoras a través del reporte de avance.
Como evidencia de esta actividad se encuentra el reporte de avance y las acciones de mejoras en caso de presentarse.</t>
    </r>
  </si>
  <si>
    <t>Monitorear las acciones de mejora identificadas durante el seguimiento de los planes.</t>
  </si>
  <si>
    <t>Arquitecto de Información.</t>
  </si>
  <si>
    <t>Reporte de las acciones de mejora identificadas de los planes.</t>
  </si>
  <si>
    <t>Cuando exista desviaciones de los planes de acción definidos</t>
  </si>
  <si>
    <t>El Líder de Infraestructura y el Especialista de Servidores cada 2 meses deben verificar la actualización del Sistema Operativo que aloja el servicio WEB a través del diligenciamiento de la bitácora de infraestructura. En caso de existir alguna actualización del sistema operativo, se realizan las pruebas correspondientes en ambiente test para comprobar en  funcionamiento de la actualización, si las pruebas determinan que se debe realizar un reinicio de la máquina se realizará un control de cambios donde se establece una ventana de mantenimiento para lanzar la actualización.
Como evidencia de esta actividad se encuentra la bitácora de infraestructura, formato Control de Cambios y correo electrónico al Líder de Infraestructura en caso de ser necesario.</t>
  </si>
  <si>
    <t>Realizar seguimiento del funcionamiento del S.O con las actualizaciones instaladas</t>
  </si>
  <si>
    <t>Especialista Servidores</t>
  </si>
  <si>
    <t>El WEB Master debe verificar trimestralmente los intentos fallidos de acceso al administrador del sitio WEB y bloqueos a nivel seguridad a través de un reporte general donde se manifieste los bloqueos realizados. En caso de presentarse una alerta concurrente, se identifica IP y se realiza bloqueo permanente de la IP
Evidencia: Reporte Trimestral y Bloqueo de IP en caso de ser necesario.</t>
  </si>
  <si>
    <t>Reportar al Equipo de Infraestructura las direcciones IP identificadas y Bloqueadas para realizar bloqueo a nivel de dispositivos.</t>
  </si>
  <si>
    <t>WEB Master</t>
  </si>
  <si>
    <t>Correo Electrónico</t>
  </si>
  <si>
    <t>7. Gestión de servicios e infraestructura tecnológica (GSIT)</t>
  </si>
  <si>
    <t>Pérdida de información por ingreso de personal no autorizado al centro de cómputo</t>
  </si>
  <si>
    <t>Carencias en la asignación de permisos a los usuarios para ingresar al centro de computo.
Firmware desactualizado</t>
  </si>
  <si>
    <t xml:space="preserve">
Posibilidad de Afectación Reputacional por pérdida de información por ingreso de personal no autorizado al centro de cómputo debido a Carencias en la asignación de permisos a los usuarios para ingresar al centro de computo y Firmware desactualizado</t>
  </si>
  <si>
    <t>SERVICIOS</t>
  </si>
  <si>
    <t>Equipo Biométrico DataCenter</t>
  </si>
  <si>
    <t>Mal funcionamiento del software</t>
  </si>
  <si>
    <t>Tramitar requerimientos e incidentes de TI.</t>
  </si>
  <si>
    <t xml:space="preserve">Los activos de información están identificados, clasificados, valorados, controlados y se realiza el seguimiento pertinente. </t>
  </si>
  <si>
    <t>La mayor parte del Talento Humano del grupo de TI es contratista (aproximadamente un 90%), esto dificulta la gestión del conocimiento ante la frecuente rotación de personal y cambio de administración. Adicional a esto, dificulta la cadena de mando organizacional por las brechas entre talento humano de planta y contratista.
Sólo se cuenta con un colaborador de planta, lo que genera un riesgo de continuidad del proceso ante los cambios del entorno.</t>
  </si>
  <si>
    <t>Afectación a los dispositivos físicos de DC.
Interrupción en los servicios internos de la entidad.</t>
  </si>
  <si>
    <t>Los Analistas de Mesa de ayuda designados por el Líder de Infraestructura, cada año o cuando ingrese o egrese un funcionario público y/o contratista con permisos de ingreso, deben verificar que el formato GSIT-FM-010-V2 Formato Gestión de Credenciales de Acceso y Novedades cumpla con los permisos correspondientes, para realizar el proceso de depuración de los usuarios con acceso al centro de cómputo; en caso de requerir el acceso a un tercero, debe solicitarse el permiso vía correo electrónico al Líder de Infraestructura el cual notificará a los Analistas, una vez se ingrese al centro de computo debe diligenciarse el formato GSIT-FM-003-V1 Bitácora Ingreso-Salida Centro Computo; La herramienta que garantizara el control es un biométrico en donde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realizó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Líder de Infraestructura para que realiza los respectivos tramites ante el proveedor para su correctos solicitud de permisos</t>
  </si>
  <si>
    <t>Realizar monitoreo Trimestral del acceso autorizado al DC del biométrico.</t>
  </si>
  <si>
    <t>Analista Soporte Nivel II
Analista Mesa de Ayuda</t>
  </si>
  <si>
    <t>Bitácora de Infraestructura</t>
  </si>
  <si>
    <t>Actualización de los usuarios autorizados y versión del dispositivo biométrico datacenter</t>
  </si>
  <si>
    <t>Analista Soporte Nivel II</t>
  </si>
  <si>
    <t>Los Analistas de Mesa de Ayuda, Cuatrimestral deben verificar las notas de la versión del firmware actual de los equipos biométricos de las sedes Administrativa y Operativa, comparándolas con las existentes en el sitio web oficial del fabricante, mediante el diligenciamiento de la bitácora de Seguimiento de Infraestructura. En caso de existir nuevas versiones se realizará  el escalamiento correspondiente al Líder de Infraestructura vía correo electrónico quien solicitará por la misma vía al proveedor FAMOC la realización del plan de trabajo para la actualización del dispositivo.
La evidencia de esta actividad es el diligenciamiento de la bitácora de Seguimiento de Infraestructura, las notas de la versión, correo electrónico  y el plan de actualización cuando aplique.</t>
  </si>
  <si>
    <t>Realizar monitoreo Trimestral del funcionamiento del dispositivo Biométrico del datacenter.</t>
  </si>
  <si>
    <t>Pérdida de disponibilidad servicios de Directorio Activo</t>
  </si>
  <si>
    <t>Daños Físicos en los equipos que se pueden presentar por Falta de mantenimiento físico preventivo, desgaste natural de los componentes electrónicos, Fallos en el circuito eléctrico
Corrupción o deterioro del sistema operativo que pueden ocasionando daños en la Configuración del servidor o en las base de datos del directorio activo.</t>
  </si>
  <si>
    <t xml:space="preserve">
Posibilidad de Afectación de pérdida Reputacional  y económico por Pérdida de disponibilidad servicios del Directorio Activo debido a Daños Físicos en los equipos que se pueden presentar por Falta de mantenimiento físico preventivo, desgaste natural de los componentes electrónicos, Fallos en el circuito eléctrico y por Corrupción o deterioro del sistema operativo que pueden ocasiones daños en la Configuración del servidor o en las base de datos del directorio activo.</t>
  </si>
  <si>
    <t>1. UMVSVRDC01
Servidor AD Principal.
2. OCI-SRV-AD</t>
  </si>
  <si>
    <t>1. Indisponibilidad de los servicios de red.
2. Daño físico de los equipos y redes de IT.
3. Hurto de equipos de propiedad o bajo custodia de la Entidad.</t>
  </si>
  <si>
    <t xml:space="preserve">Elaborar y actualizar Plan de mantenimiento de equipos de TI.
Monitorear los controles y las actividades del mapa de riesgos.
Implementar el plan de contingencia para la materialización de riesgos. </t>
  </si>
  <si>
    <t>Perdida de la Conectividad con los Servicios Office 365.
Indisponibilidad de Carpetas de Red e Impresoras.</t>
  </si>
  <si>
    <t>El Líder del grupo de infraestructura designado por la Secretaria General junto con el grupo de infraestructura cada  cuatro meses debe revisar el cumplimiento al plan de mantenimiento anual donde se incluye el mantenimiento a los servidores físicos, diligenciando la bitácora de infraestructura, en caso que no se cumpla el plan de mantenimiento este se escalara al líder de infraestructura vía correo electrónico, quien dará las instrucciones a seguir a fin de garantizar el correcto funcionamiento de los servidores, como evidencia de esta actividad quedara el registro en la bitácora de infraestructura, los correos electrónicos cuando aplique, el informe de mantenimiento, el plan de mantenimiento.</t>
  </si>
  <si>
    <t>Realizar monitoreo Mensual del funcionamiento del servidor del AD</t>
  </si>
  <si>
    <t>El especialista de servidores debe revisar semanalmente el estado de los controladores de dominio por medio de la herramienta tecnológica de monitoreo  la evidencia de este control esta definida en los informes semanales del proceso.
En caso de alerta de la herramienta se informa al líder de infraestructura vía correo electrónico y se inicia prueba de conectividad y soporte en sitio.
Como evidencia de esta actividad quedará los informes semanales del proceso y correo electrónico cuando aplique.</t>
  </si>
  <si>
    <t>Realizar monitoreo Mensual del funcionamiento a través de los correos emitidos por plataforma Pandora.</t>
  </si>
  <si>
    <t>Los especialistas de Servidores designados por la Secretaria General, trimestralmente deberán verificar el funcionamiento del servidor de directorio activo  realizando un mantenimiento lógico preventivo (desfragmentación de disco, limpieza de archivos temporales, verificación e instalación de actualizaciones), diligenciando la Bitácora de infraestructura, en caso que el mantenimiento evidencie un mal funcionamiento en los servicios, se procederá a realizar un backup del directorio activo y se escala vía correo electrónico al líder de infraestructura la novedad, como evidencia de esta actividad quedan el registro en la bitácora de infraestructura, el backup del directorio activo y correo electrónico cuando aplique.</t>
  </si>
  <si>
    <t>Realizar monitoreo Mensual del Funcionamiento del AD</t>
  </si>
  <si>
    <t>Pérdida de la disponibilidad de las herramientas de Office 365</t>
  </si>
  <si>
    <t>Fallos internos en la plataforma del proveedor (Microsoft) que afectan los servicios prestados por el proveedor.
Accesos no autorizados con privilegios de administrador, que modifiquen las configuraciones de la herramienta y ocasionen indisponibilidad del servicio.</t>
  </si>
  <si>
    <t>Posibilidad de afectación Reputacional  y económico por
Pérdida de la disponibilidad de las herramientas de Office 365
que se pueden presentar por Fallos internos en la plataforma del proveedor (Microsoft) que afectan los servicios prestados por el proveedor y por accesos no autorizados con privilegios de administrador, que modifiquen las configuraciones de la herramienta y ocasionen indisponibilidad del servicio.</t>
  </si>
  <si>
    <t>Office 365</t>
  </si>
  <si>
    <t>Incumplimiento al Mantenimiento de la infraestructura cloud.</t>
  </si>
  <si>
    <t>Monitorear los controles y las actividades del mapa de riesgos.</t>
  </si>
  <si>
    <t>Indisponibilidad del Servicio de Correo Electrónico y herramientas de Colaboración (Teams, Sharepoint, Onedrive etc).</t>
  </si>
  <si>
    <t>Los especialistas de servidores mensualmente deben verificar que los servicios prestados por el proveedor Microsoft se encuentren disponibles diligenciando la bitácora de Seguimiento de infraestructura ingresando a la consola de administración de office 365.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Bitácora de Seguimiento de Infraestructura, Solicitud de Servicio cuando aplique y correo electrónico cuando aplique.</t>
  </si>
  <si>
    <t xml:space="preserve">Realizar Seguimiento de las incidencias presentadas sobre la Disponibilidad de Office 365 </t>
  </si>
  <si>
    <t>Informar vía correo electrónico al Líder de infraestructura la novedad de retiro correspondiente del personal que administra plataformas tecnológicas.</t>
  </si>
  <si>
    <t>Supervisor Contrato</t>
  </si>
  <si>
    <t xml:space="preserve">El líder del grupo de infraestructura designado por la Secretaria General, junto con el equipo de infraestructura, cada cuatro meses debe realizar el proceso de verificación y depuración de los usuarios que tienen acceso a las plataformas Oracle Cloud Infrastructure y Office 365, de acuerdo a la fecha de finalización de contrato cotejando con el directorio activo, En el caso de encontrar usuarios retirados de la compañía pero con acceso vigente a las plataformas se deberá eliminar inmediatamente la cuenta de usuario; de este proceso resultará la bitácora de seguimiento de infraestructura donde se especifica los roles y perfiles de los colaboradores y el rango de tiempo en los cuales tendrán acceso, esto con el fin de garantizar la seguridad en el acceso en las plataformas. </t>
  </si>
  <si>
    <t>Realizar Seguimiento Semestral del proceso de verificación y depuración de los usuarios con acceso a Oracle y Office 365</t>
  </si>
  <si>
    <t>Especialista Seguridad de la Información</t>
  </si>
  <si>
    <t>Pérdida de la disponibilidad de acceso a los recursos de la red suministrados por el AD.</t>
  </si>
  <si>
    <t>allas en la prestación de servicio de Internet debido a daños ocasionados en la infraestructura física.
Degradación del servicio AD, debido a fallas en el sistema operativo que impiden el logueo de los usuarios
Fallas en la prestación del servicio eléctrico debido a daños ocasionado en la infraestructura física</t>
  </si>
  <si>
    <t>Posibilidad de Afectación Económica y Reputacional, por Pérdida de la disponibilidad de accesos a los recursos de la red, suministrados por el AD, ocasionados por Fallas en la prestación de servicio de Internet por parte del proveedor, debido a daños ocasionados en la infraestructura física, debido a Fallas físicas en los switch de borde, debido a daños en los componentes electrónicos que impiden la conectividad entre los dispositivos y debido a Fallas en la prestación del servicio eléctrico debido a daños ocasionado en la infraestructura física</t>
  </si>
  <si>
    <t>1. UMVSVRDC03
Servidor Respaldo AD Sede Operativa
2. UMVSVRDC04
Servidor Respaldo AD Sede Producción</t>
  </si>
  <si>
    <t>Incumplimiento al Mantenimiento de la infraestructura tecnológica de la entidad por parte del proveedor FAMOC.</t>
  </si>
  <si>
    <t>El especialista Nivel II diariamente debe verificar el estado de disponibilidad de los AD de las Sedes, a través del diligenciamiento del Formulario de Estado de Servicios Tecnológicos. En caso de presentarse, indisponibilidad del servicio, se notifica al equipo de infraestructura vía correo electrónico quienes verificarán la causa del inconveniente por medio de un diagnóstico, a través del diligenciamiento del Formulario de Estado de Servicios Tecnológicos y del formato de Control de Cambios en caso de ser necesario.
Como evidencia de esta actividad, resultará Formulario de Estado de Servicios Tecnológicos. Correo electrónico y Formato de Control de Cambios en caso de ser necesario.</t>
  </si>
  <si>
    <t>Realizar reporte del Estado de Indisponibilidad del Servicio AD</t>
  </si>
  <si>
    <t>Especialista Nivel II</t>
  </si>
  <si>
    <t>Formulario de Estado de Servicios Tecnológicos</t>
  </si>
  <si>
    <t>Migrar los roles FSMO al controlador AD alterno</t>
  </si>
  <si>
    <t>Bitácora de Infraestructura
/
Formato Control de Cambios</t>
  </si>
  <si>
    <t>Realizar monitoreo del Funcionamiento del AD</t>
  </si>
  <si>
    <t>Especialistas de Servidores</t>
  </si>
  <si>
    <t>Perdida de la Disponibilidad por Falla en el ingreso al aplicativo ARANDA e Incumplimiento en los Acuerdo de Niveles de Servicio</t>
  </si>
  <si>
    <t>Fallas de conexión a la Base de Datos debido a problemas de conectividad ocasionados por degradación de IaaS y PaaS que almacenan el servicio ARANDA.
Degradación del Sistema Operativo debido a las necesidades de capacidades de la herramienta.</t>
  </si>
  <si>
    <t>Posibilidad de Afectación Reputacional por Falla en el ingreso al aplicativo ARANDAe Incumplimiento en los Acuerdo de Niveles de Servicio ocasionados por Fallas de conexión a la Base de Datos debido a problemas de conectividad ocasionados por degradación de IaaS y PaaS que almacenan el servicio ARANDA y por la degradación del Sistema Operativo debido a las necesidades de capacidades de la herramienta.</t>
  </si>
  <si>
    <t>1.ARANDA</t>
  </si>
  <si>
    <t>Hacer seguimiento a la mesa de ayuda
Monitorear los controles y las actividades del mapa de riesgos.</t>
  </si>
  <si>
    <t>Indisponibilidad del acceso a la heramienta de Aranda para solicitud de requerimientos de MDA.
Incumplimientos en la atención de los requerimientos en la MDA afectando ANS.</t>
  </si>
  <si>
    <t xml:space="preserve">El especialista de Nube,mensualmente debe verificar la realización de las copias de seguridad de Aranda a través de la consola de administración de la nube (oracle) en donde se revisará la cantidad incremental de las copias realizadas durante el mes. En caso de alerta de no realización de la copia de seguridad vía correo electrónico, se realiza la respectiva copia de forma manual. Evidencia: Pantallazo de la cantidad de copias realizadas durante el mes (30), correo electrónico y soporte de copia de seguridad manual cuando aplique </t>
  </si>
  <si>
    <t>Verificar funcionamiento de la copia de seguridad realizada</t>
  </si>
  <si>
    <t>Restaurar BD y/o imagen de Maquina Virtual del Servicio ARANDA</t>
  </si>
  <si>
    <t>Especialista Nube
/
 Especialistas Servidores (Maquina Virtual)</t>
  </si>
  <si>
    <t>Los especialistas en servidores designados por la Secretaria General a través de la plataforma de administración de Oracle cloud Mensualmente deben verificar que se estén ejecutándolas tareas de copias de seguridad de la maquina virtual (S.O) y sus discos adjuntos de acuerdo a las políticas de backup establecidas en  la plataforma diligenciando la bitácora de infraestructura, en caso de evidenciar que no se ejecuto el backup programado, se deberá realizar inmediatamente la copia y el escalamiento correspondiente al proveedor de servicio mediante la plataforma service request, como evidencia de esta actividad se tiene bitácora de infraestructura, el escalamiento al proveedor del servicio cuando aplique.</t>
  </si>
  <si>
    <t>Perdida de la Disponibilidad por Falla en el ingreso de los servicios de red y aplicaciones misionales y de apoyo</t>
  </si>
  <si>
    <t>Fallas en la prestación del servicio eléctrico debido a daños ocasionado en la infraestructura física.
Deterioro del software y/o hardware debido a la falta de mantenimiento de los dispositivos y/o por actualizaciones de su firmware.</t>
  </si>
  <si>
    <t>Posibilidad de afectación Económica y Reputacional, por Pérdida de la disponibilidad debido a la Falla en el ingreso de los servicios de red y aplicaciones misionales y de apoyo, ocasionados por las Fallas en la prestación del servicio eléctrico presentado por daños en la infraestructura física y por el Deterioro del software y/o hardware debido a la falta de mantenimiento de los dispositivos y/o por actualizaciones de firmware.</t>
  </si>
  <si>
    <t>Equipos de Seguridad Perimetral</t>
  </si>
  <si>
    <t>Fallas del equipo
Mal funcionamiento del software
Incumplimiento en el mantenimiento del sistema de información.</t>
  </si>
  <si>
    <t>Elaborar y actualizar Plan de mantenimiento de equipos de TI.
Solicitar la adquisición de elementos tecnológicos.
Monitorear los controles y las actividades del mapa de riesgos.</t>
  </si>
  <si>
    <t>Indisponibilidad en los accesos de los servicios de red.</t>
  </si>
  <si>
    <t>El especialista de seguridad informática, cada vez que ocurra el evento se debe revisar los logs de los equipos de seguridad perimetral para verificar que los apagados no controlados no causaron daños en estos, diligenciando la bitácora "Seguimiento de estado de equipos de seguridad perimetral".
En caso de presentarse alguna alerta de apagado no controlado y/o daño de los equipos de seguridad perimetral, se debe notificar vía correo electrónico al líder de infraestructura para que realice el escalamiento pertinente.
Las evidencia de esta actividad es el diligenciamiento de la bitácora "Seguimiento de estado de equipos de seguridad perimetral", los logs de los equipos de seguridad perimetral y los correos de notificación de escalamiento del evento cuando aplique.</t>
  </si>
  <si>
    <t>Realizar seguimiento el mantenimiento del sistema eléctrico del centro de datos donde se almacenan los dispositivos de seguridad perimetral</t>
  </si>
  <si>
    <t>Especialista Seguridad Informática</t>
  </si>
  <si>
    <t>Acta de Mantenimiento realizado.</t>
  </si>
  <si>
    <t>Cada vez que se realice un Mantenimietno Preventivo</t>
  </si>
  <si>
    <t>Solicitar a proveedor el cambio del dispositivo afectado.</t>
  </si>
  <si>
    <t>Correo Electrónico Gerente de Sede.</t>
  </si>
  <si>
    <t>Especialista Seguridad Informática
/
 Líder Infraestructura</t>
  </si>
  <si>
    <t>El especialista de seguridad informática, cada cuatro meses (4) meses debe verificar las notas de la versión del firmware actual de los equipos de seguridad perimetral comparándolas con las existentes en el sitio web oficial del fabricante mediante el diligenciamiento de la bitácora "seguimiento de actualización de firmware de equipos perimetrales",  en caso de existir nuevas versiones se realizará el plan de trabajo para la actualización del dispositivo.
La evidencia de esta actividad es el diligenciamiento de la bitácora "seguimiento de actualización de firmware de equipos perimetrales", las notas de la versión y el plan de actualización cuando se ejecute.</t>
  </si>
  <si>
    <t>Realizar monitoreo del funcionamiento del dispositivo posterior a la instalación de la actualización</t>
  </si>
  <si>
    <t>Reporte de Monitoreo Realizado</t>
  </si>
  <si>
    <t xml:space="preserve">designado por la Secretaria General, cada vez que se realice un cambio en la infraestructura tecnológica debe validar lo dispuesto en EGTI-DI-006 Política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t>
  </si>
  <si>
    <t>El especialista de seguridad informática cada seis (6) meses debe verificar el End of Support (EoS) en la pagina web del fabricante determinando el estado de este, diligenciando la bitácora  "Seguimiento de estado de equipos de seguridad perimetral"; y cada vez que se deba realizar una compra de un elemento de la infraestructura tecnológica, deberá realizar una ficha técnica del elemento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el End of Support (EoS), se notificará al Líder del grupo de infraestructura designado por la Secretaria General, vía correo electrónico, para su respectivo escalamiento, por otra parte, en caso que el elemento de infraestructura requerido supere el presupuesto disponible, se debe incluir en el plan de adquisiciones de la próxima vigencia.
La evidencia de la actividad del EoS es el diligenciamiento de la bitácora "Seguimiento de estado de equipos de seguridad perimetral" y notificaciones vía correos electrónicos cuando aplique.
La evidencia de la actividad adquisición de elementos de infraestructura es la ficha técnica del elemento y el plan de adquisiciones cuando aplique.</t>
  </si>
  <si>
    <t>Realizar Seguimiento a los elementos incluidos en Plan de Adquisiciones</t>
  </si>
  <si>
    <t>Reporte del Seguimiento Realizado</t>
  </si>
  <si>
    <t>Cuando se incorporen adquisiciones en el Plan de Adquisiciones</t>
  </si>
  <si>
    <t>El especialista de Seguridad Informática, cada cuatro meses (4) debe verificar la ejecución de los mantenimientos programados en el plan anual de mantenimientos diligenciando la hoja de vida de los equipos activos de red. En caso de que no se realicen los mantenimientos según lo programado, se escala al Líder de Infraestructura vía correo electrónico la no ejecución, quien tomará las acciones correspondientes.
Evidencia: Hoja de Vida de Equipos Activos de Red, Plan de Mantenimiento, correo electrónico cuando aplique.</t>
  </si>
  <si>
    <t>Hacer seguimiento del funcionamienton de los mantenimientos realizados con base en el cronograma de</t>
  </si>
  <si>
    <t>Pérdida de la disponibilidad de los documentos de las áreas operativas</t>
  </si>
  <si>
    <t>Falla en la conectividad de red, debido a inconvenientes internos por parte del proveedor (ORACLE).
Degradación del sistema operativo del servidor debido a actualizaciones no testeadas previamente.</t>
  </si>
  <si>
    <t>Posibilidad de Afectación Económica y Reputacional por Pérdida de la disponibilidad de los documentos de las áreas operativas, ocasionados por Falla en la conectividad de red, debido a inconvenientes internos por parte del proveedor (ORACLE) y/o por degradación del sistema operativo del servidor debido a actualizaciones no testeadas previamente.</t>
  </si>
  <si>
    <t>1. OCI-FILESRV
2. SpiceWork</t>
  </si>
  <si>
    <t xml:space="preserve">Fallas del equipo
Mal funcionamiento del software
Incumplimiento en el mantenimiento del sistema de información. </t>
  </si>
  <si>
    <t>Monitorear los controles y las actividades del mapa de riesgos.
Determinar las acciones  correctivas y de mejora .
Implementar el plan de contingencia para la materialización de riesgos</t>
  </si>
  <si>
    <t>Indisponibilidad del acceso a la información almacenada en las carpetas de red.</t>
  </si>
  <si>
    <t>Los especialistas de servidores mensualmente deben verificar que los servicios prestados por el proveedor Oracle se encuentren disponibles diligenciando la bitácora de Seguimiento de infraestructura ingresando a la consola de administración de Oracle.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Bitácora de Seguimiento de Infraestructura, Solicitud de Servicio cuando aplique y correo electrónico cuando aplique.</t>
  </si>
  <si>
    <t>Realizar Seguimiento de las incidencias presentadas sobre la Disponibilidad de Oracle</t>
  </si>
  <si>
    <t>Especialistas en Servidores</t>
  </si>
  <si>
    <t>Reporte del Estado de los Servicios de Oracle Cloud</t>
  </si>
  <si>
    <t>Escalar el caso a Oracle por perdida de disponibilidad en los servicios
/
Restablecer última copia de seguridad del servidor</t>
  </si>
  <si>
    <t>Ticket Oracle Cloud
/
Formato Control de Cambios</t>
  </si>
  <si>
    <t>Especialistas Servidores
/
Líder de Infraestructura</t>
  </si>
  <si>
    <t>os especialistas en servidores designados por la Secretaria General, mensualmente  deben verificar que se estén realizando las copias de seguridad de las maquinas que están en la plataforma Oracle cloud mediante el diligenciamiento de la bitácora de infraestructura , en caso de evidenciar que no se ejecuto el backup programado, se deberá realizar inmediatamente la copia y el escalamiento correspondiente al proveedor de servicio mediante la plataforma service request, como evidencia de esta actividad se tiene bitácora de infraestructura, el escalamiento al proveedor del servicio cuando aplique.</t>
  </si>
  <si>
    <t>Realizar monitoreo de la ejecución de las tareas de backup programadas en Oracle Cloud.</t>
  </si>
  <si>
    <t>Reporte de Listado de Backup disponibles en Plataforma Oracle Cloud.</t>
  </si>
  <si>
    <t>Los especialistas en servidores, mensualmente deben verificar las actualizaciones disponibles del sistemas operativo del servidor en la plataforma Microsoft a través del  diligenciamiento de la Bitácora de Infraestructura de las pruebas en el servidor WSUS. En caso de presentar inconsistencias en la actualización, se escalará al Líder de Infraestructura el inconveniente quien dará las instrucciones correspondientes.
Evidencia: Bitácora de Infraestructura, Correo electrónico cuando aplique.</t>
  </si>
  <si>
    <t>Realizar seguimiento a las actualizaciones del Sistema operativo del Servidor disponibles en plataforma Microsoft.</t>
  </si>
  <si>
    <t>Pérdida de la disponibilidad por fallas en el harware o software de los equipos de</t>
  </si>
  <si>
    <t>Daños en el dispositivo por Falta de mantenimiento preventivo.
Falta de actualizaciones en el sistema operativo.</t>
  </si>
  <si>
    <t>Posibilidad de Pérdida Reputacional por fallas en el harware o software de los equipos de Cómputo debido a Daños en los dispositivos por Falta de mantenimiento preventivo y/o por Falta de actualizaciones en el sistema operativo.</t>
  </si>
  <si>
    <t>HARDWARE</t>
  </si>
  <si>
    <t>Equipos de Cómputo</t>
  </si>
  <si>
    <t xml:space="preserve">Mal funcionamiento del equipo </t>
  </si>
  <si>
    <t>Elaborar y actualizar Plan de mantenimiento de equipos de TI.
Monitorear los controles y las actividades del mapa de riesgos.</t>
  </si>
  <si>
    <t>Indisponibilidad del equipo de computo por fallos en sus componentes físicos y lógicos.</t>
  </si>
  <si>
    <t>El Líder del grupo de infraestructura designado por la Secretaria General, cada cuatro meses deber revisar el cumplimiento del plan de mantenimiento, mediante el diligenciamiento de la bitacora de equipos de computo, en donde se podra evidenciar en que sedes y a cuales equipos se les realizó mantenimiento preventivo, en caso de que se evidencie que los mantenimientos no se realicen en los tiempos establecidos se escalará via correo electronico al proveedor para programacion de la nueva fecha la cual no puede pasar mas de una semana.
Evidencia:bitacora de equipos de computo y correo electronico en el caso que aplique</t>
  </si>
  <si>
    <t>Habilitar temporalmente equipo de respaldo para continuidad de labores.</t>
  </si>
  <si>
    <t>Formato Solicitud de Movimientos de Almacen.</t>
  </si>
  <si>
    <t>Líder de Infraestructura
/
 Especialista Nivel II</t>
  </si>
  <si>
    <t>Los especialistas en servidores, mensualmente deben verificar las actualizaciones disponibles del sistemas operativo microsoft a través del  diligenciamiento de la Bitacora de Infraestructura de las pruebas en el servidor WSUS. En caso de presentar inconsistencias en la actualización, se escalará al Líder de Infraestructura el inconveniente quien dará las instrucciones correspondientes.
Evidencia: Bitacora de Infraestructura, Correo electrónico cuando aplique.</t>
  </si>
  <si>
    <t>Seguimiento del funcionamiento de las actualizaciones del Sistema operativo instaladas</t>
  </si>
  <si>
    <t>Registro de información incorrecta</t>
  </si>
  <si>
    <t>Debilidad en el soporte técnico del Sistema Financiero.
Parametrización inadecuada o fuera de la normatividad vigente.</t>
  </si>
  <si>
    <t>QUE? Posibilidad afectación Reputacional 
COMO?  Por el registro de información incorrecta
PORQUE? debido a la pérdida de integirdad del sistema.
Posibilidad de afectación reputacional por el registro de información incorrecta debido a la pérdida de la Integridad del Sistema de Gestión de Información Administrativa y Financiera.</t>
  </si>
  <si>
    <t>Sistema de Gestión de Información Administrativa y Financiera</t>
  </si>
  <si>
    <t>Mal funcionamiento del Software</t>
  </si>
  <si>
    <t>Realizar el seguimiento y comparación de las políticas definidas y lineamientos presupuestales con los resultados obtenidos, de acuerdo con el cronograma establecido en aspectos presupuestales, tesorales y contables.</t>
  </si>
  <si>
    <t>Falta de integridad del sistema para el registro de información</t>
  </si>
  <si>
    <t xml:space="preserve">Incompatibilidad de los sistemas de información de la Entidades guía y/o encargadas del recaudo </t>
  </si>
  <si>
    <t>Reprocesos y reportes con información incorrecta</t>
  </si>
  <si>
    <t>Mensualmente los profesionales del proceso de Gestión financiera validan en la reunión de seguimiento al aplicativo financiero vigente, las necesidades de actualizaciones y/o parametrizaciones, como los avances en los diferentes requerimientos, con el propósito de contar con información confiable y veraz, dejando como evidencia las respectivas citaciones y/o notas de la reunión.
En caso de evidenciar fallas en el Sistema o nuevos requerimientos, se realizan solicitudes a mesa de ayuda con el fin de garantizar la correcta operatividad del Sistema, para que los ingenieros encargados de parametrizar y actualizar realicen las respectivas pruebas o ajustes correspondientes.</t>
  </si>
  <si>
    <t xml:space="preserve">Realizar el seguimiento del desarrollo e implementación de los requerimientos solicitados en el Comité de seguimiento al sistema de información financiero </t>
  </si>
  <si>
    <t>Profesional Especializado de Financiera
Ingeniero de Sistema de Información y tecnología</t>
  </si>
  <si>
    <t>Actas de reunión,  solicitudes mesa de ayuda o notas de reunión</t>
  </si>
  <si>
    <t>Mensualmente</t>
  </si>
  <si>
    <t>Reporte a mesa de ayuda de la novedad presentada con relación a la funcionalidad del sistema financiero vigente.</t>
  </si>
  <si>
    <t>Reporte de mesa de ayuda</t>
  </si>
  <si>
    <t>Profesional Especializado de Financiera, Ingeniero de Sistema de Información y tecnología</t>
  </si>
  <si>
    <t xml:space="preserve">Cada vez que se reciba documentos para causación contable el contratista designado revisa los documentos con el propósito de realizar la contabilización correcta de la información y evidenciar las inconsistencias presentadas, dejando como soporte las conciliaciones bancarias, de almacén, las cuentas reciprocas, SIPROJ y la Cuenta Única Distrital - CUD según corresponda. En caso de evidenciarse inconsistencias en la información registrada se solicita a través de correo electrónico, comunicación escrita  y/o  mesa de ayuda, la realización de los respectivos ajustes y/o modificaciones, quedando como evidencia las comunicaciones de solicitud de ajuste y los reportes de trazabilidad del sistema. </t>
  </si>
  <si>
    <t>Que se pierda o modifique informacion de los registros de datos primarios y/o  los informes de ensayo</t>
  </si>
  <si>
    <t xml:space="preserve">*  Ausencia de controles para la prevención y protección de incendios de manera automática.
* Perdida de los registros de los informes  ensayo generados por el laboratorio </t>
  </si>
  <si>
    <r>
      <t>QUÉ?</t>
    </r>
    <r>
      <rPr>
        <sz val="12"/>
        <rFont val="Arial"/>
        <family val="2"/>
      </rPr>
      <t xml:space="preserve"> Posibilidad  de afectación reputacional de que los resultados de ensayo del laboratorio no tengan registro de toma de datos o del informe  o estén incompletos los datos con los cuales fueron generados.</t>
    </r>
    <r>
      <rPr>
        <b/>
        <sz val="12"/>
        <rFont val="Arial"/>
        <family val="2"/>
      </rPr>
      <t xml:space="preserve">
CÓMO?</t>
    </r>
    <r>
      <rPr>
        <sz val="12"/>
        <rFont val="Arial"/>
        <family val="2"/>
      </rPr>
      <t xml:space="preserve"> Ocasionando que los datos primarios  y/o  los informes de los ensayos sean modificados o estén incompletos.</t>
    </r>
    <r>
      <rPr>
        <b/>
        <sz val="12"/>
        <rFont val="Arial"/>
        <family val="2"/>
      </rPr>
      <t xml:space="preserve">
POR QUÉ?</t>
    </r>
    <r>
      <rPr>
        <sz val="12"/>
        <rFont val="Arial"/>
        <family val="2"/>
      </rPr>
      <t xml:space="preserve">  Puede ocurrir debido a que estos no estén protegidos adecuadamente o a que sufran algún deterioro.
Posibilidad de que los informes de ensayo no tengan registro o estén incompletos los datos con los cuales fueron generados. Ocasionando que los datos primarios  y/o  los informes de los ensayos sean modificados o estén incompletos. Puede ocurrir debido a que estos no estén protegidos adecuadamente o a que sufran algún deterioro. </t>
    </r>
  </si>
  <si>
    <t>Datos primarios e informes de ensayo</t>
  </si>
  <si>
    <t>Destrucción del equipo o medios</t>
  </si>
  <si>
    <t>• Ejecutar los servicios del laboratorio por medio de la manipulación de las muestras, ítems  de ensayos, ejecución de los ensayos, realización de los informes, solicitudes de ensayos externos y envió de los informes de ensayo a los clientes internos.</t>
  </si>
  <si>
    <t>* Ubicación geografica del laboratorio que limita la comunicación ( telefonica, internet).</t>
  </si>
  <si>
    <t>* Desastres naturales.
*Cambios climáticos que dificulten atrasen la ejecución de los ensayos</t>
  </si>
  <si>
    <t xml:space="preserve">Que los informes de ensayo no tengan registro o estén incompletos los datos con los cuales fueron generados   </t>
  </si>
  <si>
    <r>
      <t>El líder de acreditación, trimestralmente verifica que los permisos asignados en el repositorio para modificar, crear y visualizar los documentos del laboratorio estén de acuerdo al rol desempeñado por cada persona, deja como evidencia un acta de reunión en el formato</t>
    </r>
    <r>
      <rPr>
        <b/>
        <sz val="12"/>
        <color rgb="FF000000"/>
        <rFont val="Arial"/>
        <family val="2"/>
      </rPr>
      <t xml:space="preserve"> GDOC-FM-016 </t>
    </r>
    <r>
      <rPr>
        <sz val="12"/>
        <color rgb="FF000000"/>
        <rFont val="Arial"/>
        <family val="2"/>
      </rPr>
      <t>. Si se encuentra alguna diferencia en los permisos se pone una mesa de ayuda para solicitar  la modificación.</t>
    </r>
  </si>
  <si>
    <t>Se solicitará la recuperación de la información almacenada en el repositori y se realizará la reconstrucción de los registros de toma de datos de acuerdo a la información recuperada.</t>
  </si>
  <si>
    <t>Los registros de toma de datos reconstruidos, los informes de ensayo e información recuperada</t>
  </si>
  <si>
    <t>El cordinador técnico, cada vez que se aprueba el informe lo convierte a pdf con el fin de evitar modificaciones sobre el informe definitivo, si el informe de ensayo se envie en formato diferente de pdf no serán válidos.</t>
  </si>
  <si>
    <t>Cada  vez que se va a modificar un registro de toma de datos  de ensayo el laboratorista, pasa una línea DIAGONAL sobre el dato a modificar, de tal manera que el dato modificado sea legible, esto, con el fin de que el cambio sea trazable a la versión inmediatamente anterior y poder identificar el o los aspectos corregidos, firmar con las iniciales de los nombres y apellidos, para identificar el responsable del cambio, registrar la fecha del cambio. Dejandolos como evidencia en el registro de toma datos. Si no se cuenta con la evidencia de la modificación se devuelve el registro de toma de datos al laboratorista.</t>
  </si>
  <si>
    <t>El líder de acreditación, mensualmente revisa que se halla generado una copia digital de los registros de toma de datos en el repositorio, con el fin de guardar una copia digital de este. En el  caso de no encontrar el archivo digitalizado, se solicita la digitalización de inmediato.</t>
  </si>
  <si>
    <t>Pérdida de confidencialidad de las actas de comité de conciliación</t>
  </si>
  <si>
    <t>Ausencia de controles en el proceso de elaboración e impresión en la sede adminsitrativa
Ausencia de controles en el proceso de archivo y custodia física</t>
  </si>
  <si>
    <t>Posibilidad de afectación Reputacional y económica por pérdida de confidencialidad de las actas de comité de conciliación, debido a falta de controles en el proceso de archivo y custodia física, asi como en el proceso de elaboración e impresión de éstas en la sede adminsitrativa</t>
  </si>
  <si>
    <t>Acta de comité de conciliación</t>
  </si>
  <si>
    <t>Manipulación indebida de la información, debido a falta de controles en el proceso de elaboración, archivo y custodia de las actas</t>
  </si>
  <si>
    <t>Resolución 037 de 2020, artículos 3 , 17 y 19</t>
  </si>
  <si>
    <t>Deconocimiento del protocolo para la gestión de comités de concilaición y de la resolución 302 de 2022 de la UAERMV.</t>
  </si>
  <si>
    <t>Intereses de terceros en la obtención de información tratada en las reuniones de Comité de Conciliación.</t>
  </si>
  <si>
    <r>
      <t xml:space="preserve">El Secretario Técnico del Comité de Conciliación </t>
    </r>
    <r>
      <rPr>
        <b/>
        <sz val="12"/>
        <rFont val="Arial"/>
        <family val="2"/>
      </rPr>
      <t>verificará cuatrimestralmente</t>
    </r>
    <r>
      <rPr>
        <sz val="12"/>
        <rFont val="Arial"/>
        <family val="2"/>
      </rPr>
      <t xml:space="preserve"> que las actas se hayan generado en documento electrónico y que sean frimadas por este mismo medio. En caso de encontrar que las actas no están siendo generadas y firmadas electrónicamente, se informará al/la Jede de la OAJ por medio de correo electrónico, para que requiera a la persona encargada de esta actividad. </t>
    </r>
    <r>
      <rPr>
        <b/>
        <sz val="12"/>
        <rFont val="Arial"/>
        <family val="2"/>
      </rPr>
      <t xml:space="preserve">Como evidencia </t>
    </r>
    <r>
      <rPr>
        <sz val="12"/>
        <rFont val="Arial"/>
        <family val="2"/>
      </rPr>
      <t xml:space="preserve">se tiene  correo electrónico remitido a la jefe de la OAJ con reporte sobre las actas generadas y suscritas electronicamente en el periodo. </t>
    </r>
  </si>
  <si>
    <t>Informar al comité de conciliación para que se tomen las acciones a que haya lugar</t>
  </si>
  <si>
    <t>Secretario Técnico Comité de Conciliación</t>
  </si>
  <si>
    <r>
      <t xml:space="preserve">El Secretario Técnico del Comité de Conciliación </t>
    </r>
    <r>
      <rPr>
        <b/>
        <sz val="12"/>
        <rFont val="Arial"/>
        <family val="2"/>
      </rPr>
      <t>revisará</t>
    </r>
    <r>
      <rPr>
        <sz val="12"/>
        <rFont val="Arial"/>
        <family val="2"/>
      </rPr>
      <t xml:space="preserve"> </t>
    </r>
    <r>
      <rPr>
        <b/>
        <sz val="12"/>
        <rFont val="Arial"/>
        <family val="2"/>
      </rPr>
      <t xml:space="preserve">cuatrimestralmente </t>
    </r>
    <r>
      <rPr>
        <sz val="12"/>
        <rFont val="Arial"/>
        <family val="2"/>
      </rPr>
      <t>que las actas de comité de conciliación elaboradas en el periodo, se encuentren debidamente archivadas en un expediente electrónico con acceso restringido.  En caso de encontrar que las actas no se encuentran debidamente archivadas, se informará al/la Jede de la OAJ por medio de correo electrónico, para que requiera a la persona encargada de dicha custodia.</t>
    </r>
    <r>
      <rPr>
        <b/>
        <sz val="12"/>
        <rFont val="Arial"/>
        <family val="2"/>
      </rPr>
      <t xml:space="preserve"> Como evidencia </t>
    </r>
    <r>
      <rPr>
        <sz val="12"/>
        <rFont val="Arial"/>
        <family val="2"/>
      </rPr>
      <t xml:space="preserve">se tiene correo electrónico remitido a la jefe de la OAJ con reporte sobre estado de archivo y custodia de las actas,  en el expedientes dispuetso para este fin. </t>
    </r>
  </si>
  <si>
    <t xml:space="preserve">
Indisponibilidad de la información resultante de las actividades de Control Interno (informes e informes internos)</t>
  </si>
  <si>
    <t>Debido a caídas o hackeo de página web https://www.umv.gov.co/portal/transparencia/#Control</t>
  </si>
  <si>
    <t xml:space="preserve">
Posibilidad de afectación reputacional por indisponibilidad de la información resultante de las actividades de Control Interno (informes e informes internos)
Debido a caídas o hackeo de la página web y el sistema de información Documental de la entidad.  </t>
  </si>
  <si>
    <t xml:space="preserve">Informe definitivo </t>
  </si>
  <si>
    <t>Caída de página web
Hackeo de la página web</t>
  </si>
  <si>
    <t>Elaborar y presentar los informes o reportes internos establecidos por las normas vigentes.</t>
  </si>
  <si>
    <t>Cambios en políticas de TI
Mantenimientos a página web
Caída de servidores</t>
  </si>
  <si>
    <t>Hackeo de página web</t>
  </si>
  <si>
    <r>
      <t xml:space="preserve">El auxiliar administrativo OCI  </t>
    </r>
    <r>
      <rPr>
        <b/>
        <sz val="12"/>
        <color rgb="FF000000"/>
        <rFont val="Arial"/>
        <family val="2"/>
      </rPr>
      <t>mensualmente verifica,</t>
    </r>
    <r>
      <rPr>
        <sz val="12"/>
        <color rgb="FF000000"/>
        <rFont val="Arial"/>
        <family val="2"/>
      </rPr>
      <t xml:space="preserve"> según el reporte enviado por correo electrónico institucional por el integrante del Equipo OCI, la información cargada en la carpeta compartida OCI, que cumpla con la ubicación en la serie correspondiente de la TRD-Tabla de Retención Documental OCI. En caso de identificar diferencias del cargue de achivos en la carpeta compartida, el auxiliar solicitará completar lo faltante o reubicarlo conforme a la serie.</t>
    </r>
    <r>
      <rPr>
        <b/>
        <sz val="12"/>
        <color rgb="FF000000"/>
        <rFont val="Arial"/>
        <family val="2"/>
      </rPr>
      <t xml:space="preserve">
Como evidencia se tienen los correos electrónicos institucionales que se cursen entre el integrante del equipo de trabajo OCI y el auxiliar administrativo.</t>
    </r>
  </si>
  <si>
    <t>El Auxiliar Administrativo OCI trimestralmente solicita mediante correo electrónico institucional a la "Mesa de Ayuda UMV" (del proceso GSIT - Gestión de Servicios e Infraestructura Tecnológica), el "log" del backup o copia de seguridad, correspondienta a la carpeta compartida OCI que sirve como repositorio de la información definitiva generada por la dependencia.
En caso de no recibir respuesta y/o identificar que no se realiza el backup solicitado, se enviará un correo electrónico institucional, con copia a la Secretaria General (responsable directiva del proceso GSIT) informando de este incumplimiento.
Como evidencia, los correos electrónicos institucionales remitidos por el auxiliar Administrativo OCI al proceso GSIT - Gestión de Servicios e Infraestructura Tecnológica .</t>
  </si>
  <si>
    <t>Por rérdida de la disponibilidad de información en las bases de  datos del proceso disciplinarios por el inadecuado almacenamiento de la información cargada de los procesos disciplinarios, sin backup/copias de seguridad</t>
  </si>
  <si>
    <t>debido al registro manual de la información de los procesos disciplinarios en las bases de datos, que puede incurrir en error o provenir de fuente no confiable.</t>
  </si>
  <si>
    <t>R2
Posibilidad de afectación reputacional por Pérdida de la disponibilidad de información en las bases de  datos del proceso disciplinarios por el inadecuado almacenamiento de la información cargada de los procesos disciplinarios, sin backup/copias de seguridad, debido al registro manual de la información de los procesos disciplinarios en las bases de datos, que puede incurrir en error o provenir de fuente no confiable.</t>
  </si>
  <si>
    <t>Procsos disciplinarios</t>
  </si>
  <si>
    <t>dificultades en la transferencia de conocimiento entre los servidores que se vinculan y se retiran de la unidad.
mantener desactualizadas las bases de datos Excel y SID, asi como los expediente físicos del proceso CODI.</t>
  </si>
  <si>
    <t>Interes por parte de terceros en que la infrmacion de los procesos disciplinarios este desactualizada.
Perdida de la informacion de los process disciplinarios como ocnsecuencia de actividades de delincuentes informaticos.</t>
  </si>
  <si>
    <t>No disponer del accso  y la utilización de la información cuando se requiera.
Daño a la imagen institucional por no disponer de la información de los procesos disciplinarios.
 investigación disciplinaria por parte del ente de control correspondiente por eventual disposición de la informacion de los process disciplinarios.</t>
  </si>
  <si>
    <r>
      <rPr>
        <sz val="12"/>
        <color rgb="FF000000"/>
        <rFont val="Arial"/>
        <family val="2"/>
      </rPr>
      <t xml:space="preserve">El Profesional Especializado CODI </t>
    </r>
    <r>
      <rPr>
        <b/>
        <sz val="12"/>
        <color rgb="FF000000"/>
        <rFont val="Arial"/>
        <family val="2"/>
      </rPr>
      <t>verifica</t>
    </r>
    <r>
      <rPr>
        <sz val="12"/>
        <color rgb="FF000000"/>
        <rFont val="Arial"/>
        <family val="2"/>
      </rPr>
      <t xml:space="preserve"> CADA VEZ que se genera nueva información dentro de cada expediente disciplinario físico, que se actualice simultáneamente la "base de datos CODI" con la totalidad de campos diligenciados, para posteriormente alimentar "la base de datos SID", con el fin de que los datos cargados en el SID coincidan con el expediente físico.
Como evidencia: registro de la información del cargue de datos en las bases CODI y SID.
En caso de encontrar diferencias entre la "base de datos SID" y el expediente físico ("base de datos CODI") se realizará el ajuste de inmediato, dejando un acta de reunión como soporte del ajuste.</t>
    </r>
  </si>
  <si>
    <t>Reportar el registro de la información cargada en las bases de datos CODI y SID.</t>
  </si>
  <si>
    <t>Profesional Especializado CODI</t>
  </si>
  <si>
    <t xml:space="preserve"> Reporte del registro de cargue de bases de datos</t>
  </si>
  <si>
    <t>Solicitar al proceso GSIT el restablecimiento de la información disciplinaria, por medio de las copias de seguridad que fueron tomadas mensualmente para salguardar la integridad, seguridad y confiabilidad de esta información.</t>
  </si>
  <si>
    <t>Backup o Copia de seguridad del proceso CODI reestablecida,</t>
  </si>
  <si>
    <t>Proceso GSIT</t>
  </si>
  <si>
    <r>
      <rPr>
        <sz val="12"/>
        <color rgb="FF000000"/>
        <rFont val="Arial"/>
        <family val="2"/>
      </rPr>
      <t xml:space="preserve">El (la) Profesional Especializado 222-03, </t>
    </r>
    <r>
      <rPr>
        <b/>
        <sz val="12"/>
        <color rgb="FF000000"/>
        <rFont val="Arial"/>
        <family val="2"/>
      </rPr>
      <t>valida</t>
    </r>
    <r>
      <rPr>
        <sz val="12"/>
        <color rgb="FF000000"/>
        <rFont val="Arial"/>
        <family val="2"/>
      </rPr>
      <t xml:space="preserve"> mensualmente que el proceso GSIT-Gestión de Servicios e Infraestructura, haya realizado backup/copia  de la información contenida en la "base de datos CODI" y expedientes electrónicos del proceso disciplinario,
Como evidencia se tiene el correo electroico enviado por el responsable del proceso GSIT donde informa que la copia de seguridad se realizó.
En caso de evidenciarse que no se haya realizado esta copia de seguridad, se procede a requerir nuevamente con radicado (memorando) para que se realice.</t>
    </r>
  </si>
  <si>
    <t>Solicitar la copia de seguridad del proceso CODI al proceso GSIT, para que la realice mensualmente.</t>
  </si>
  <si>
    <t>Correo electrónico de solicitud para realizar la copia de seguridad del proceso CODI  a GSIT</t>
  </si>
  <si>
    <t>Registro Sustancial</t>
  </si>
  <si>
    <t>Registro Material</t>
  </si>
  <si>
    <t>Sin registro</t>
  </si>
  <si>
    <t>Reducir</t>
  </si>
  <si>
    <t xml:space="preserve">Acción de Contingencia </t>
  </si>
  <si>
    <t>¿QUÉ?
Impacto</t>
  </si>
  <si>
    <r>
      <t>¿CÓMO? 
Causa Inmediata
(</t>
    </r>
    <r>
      <rPr>
        <sz val="12"/>
        <rFont val="Arial"/>
        <family val="2"/>
      </rPr>
      <t>Iniciar con la palabra por</t>
    </r>
    <r>
      <rPr>
        <b/>
        <sz val="12"/>
        <rFont val="Arial"/>
        <family val="2"/>
      </rPr>
      <t>)</t>
    </r>
  </si>
  <si>
    <r>
      <t>¿PORQUÉ? 
Causa Raíz
(</t>
    </r>
    <r>
      <rPr>
        <sz val="12"/>
        <rFont val="Arial"/>
        <family val="2"/>
      </rPr>
      <t>Iniciar con la debido a</t>
    </r>
    <r>
      <rPr>
        <b/>
        <sz val="12"/>
        <rFont val="Arial"/>
        <family val="2"/>
      </rPr>
      <t>)</t>
    </r>
  </si>
  <si>
    <t>Punto de riesgo
Actividad clave o fase del proyecto</t>
  </si>
  <si>
    <r>
      <t xml:space="preserve">Descripción del Riesgo
</t>
    </r>
    <r>
      <rPr>
        <sz val="12"/>
        <rFont val="Arial"/>
        <family val="2"/>
      </rPr>
      <t>Esta columna se diligencia sola</t>
    </r>
  </si>
  <si>
    <t>Tipología de Riesgo</t>
  </si>
  <si>
    <t xml:space="preserve">Riesgo estratégico </t>
  </si>
  <si>
    <t>No. veces que realiza la actividad al año</t>
  </si>
  <si>
    <t>Severidad (Nivel de riesgo)</t>
  </si>
  <si>
    <t>Descripción de la acción basado en el análisis de causas</t>
  </si>
  <si>
    <t>Responsable
(Cargo)</t>
  </si>
  <si>
    <t xml:space="preserve">Fecha o fechas de finalización </t>
  </si>
  <si>
    <t>Complemento:  (periodicidad, cómo se realiza, evidencia y desviación)</t>
  </si>
  <si>
    <t>Por contratar o ceder a proveedores sancionados por el Consejo de Seguridad de las Naciones Unidas o que estén incluidos en otras listas restrictivas.</t>
  </si>
  <si>
    <t>Debido a la no aplicación de los procesos de debida diligencia</t>
  </si>
  <si>
    <t>Adelantar las etapas precontractual y contractual de los
procesos para suplir las
necesidades de bienes, servicios y obra pública previstos en el plan anual de adquisiciones de la entidad.</t>
  </si>
  <si>
    <t>Riesgo de contagio</t>
  </si>
  <si>
    <t>Falta de herramientas para realizar la debida diligencia en la verificación de requisitos establecidos para la contratación, que permita prevenir el ingreso de recursos relacionados con el LA/FT</t>
  </si>
  <si>
    <t xml:space="preserve">En el mercado pueden existir proveedores que en sus activos tengan recursos y/o bienes provenientes relacionadas con LA o FT de actividades ilícitas </t>
  </si>
  <si>
    <t>Afectación económica de la entidad por el ingreso de recursos provenientes de LA/FT, con apariencia de legalidad generando daño a la imagen institucional</t>
  </si>
  <si>
    <t>Causado por un tercero interesado en un contrato con la entidad</t>
  </si>
  <si>
    <t>El profesional designado por la Gerencia de Contratación</t>
  </si>
  <si>
    <t>Verifica</t>
  </si>
  <si>
    <t>cada vez que se reciben propuestas que la carta de presentación de oferta cumpla con los requisitos relacionados en esta, evidenciando que los bienes y recursos destinados para suplir la necesidad de la entidad, son de origen licito; así como, la composición accionaria de la persona jurídica o de los integrantes del proponente plural.
Evidencia: Informe de evaluación de requisitos jurídicos.
En caso de no aportar la carta de presentación de la oferta o ésta no este completamente diligenciada se solicita al proponente la aclare o diligencie en su totalidad.</t>
  </si>
  <si>
    <t>Socializar semestralmente con los equipos de GCON, estructuradores y enlaces de las dependencias, sobre la verificación de requisitos necesarios para identificar posibles contagios con recursos provenientes de LA y FT.</t>
  </si>
  <si>
    <t>Gerencia de Contratación</t>
  </si>
  <si>
    <t>Presentación, lista de asistencia y grabación</t>
  </si>
  <si>
    <t>Informar al Oficial de cumplimiento del Sistema de LAFT, para el respectivo análisis de la situación reportada.</t>
  </si>
  <si>
    <t>Formulario Interno de reporte de operaciones inusuales</t>
  </si>
  <si>
    <t>El profesional asignado por la Gerencia de contratación</t>
  </si>
  <si>
    <t>Por hallazgos o sanciones interpuestas por los entes de control a la Entidad.</t>
  </si>
  <si>
    <t>Debido a la no aplicación de los procesos de debida diligencia.</t>
  </si>
  <si>
    <t xml:space="preserve">Controlar y conciliar los movimientos bancarios y elaborar los informes correspondientes </t>
  </si>
  <si>
    <t>Falta de un procedimiento donde se establezcan los requisitos establecidos para la aceptación de ingresos que puedan provenir de recursos económicos de LA/FT.</t>
  </si>
  <si>
    <t>Dificultad para identificar organizaciones o grupos presuntamente relacionados con el lavado de activos o financiamiento del terrorismo.</t>
  </si>
  <si>
    <t>Afectación económica de la entidad por el posible ingreso de recursos provenientes de LA/FT, con apariencia de legalidad generando daño a la imagen institucional</t>
  </si>
  <si>
    <t>Causado por un proveedor, contratista o funcionario de la entidad</t>
  </si>
  <si>
    <t>El contratista designado por Tesorería</t>
  </si>
  <si>
    <t>diariamente los movimientos reflejados en las cuentas bancarias, identificando los ingresos y elaborando las actas de legalización registrando su respectiva justificación.
En caso que no establecer la procedencia de los ingresos se debe elaborar una partida conciliatoria.
EVIDENCIA: Actas de legalización</t>
  </si>
  <si>
    <t>Realizar mensualmente la conciliación bancaria y reporte de revelaciones a los estados financieros a los entes de control</t>
  </si>
  <si>
    <t>Tesorero y Contador</t>
  </si>
  <si>
    <t>Conciliación Bancaria y revelaciones a los estados financieros</t>
  </si>
  <si>
    <t>Reportar el caso al Oficial de Cumplimiento</t>
  </si>
  <si>
    <t>Reporte del caso</t>
  </si>
  <si>
    <t>Gerente Administrativo y Financiero</t>
  </si>
  <si>
    <t>por vincular a un servidor público que no cumple con los requisitos de formación y experiencia acordes al Manual Específico de Funciones y de Competencias Laborales</t>
  </si>
  <si>
    <t>debido a presiones indebidad o intereses personales sin la verificación de requisitos de formación y experiencia</t>
  </si>
  <si>
    <t>Adelantar los trámites de ley para el nombramiento de personal por convocatoria pública, provisionalidad o encargos.</t>
  </si>
  <si>
    <t>Posibilidad de afectación reputacional por vincular a un servidor público que no cumple con los requisitos de formación y experiencia acordes al Manual Específico de Funciones y de Competencias Laborales debido a presiones indebidad o intereses personales sin la verificación de requisitos de formación y experiencia</t>
  </si>
  <si>
    <t>Inadecuado control en el proceso de verificación de los requisitos de formación academica y experiencia laboral acorde al Manual Específico de Funciones y de Competencias Laborales.</t>
  </si>
  <si>
    <t>Ingreso de servidores Públicos que no cumplen con los requisitos de formación academica y experiencia laboral establecidos en el Manual Específico de Funciones y de Competencias Laborales.</t>
  </si>
  <si>
    <t>Afectación reputacional a la entidad por la vinculación de servidores públicos  que no cumplen con los requisitos de formación académica y experiencia laboral acordes al Manual Específico de Funciones y de Competencias Laborales.</t>
  </si>
  <si>
    <t>El profesional especializado o el colaborador designado del proceso de Gestión del Talento Humano</t>
  </si>
  <si>
    <t>cada vez que se vaya a vincular a un Servidor Público , que este cumpla con los requisitos de formación académica, experiencia laboral y certificación de antecedentes disciplinarios, fiscales y judiciales, lo cual se plasma a través del Formato de verificación de estudio, experiencia y conocimientos- UAERMV GTHU-FM-054.
En el caso de que no se cumpla con los requisitos no se realizará el nombramiento.</t>
  </si>
  <si>
    <t>El profesional especializado o el colaborador designado del proceso de Gestión del Talento Humano Verifica cada vez que se vaya a vincular a un Servidor Público , que este cumpla con los requisitos de formación académica, experiencia laboral y certificación de antecedentes disciplinarios, fiscales y judiciales, lo cual se plasma a través del Formato de verificación de estudio, experiencia y conocimientos- UAERMV GTHU-FM-054.
En el caso de que no se cumpla con los requisitos no se realizará el nombramiento.</t>
  </si>
  <si>
    <t>40%</t>
  </si>
  <si>
    <t>Socializar semestralmente con el equipo de GTHU la importancia de realizar e incluir los antecedentes del aspirante en el formato de verificación de estudio conocimiento y experiencia, haciendo énfasis en la verificación de requisitos y antecedentes para prevenir la posible vinculación con actividades provenientes de LA y FT.</t>
  </si>
  <si>
    <t>Profesional Especializado</t>
  </si>
  <si>
    <t>Informar al nominador y secretario general la novedad presentada.</t>
  </si>
  <si>
    <t>Correo electrónico.</t>
  </si>
  <si>
    <t>Gerente Administrativo y Financiero, Profesional Especializado o Colaborador designado</t>
  </si>
  <si>
    <t xml:space="preserve">  </t>
  </si>
  <si>
    <t/>
  </si>
  <si>
    <t>2023 - Versión 3</t>
  </si>
  <si>
    <t>Por bajo desempeño institucional</t>
  </si>
  <si>
    <t>debido a la deficiente implementación de los lineamientos y políticas del MIPG que no permiten desarrollar las actividades definidas.</t>
  </si>
  <si>
    <t>En la formulacion de las actividades del plan de accion del proyecto 7859</t>
  </si>
  <si>
    <t>Posibilidad de afectación reputacional Por bajo desempeño institucional debido a la deficiente implementación de los lineamientos y políticas del MIPG que no permiten desarrollar las actividades definidas.</t>
  </si>
  <si>
    <t>Ejecución y administración de procesos </t>
  </si>
  <si>
    <t>Inoportunidad en la entrega de la información por parte de la gerencia del proyecto</t>
  </si>
  <si>
    <t>Cambios en la priorización de la entidad de acuerdo al POT y PDD</t>
  </si>
  <si>
    <t>Los gerentes de proyecto  Valida mensulamente que la información registrada para cada componente en la plantilla de plan acción, se encuentre alineado con lo ejecutado. Como soporte queda el correo electrónico remitido por la SG</t>
  </si>
  <si>
    <t>El profesional designado por el jefe de la OAP Verifica mensulamente que la información registrada para cada meta en la plantilla de plan acción, se encuentre ejecutado de acuerdo con lo programado. Como soporte queda el correo electrónico remitido por la SG.</t>
  </si>
  <si>
    <t>Revisión de la inforamción para cargue en los aplicativos oficiales</t>
  </si>
  <si>
    <t>Mesa de trabajo con el apoyo de la gerencia del proyecto para generar alertas</t>
  </si>
  <si>
    <t>OAP</t>
  </si>
  <si>
    <t>Plantilla de seguimiento/ reporte SEGPLAN</t>
  </si>
  <si>
    <t>OAP-SG</t>
  </si>
  <si>
    <t xml:space="preserve">Grabación de reunión y listado de asistencia </t>
  </si>
  <si>
    <t>1 plan de mejoramiento aprobado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</si>
</sst>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0.0%"/>
    <numFmt numFmtId="167" formatCode="_-&quot;$&quot;\ * #,##0.00_-;\-&quot;$&quot;\ * #,##0.00_-;_-&quot;$&quot;\ * &quot;-&quot;??_-;_-@_-"/>
  </numFmts>
  <fonts count="44" x14ac:knownFonts="1">
    <font>
      <sz val="11"/>
      <color theme="1"/>
      <name val="Calibri"/>
      <family val="2"/>
      <scheme val="minor"/>
    </font>
    <font>
      <sz val="10"/>
      <color rgb="FF000000"/>
      <name val="Arial Narrow"/>
      <family val="2"/>
    </font>
    <font>
      <sz val="10"/>
      <color theme="1"/>
      <name val="Calibri"/>
      <family val="2"/>
      <scheme val="minor"/>
    </font>
    <font>
      <sz val="11"/>
      <color theme="1"/>
      <name val="Calibri"/>
      <family val="2"/>
      <scheme val="minor"/>
    </font>
    <font>
      <sz val="10"/>
      <name val="Arial"/>
      <family val="2"/>
    </font>
    <font>
      <sz val="12"/>
      <name val="Times New Roman"/>
      <family val="1"/>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b/>
      <sz val="9"/>
      <color theme="1"/>
      <name val="Arial"/>
      <family val="2"/>
    </font>
    <font>
      <sz val="9"/>
      <color theme="1"/>
      <name val="Arial"/>
      <family val="2"/>
    </font>
    <font>
      <b/>
      <sz val="18"/>
      <color theme="1"/>
      <name val="Arial"/>
      <family val="2"/>
    </font>
    <font>
      <b/>
      <sz val="16"/>
      <name val="Arial"/>
      <family val="2"/>
    </font>
    <font>
      <sz val="12"/>
      <name val="Arial"/>
      <family val="2"/>
    </font>
    <font>
      <b/>
      <sz val="12"/>
      <name val="Arial"/>
      <family val="2"/>
    </font>
    <font>
      <b/>
      <sz val="11"/>
      <color theme="1"/>
      <name val="Calibri"/>
      <family val="2"/>
      <scheme val="minor"/>
    </font>
    <font>
      <sz val="16"/>
      <name val="Arial"/>
      <family val="2"/>
    </font>
    <font>
      <sz val="12"/>
      <color theme="1"/>
      <name val="Arial"/>
      <family val="2"/>
    </font>
    <font>
      <b/>
      <sz val="16"/>
      <color theme="5" tint="-0.249977111117893"/>
      <name val="Arial"/>
      <family val="2"/>
    </font>
    <font>
      <sz val="13"/>
      <name val="Arial"/>
      <family val="2"/>
    </font>
    <font>
      <sz val="12"/>
      <color rgb="FF000000"/>
      <name val="Arial"/>
      <family val="2"/>
    </font>
    <font>
      <sz val="12"/>
      <color rgb="FF203764"/>
      <name val="Calibri"/>
      <family val="2"/>
      <scheme val="minor"/>
    </font>
    <font>
      <b/>
      <sz val="12"/>
      <color rgb="FF000000"/>
      <name val="Arial"/>
      <family val="2"/>
    </font>
    <font>
      <b/>
      <u/>
      <sz val="12"/>
      <name val="Arial"/>
      <family val="2"/>
    </font>
    <font>
      <sz val="12"/>
      <color rgb="FF0070C0"/>
      <name val="Arial"/>
      <family val="2"/>
    </font>
    <font>
      <b/>
      <sz val="12"/>
      <color theme="1"/>
      <name val="Arial"/>
      <family val="2"/>
    </font>
    <font>
      <b/>
      <sz val="12"/>
      <color rgb="FF00B0F0"/>
      <name val="Arial"/>
      <family val="2"/>
    </font>
    <font>
      <sz val="10"/>
      <color rgb="FF000000"/>
      <name val="Arial"/>
      <family val="2"/>
    </font>
    <font>
      <sz val="12"/>
      <color rgb="FF1F497D"/>
      <name val="Arial"/>
      <family val="2"/>
    </font>
    <font>
      <sz val="10"/>
      <color theme="1"/>
      <name val="Arial"/>
      <family val="2"/>
    </font>
    <font>
      <sz val="12"/>
      <color theme="3" tint="-0.249977111117893"/>
      <name val="Arial"/>
      <family val="2"/>
    </font>
    <font>
      <b/>
      <sz val="12"/>
      <color theme="3" tint="-0.249977111117893"/>
      <name val="Arial"/>
      <family val="2"/>
    </font>
    <font>
      <sz val="14"/>
      <name val="Arial"/>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rgb="FFBDD7EE"/>
        <bgColor rgb="FF000000"/>
      </patternFill>
    </fill>
    <fill>
      <patternFill patternType="solid">
        <fgColor rgb="FFFFFF66"/>
        <bgColor rgb="FF000000"/>
      </patternFill>
    </fill>
    <fill>
      <patternFill patternType="solid">
        <fgColor rgb="FFFFFF00"/>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
      <patternFill patternType="solid">
        <fgColor rgb="FFE26B0A"/>
        <bgColor rgb="FF000000"/>
      </patternFill>
    </fill>
    <fill>
      <patternFill patternType="solid">
        <fgColor rgb="FFFFFFFF"/>
        <bgColor rgb="FF000000"/>
      </patternFill>
    </fill>
    <fill>
      <patternFill patternType="solid">
        <fgColor rgb="FFFF0000"/>
        <bgColor rgb="FF000000"/>
      </patternFill>
    </fill>
    <fill>
      <patternFill patternType="solid">
        <fgColor rgb="FFCCC0DA"/>
        <bgColor rgb="FF000000"/>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6" tint="0.39997558519241921"/>
        <bgColor indexed="64"/>
      </patternFill>
    </fill>
  </fills>
  <borders count="121">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style="hair">
        <color theme="6" tint="-0.499984740745262"/>
      </left>
      <right/>
      <top/>
      <bottom/>
      <diagonal/>
    </border>
    <border>
      <left style="hair">
        <color theme="6" tint="-0.499984740745262"/>
      </left>
      <right/>
      <top style="medium">
        <color theme="6" tint="-0.499984740745262"/>
      </top>
      <bottom style="hair">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
      <left style="medium">
        <color indexed="64"/>
      </left>
      <right style="hair">
        <color theme="6" tint="-0.499984740745262"/>
      </right>
      <top style="medium">
        <color indexed="64"/>
      </top>
      <bottom style="medium">
        <color indexed="64"/>
      </bottom>
      <diagonal/>
    </border>
    <border>
      <left style="hair">
        <color theme="6" tint="-0.499984740745262"/>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right/>
      <top style="medium">
        <color indexed="64"/>
      </top>
      <bottom style="hair">
        <color theme="6" tint="-0.499984740745262"/>
      </bottom>
      <diagonal/>
    </border>
    <border>
      <left style="hair">
        <color theme="6" tint="-0.499984740745262"/>
      </left>
      <right/>
      <top style="hair">
        <color theme="6" tint="-0.499984740745262"/>
      </top>
      <bottom/>
      <diagonal/>
    </border>
    <border>
      <left style="hair">
        <color rgb="FF4F6228"/>
      </left>
      <right style="hair">
        <color rgb="FF4F6228"/>
      </right>
      <top style="hair">
        <color rgb="FF4F6228"/>
      </top>
      <bottom/>
      <diagonal/>
    </border>
    <border>
      <left style="hair">
        <color rgb="FF4F6228"/>
      </left>
      <right style="hair">
        <color rgb="FF4F6228"/>
      </right>
      <top/>
      <bottom/>
      <diagonal/>
    </border>
    <border>
      <left style="hair">
        <color rgb="FF4F6228"/>
      </left>
      <right style="hair">
        <color rgb="FF4F6228"/>
      </right>
      <top style="hair">
        <color rgb="FF4F6228"/>
      </top>
      <bottom style="hair">
        <color rgb="FF4F6228"/>
      </bottom>
      <diagonal/>
    </border>
    <border>
      <left style="hair">
        <color rgb="FF4F6228"/>
      </left>
      <right style="hair">
        <color rgb="FF4F6228"/>
      </right>
      <top/>
      <bottom style="hair">
        <color rgb="FF4F6228"/>
      </bottom>
      <diagonal/>
    </border>
    <border>
      <left/>
      <right style="hair">
        <color rgb="FF4F6228"/>
      </right>
      <top style="hair">
        <color rgb="FF4F6228"/>
      </top>
      <bottom style="hair">
        <color rgb="FF4F6228"/>
      </bottom>
      <diagonal/>
    </border>
    <border>
      <left/>
      <right style="hair">
        <color rgb="FF4F6228"/>
      </right>
      <top/>
      <bottom style="hair">
        <color rgb="FF4F6228"/>
      </bottom>
      <diagonal/>
    </border>
    <border>
      <left style="hair">
        <color rgb="FF4F6228"/>
      </left>
      <right style="hair">
        <color rgb="FF4F6228"/>
      </right>
      <top style="medium">
        <color indexed="64"/>
      </top>
      <bottom/>
      <diagonal/>
    </border>
    <border>
      <left style="hair">
        <color rgb="FF4F6228"/>
      </left>
      <right style="hair">
        <color theme="6" tint="-0.499984740745262"/>
      </right>
      <top style="hair">
        <color theme="6" tint="-0.499984740745262"/>
      </top>
      <bottom/>
      <diagonal/>
    </border>
    <border>
      <left style="hair">
        <color rgb="FF4F6228"/>
      </left>
      <right style="hair">
        <color theme="6" tint="-0.499984740745262"/>
      </right>
      <top/>
      <bottom/>
      <diagonal/>
    </border>
    <border>
      <left style="hair">
        <color rgb="FF4F6228"/>
      </left>
      <right style="hair">
        <color theme="6" tint="-0.499984740745262"/>
      </right>
      <top/>
      <bottom style="hair">
        <color theme="6" tint="-0.499984740745262"/>
      </bottom>
      <diagonal/>
    </border>
    <border>
      <left/>
      <right style="hair">
        <color rgb="FF4F6228"/>
      </right>
      <top style="hair">
        <color rgb="FF4F6228"/>
      </top>
      <bottom/>
      <diagonal/>
    </border>
    <border>
      <left/>
      <right style="hair">
        <color rgb="FF4F6228"/>
      </right>
      <top/>
      <bottom/>
      <diagonal/>
    </border>
    <border>
      <left/>
      <right/>
      <top/>
      <bottom style="hair">
        <color rgb="FF4F6228"/>
      </bottom>
      <diagonal/>
    </border>
    <border>
      <left style="hair">
        <color rgb="FF4F6228"/>
      </left>
      <right style="hair">
        <color rgb="FF4F6228"/>
      </right>
      <top style="hair">
        <color theme="6" tint="-0.499984740745262"/>
      </top>
      <bottom/>
      <diagonal/>
    </border>
    <border>
      <left style="hair">
        <color theme="6" tint="-0.499984740745262"/>
      </left>
      <right style="hair">
        <color rgb="FF4F6228"/>
      </right>
      <top/>
      <bottom/>
      <diagonal/>
    </border>
    <border>
      <left style="hair">
        <color theme="6" tint="-0.499984740745262"/>
      </left>
      <right style="hair">
        <color rgb="FF4F6228"/>
      </right>
      <top/>
      <bottom style="hair">
        <color theme="6" tint="-0.499984740745262"/>
      </bottom>
      <diagonal/>
    </border>
    <border>
      <left style="hair">
        <color rgb="FF4F6228"/>
      </left>
      <right style="hair">
        <color rgb="FF4F6228"/>
      </right>
      <top/>
      <bottom style="hair">
        <color theme="6" tint="-0.499984740745262"/>
      </bottom>
      <diagonal/>
    </border>
    <border>
      <left/>
      <right style="hair">
        <color rgb="FF4F6228"/>
      </right>
      <top style="medium">
        <color indexed="64"/>
      </top>
      <bottom style="hair">
        <color rgb="FF4F6228"/>
      </bottom>
      <diagonal/>
    </border>
    <border>
      <left style="hair">
        <color theme="6" tint="-0.499984740745262"/>
      </left>
      <right style="hair">
        <color theme="6" tint="-0.499984740745262"/>
      </right>
      <top style="hair">
        <color rgb="FF4F6228"/>
      </top>
      <bottom/>
      <diagonal/>
    </border>
    <border>
      <left style="dotted">
        <color rgb="FF000000"/>
      </left>
      <right style="dotted">
        <color rgb="FF000000"/>
      </right>
      <top style="dotted">
        <color rgb="FF000000"/>
      </top>
      <bottom/>
      <diagonal/>
    </border>
    <border>
      <left style="dotted">
        <color rgb="FF000000"/>
      </left>
      <right style="dotted">
        <color rgb="FF000000"/>
      </right>
      <top/>
      <bottom/>
      <diagonal/>
    </border>
    <border>
      <left style="dotted">
        <color rgb="FF000000"/>
      </left>
      <right style="dotted">
        <color rgb="FF000000"/>
      </right>
      <top/>
      <bottom style="dotted">
        <color rgb="FF000000"/>
      </bottom>
      <diagonal/>
    </border>
    <border>
      <left style="hair">
        <color theme="6" tint="-0.499984740745262"/>
      </left>
      <right style="hair">
        <color theme="6" tint="-0.499984740745262"/>
      </right>
      <top/>
      <bottom style="hair">
        <color rgb="FF4F6228"/>
      </bottom>
      <diagonal/>
    </border>
    <border>
      <left style="hair">
        <color rgb="FF4F6228"/>
      </left>
      <right style="hair">
        <color rgb="FF4F6228"/>
      </right>
      <top/>
      <bottom style="medium">
        <color rgb="FF000000"/>
      </bottom>
      <diagonal/>
    </border>
    <border>
      <left style="hair">
        <color rgb="FF4F6228"/>
      </left>
      <right/>
      <top/>
      <bottom/>
      <diagonal/>
    </border>
    <border>
      <left/>
      <right style="hair">
        <color theme="6" tint="-0.499984740745262"/>
      </right>
      <top style="hair">
        <color theme="6" tint="-0.499984740745262"/>
      </top>
      <bottom/>
      <diagonal/>
    </border>
    <border>
      <left style="hair">
        <color rgb="FF4F6228"/>
      </left>
      <right style="hair">
        <color rgb="FF4F6228"/>
      </right>
      <top style="medium">
        <color indexed="64"/>
      </top>
      <bottom style="hair">
        <color rgb="FF4F6228"/>
      </bottom>
      <diagonal/>
    </border>
    <border>
      <left style="hair">
        <color theme="6" tint="-0.499984740745262"/>
      </left>
      <right style="hair">
        <color theme="6" tint="-0.499984740745262"/>
      </right>
      <top style="medium">
        <color indexed="64"/>
      </top>
      <bottom/>
      <diagonal/>
    </border>
    <border>
      <left style="hair">
        <color rgb="FF4F6228"/>
      </left>
      <right style="hair">
        <color rgb="FF4F6228"/>
      </right>
      <top/>
      <bottom style="medium">
        <color indexed="64"/>
      </bottom>
      <diagonal/>
    </border>
    <border>
      <left/>
      <right style="hair">
        <color rgb="FF4F6228"/>
      </right>
      <top/>
      <bottom style="medium">
        <color indexed="64"/>
      </bottom>
      <diagonal/>
    </border>
    <border>
      <left style="hair">
        <color rgb="FF4F6228"/>
      </left>
      <right style="medium">
        <color indexed="64"/>
      </right>
      <top style="medium">
        <color indexed="64"/>
      </top>
      <bottom/>
      <diagonal/>
    </border>
    <border>
      <left style="hair">
        <color rgb="FF4F6228"/>
      </left>
      <right style="medium">
        <color indexed="64"/>
      </right>
      <top/>
      <bottom/>
      <diagonal/>
    </border>
    <border>
      <left style="hair">
        <color rgb="FF4F6228"/>
      </left>
      <right style="medium">
        <color indexed="64"/>
      </right>
      <top/>
      <bottom style="medium">
        <color rgb="FF000000"/>
      </bottom>
      <diagonal/>
    </border>
    <border>
      <left/>
      <right/>
      <top style="hair">
        <color theme="6" tint="-0.499984740745262"/>
      </top>
      <bottom/>
      <diagonal/>
    </border>
    <border>
      <left style="hair">
        <color rgb="FF4F6228"/>
      </left>
      <right/>
      <top/>
      <bottom style="hair">
        <color rgb="FF4F6228"/>
      </bottom>
      <diagonal/>
    </border>
    <border>
      <left style="dotted">
        <color rgb="FF4F6228"/>
      </left>
      <right style="dotted">
        <color rgb="FF4F6228"/>
      </right>
      <top style="dotted">
        <color rgb="FF4F6228"/>
      </top>
      <bottom style="dotted">
        <color rgb="FF4F6228"/>
      </bottom>
      <diagonal/>
    </border>
    <border>
      <left style="dotted">
        <color rgb="FF4F6228"/>
      </left>
      <right style="dotted">
        <color rgb="FF4F6228"/>
      </right>
      <top/>
      <bottom style="dotted">
        <color rgb="FF4F6228"/>
      </bottom>
      <diagonal/>
    </border>
    <border>
      <left/>
      <right/>
      <top style="hair">
        <color rgb="FF4F6228"/>
      </top>
      <bottom/>
      <diagonal/>
    </border>
    <border>
      <left/>
      <right style="hair">
        <color theme="6" tint="-0.499984740745262"/>
      </right>
      <top style="hair">
        <color rgb="FF4F6228"/>
      </top>
      <bottom/>
      <diagonal/>
    </border>
    <border>
      <left style="hair">
        <color theme="6" tint="-0.499984740745262"/>
      </left>
      <right/>
      <top style="hair">
        <color rgb="FF4F6228"/>
      </top>
      <bottom/>
      <diagonal/>
    </border>
    <border>
      <left style="hair">
        <color theme="6" tint="-0.499984740745262"/>
      </left>
      <right/>
      <top/>
      <bottom style="hair">
        <color rgb="FF4F6228"/>
      </bottom>
      <diagonal/>
    </border>
    <border>
      <left/>
      <right style="hair">
        <color theme="6" tint="-0.499984740745262"/>
      </right>
      <top/>
      <bottom style="hair">
        <color rgb="FF4F6228"/>
      </bottom>
      <diagonal/>
    </border>
    <border>
      <left style="hair">
        <color theme="6" tint="-0.499984740745262"/>
      </left>
      <right style="hair">
        <color theme="6" tint="-0.499984740745262"/>
      </right>
      <top style="hair">
        <color rgb="FF4F6228"/>
      </top>
      <bottom style="thin">
        <color rgb="FF000000"/>
      </bottom>
      <diagonal/>
    </border>
    <border>
      <left style="hair">
        <color theme="6" tint="-0.499984740745262"/>
      </left>
      <right/>
      <top style="hair">
        <color rgb="FF4F6228"/>
      </top>
      <bottom style="thin">
        <color rgb="FF000000"/>
      </bottom>
      <diagonal/>
    </border>
    <border>
      <left/>
      <right/>
      <top style="hair">
        <color rgb="FF4F6228"/>
      </top>
      <bottom style="thin">
        <color rgb="FF000000"/>
      </bottom>
      <diagonal/>
    </border>
    <border>
      <left/>
      <right style="hair">
        <color theme="6" tint="-0.499984740745262"/>
      </right>
      <top style="hair">
        <color rgb="FF4F6228"/>
      </top>
      <bottom style="thin">
        <color rgb="FF000000"/>
      </bottom>
      <diagonal/>
    </border>
    <border>
      <left style="hair">
        <color theme="6" tint="-0.499984740745262"/>
      </left>
      <right style="hair">
        <color theme="6" tint="-0.499984740745262"/>
      </right>
      <top style="thin">
        <color rgb="FF000000"/>
      </top>
      <bottom style="thin">
        <color rgb="FF000000"/>
      </bottom>
      <diagonal/>
    </border>
    <border>
      <left style="hair">
        <color theme="6" tint="-0.499984740745262"/>
      </left>
      <right/>
      <top style="thin">
        <color rgb="FF000000"/>
      </top>
      <bottom style="thin">
        <color rgb="FF000000"/>
      </bottom>
      <diagonal/>
    </border>
    <border>
      <left/>
      <right/>
      <top style="thin">
        <color rgb="FF000000"/>
      </top>
      <bottom style="thin">
        <color rgb="FF000000"/>
      </bottom>
      <diagonal/>
    </border>
    <border>
      <left/>
      <right style="hair">
        <color theme="6" tint="-0.499984740745262"/>
      </right>
      <top style="thin">
        <color rgb="FF000000"/>
      </top>
      <bottom style="thin">
        <color rgb="FF000000"/>
      </bottom>
      <diagonal/>
    </border>
    <border>
      <left style="hair">
        <color theme="6" tint="-0.499984740745262"/>
      </left>
      <right style="hair">
        <color theme="6" tint="-0.499984740745262"/>
      </right>
      <top style="thin">
        <color rgb="FF000000"/>
      </top>
      <bottom style="hair">
        <color rgb="FF4F6228"/>
      </bottom>
      <diagonal/>
    </border>
    <border>
      <left style="hair">
        <color theme="6" tint="-0.499984740745262"/>
      </left>
      <right/>
      <top style="thin">
        <color rgb="FF000000"/>
      </top>
      <bottom style="hair">
        <color rgb="FF4F6228"/>
      </bottom>
      <diagonal/>
    </border>
    <border>
      <left/>
      <right/>
      <top style="thin">
        <color rgb="FF000000"/>
      </top>
      <bottom style="hair">
        <color rgb="FF4F6228"/>
      </bottom>
      <diagonal/>
    </border>
    <border>
      <left/>
      <right style="hair">
        <color theme="6" tint="-0.499984740745262"/>
      </right>
      <top style="thin">
        <color rgb="FF000000"/>
      </top>
      <bottom style="hair">
        <color rgb="FF4F6228"/>
      </bottom>
      <diagonal/>
    </border>
    <border>
      <left style="hair">
        <color theme="6" tint="-0.499984740745262"/>
      </left>
      <right style="hair">
        <color rgb="FF4F6228"/>
      </right>
      <top style="hair">
        <color rgb="FF4F6228"/>
      </top>
      <bottom/>
      <diagonal/>
    </border>
    <border>
      <left style="hair">
        <color rgb="FF4F6228"/>
      </left>
      <right/>
      <top style="hair">
        <color rgb="FF4F6228"/>
      </top>
      <bottom/>
      <diagonal/>
    </border>
    <border>
      <left/>
      <right style="hair">
        <color rgb="FF4F6228"/>
      </right>
      <top/>
      <bottom style="hair">
        <color theme="6" tint="-0.499984740745262"/>
      </bottom>
      <diagonal/>
    </border>
    <border>
      <left style="hair">
        <color theme="6" tint="-0.499984740745262"/>
      </left>
      <right style="hair">
        <color rgb="FF4F6228"/>
      </right>
      <top style="hair">
        <color theme="6" tint="-0.499984740745262"/>
      </top>
      <bottom/>
      <diagonal/>
    </border>
    <border>
      <left style="hair">
        <color theme="6" tint="-0.499984740745262"/>
      </left>
      <right style="hair">
        <color theme="6" tint="-0.499984740745262"/>
      </right>
      <top style="medium">
        <color indexed="64"/>
      </top>
      <bottom style="hair">
        <color theme="6" tint="-0.499984740745262"/>
      </bottom>
      <diagonal/>
    </border>
    <border>
      <left style="hair">
        <color theme="6" tint="-0.499984740745262"/>
      </left>
      <right style="hair">
        <color rgb="FF4F6228"/>
      </right>
      <top/>
      <bottom style="hair">
        <color rgb="FF4F6228"/>
      </bottom>
      <diagonal/>
    </border>
    <border>
      <left style="hair">
        <color theme="6" tint="-0.499984740745262"/>
      </left>
      <right style="hair">
        <color theme="6" tint="-0.499984740745262"/>
      </right>
      <top style="hair">
        <color theme="6" tint="-0.499984740745262"/>
      </top>
      <bottom style="thin">
        <color indexed="64"/>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s>
  <cellStyleXfs count="10">
    <xf numFmtId="0" fontId="0" fillId="0" borderId="0"/>
    <xf numFmtId="9" fontId="3" fillId="0" borderId="0" applyFont="0" applyFill="0" applyBorder="0" applyAlignment="0" applyProtection="0"/>
    <xf numFmtId="0" fontId="4" fillId="0" borderId="0"/>
    <xf numFmtId="0" fontId="5"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cellStyleXfs>
  <cellXfs count="775">
    <xf numFmtId="0" fontId="0" fillId="0" borderId="0" xfId="0"/>
    <xf numFmtId="0" fontId="2" fillId="0" borderId="0" xfId="0" applyFont="1"/>
    <xf numFmtId="0" fontId="1" fillId="0" borderId="1" xfId="0" applyFont="1" applyBorder="1" applyAlignment="1">
      <alignment horizontal="left" vertical="center" wrapText="1" indent="1" readingOrder="1"/>
    </xf>
    <xf numFmtId="0" fontId="6" fillId="0" borderId="0" xfId="0" applyFont="1"/>
    <xf numFmtId="0" fontId="7" fillId="0" borderId="0" xfId="0" applyFont="1"/>
    <xf numFmtId="0" fontId="8" fillId="0" borderId="0" xfId="0" applyFont="1"/>
    <xf numFmtId="0" fontId="9" fillId="0" borderId="0" xfId="0" applyFont="1" applyAlignment="1">
      <alignment wrapText="1"/>
    </xf>
    <xf numFmtId="0" fontId="8" fillId="0" borderId="0" xfId="0" applyFont="1" applyAlignment="1">
      <alignment wrapText="1"/>
    </xf>
    <xf numFmtId="0" fontId="6" fillId="0" borderId="5" xfId="0" applyFont="1" applyBorder="1"/>
    <xf numFmtId="0" fontId="11" fillId="0" borderId="5" xfId="0" applyFont="1" applyBorder="1"/>
    <xf numFmtId="0" fontId="12" fillId="8" borderId="17"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1" fillId="0" borderId="0" xfId="0" applyFont="1"/>
    <xf numFmtId="0" fontId="12" fillId="8" borderId="17" xfId="0" applyFont="1" applyFill="1" applyBorder="1" applyAlignment="1">
      <alignment horizontal="center" vertical="center" textRotation="90" wrapText="1"/>
    </xf>
    <xf numFmtId="0" fontId="9" fillId="0" borderId="3" xfId="0" applyFont="1" applyBorder="1" applyAlignment="1">
      <alignment horizontal="justify" vertical="center" wrapText="1"/>
    </xf>
    <xf numFmtId="0" fontId="12" fillId="8" borderId="16" xfId="0" applyFont="1" applyFill="1" applyBorder="1" applyAlignment="1">
      <alignment horizontal="center" vertical="center" textRotation="90" wrapText="1"/>
    </xf>
    <xf numFmtId="0" fontId="9" fillId="0" borderId="16" xfId="0" applyFont="1" applyBorder="1" applyAlignment="1">
      <alignment horizontal="left" vertical="center" wrapText="1"/>
    </xf>
    <xf numFmtId="0" fontId="12" fillId="8" borderId="19" xfId="0" applyFont="1" applyFill="1" applyBorder="1" applyAlignment="1">
      <alignment horizontal="center" vertical="center" textRotation="90" wrapText="1"/>
    </xf>
    <xf numFmtId="0" fontId="9" fillId="0" borderId="17" xfId="0" applyFont="1" applyBorder="1" applyAlignment="1">
      <alignment horizontal="left" vertical="center" wrapText="1"/>
    </xf>
    <xf numFmtId="0" fontId="12" fillId="8" borderId="3" xfId="0" applyFont="1" applyFill="1" applyBorder="1" applyAlignment="1">
      <alignment horizontal="center" vertical="center" textRotation="90" wrapText="1"/>
    </xf>
    <xf numFmtId="0" fontId="16" fillId="0" borderId="16" xfId="0" applyFont="1" applyBorder="1" applyAlignment="1">
      <alignment horizontal="left" vertical="center" wrapText="1"/>
    </xf>
    <xf numFmtId="0" fontId="12" fillId="8" borderId="13" xfId="0" applyFont="1" applyFill="1" applyBorder="1" applyAlignment="1">
      <alignment horizontal="center" vertical="center" textRotation="90" wrapText="1"/>
    </xf>
    <xf numFmtId="0" fontId="17" fillId="0" borderId="5" xfId="0" applyFont="1" applyBorder="1"/>
    <xf numFmtId="0" fontId="18" fillId="9" borderId="3" xfId="0" applyFont="1" applyFill="1" applyBorder="1" applyAlignment="1">
      <alignment horizontal="center" vertical="center" textRotation="90" wrapText="1"/>
    </xf>
    <xf numFmtId="0" fontId="17" fillId="0" borderId="0" xfId="0" applyFont="1"/>
    <xf numFmtId="0" fontId="17" fillId="9" borderId="13" xfId="0" applyFont="1" applyFill="1" applyBorder="1"/>
    <xf numFmtId="0" fontId="19" fillId="9" borderId="17" xfId="0" applyFont="1" applyFill="1" applyBorder="1" applyAlignment="1">
      <alignment horizontal="center" vertical="center" wrapText="1"/>
    </xf>
    <xf numFmtId="0" fontId="18" fillId="9" borderId="17" xfId="0" applyFont="1" applyFill="1" applyBorder="1" applyAlignment="1">
      <alignment horizontal="center"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9" fillId="0" borderId="0" xfId="0" applyFont="1"/>
    <xf numFmtId="0" fontId="20" fillId="8" borderId="17"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1" fillId="0" borderId="7"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2" xfId="0" applyFont="1" applyBorder="1" applyAlignment="1">
      <alignment horizontal="justify" vertical="center" wrapText="1"/>
    </xf>
    <xf numFmtId="0" fontId="11" fillId="0" borderId="23" xfId="0" applyFont="1" applyBorder="1" applyAlignment="1">
      <alignment horizontal="center" vertical="center"/>
    </xf>
    <xf numFmtId="0" fontId="11" fillId="0" borderId="22" xfId="0" applyFont="1" applyBorder="1" applyAlignment="1">
      <alignment horizontal="center" vertical="center"/>
    </xf>
    <xf numFmtId="0" fontId="17" fillId="0" borderId="24" xfId="0" applyFont="1" applyBorder="1" applyAlignment="1">
      <alignment horizontal="center" vertical="center"/>
    </xf>
    <xf numFmtId="0" fontId="24" fillId="0" borderId="27" xfId="0" applyFont="1" applyBorder="1" applyAlignment="1" applyProtection="1">
      <alignment horizontal="center" vertical="center" wrapText="1"/>
      <protection locked="0"/>
    </xf>
    <xf numFmtId="0" fontId="24" fillId="0" borderId="27" xfId="0" applyFont="1" applyBorder="1" applyAlignment="1" applyProtection="1">
      <alignment horizontal="justify" vertical="center" wrapText="1"/>
      <protection locked="0"/>
    </xf>
    <xf numFmtId="0" fontId="24" fillId="0" borderId="27" xfId="0" applyFont="1" applyBorder="1" applyAlignment="1" applyProtection="1">
      <alignment horizontal="justify" vertical="center"/>
      <protection locked="0"/>
    </xf>
    <xf numFmtId="0" fontId="24" fillId="0" borderId="27" xfId="0" applyFont="1" applyBorder="1" applyAlignment="1" applyProtection="1">
      <alignment horizontal="center" vertical="center"/>
      <protection hidden="1"/>
    </xf>
    <xf numFmtId="0" fontId="24" fillId="0" borderId="27" xfId="0" applyFont="1" applyBorder="1" applyAlignment="1" applyProtection="1">
      <alignment horizontal="center" vertical="center" textRotation="90"/>
      <protection locked="0"/>
    </xf>
    <xf numFmtId="9" fontId="24" fillId="0" borderId="27" xfId="0" applyNumberFormat="1" applyFont="1" applyBorder="1" applyAlignment="1" applyProtection="1">
      <alignment horizontal="center" vertical="center"/>
      <protection hidden="1"/>
    </xf>
    <xf numFmtId="164" fontId="24" fillId="0" borderId="27" xfId="1" applyNumberFormat="1" applyFont="1" applyFill="1" applyBorder="1" applyAlignment="1">
      <alignment horizontal="center" vertical="center"/>
    </xf>
    <xf numFmtId="0" fontId="25" fillId="0" borderId="27" xfId="0" applyFont="1" applyBorder="1" applyAlignment="1" applyProtection="1">
      <alignment horizontal="center" vertical="center" textRotation="90" wrapText="1"/>
      <protection hidden="1"/>
    </xf>
    <xf numFmtId="0" fontId="25" fillId="0" borderId="27" xfId="0" applyFont="1" applyBorder="1" applyAlignment="1" applyProtection="1">
      <alignment horizontal="center" vertical="center" textRotation="90"/>
      <protection hidden="1"/>
    </xf>
    <xf numFmtId="0" fontId="24" fillId="0" borderId="27" xfId="0" applyFont="1" applyBorder="1" applyAlignment="1" applyProtection="1">
      <alignment horizontal="center" vertical="center" textRotation="90" wrapText="1"/>
      <protection locked="0"/>
    </xf>
    <xf numFmtId="0" fontId="24" fillId="0" borderId="27" xfId="0" applyFont="1" applyBorder="1" applyAlignment="1" applyProtection="1">
      <alignment horizontal="center" vertical="center"/>
      <protection locked="0"/>
    </xf>
    <xf numFmtId="14" fontId="24" fillId="0" borderId="27" xfId="0" applyNumberFormat="1" applyFont="1" applyBorder="1" applyAlignment="1" applyProtection="1">
      <alignment horizontal="center" vertical="center"/>
      <protection locked="0"/>
    </xf>
    <xf numFmtId="0" fontId="24" fillId="0" borderId="0" xfId="0" applyFont="1"/>
    <xf numFmtId="0" fontId="24" fillId="0" borderId="27" xfId="0" applyFont="1" applyBorder="1" applyAlignment="1" applyProtection="1">
      <alignment horizontal="justify" vertical="top" wrapText="1"/>
      <protection locked="0"/>
    </xf>
    <xf numFmtId="0" fontId="27" fillId="3" borderId="0" xfId="0" applyFont="1" applyFill="1"/>
    <xf numFmtId="0" fontId="27" fillId="0" borderId="0" xfId="0" applyFont="1"/>
    <xf numFmtId="0" fontId="24" fillId="3" borderId="0" xfId="0" applyFont="1" applyFill="1" applyAlignment="1">
      <alignment horizontal="center" vertical="center"/>
    </xf>
    <xf numFmtId="0" fontId="24" fillId="3" borderId="0" xfId="0" applyFont="1" applyFill="1" applyAlignment="1">
      <alignment horizontal="left" vertical="center"/>
    </xf>
    <xf numFmtId="0" fontId="24" fillId="3" borderId="0" xfId="0" applyFont="1" applyFill="1"/>
    <xf numFmtId="0" fontId="24" fillId="3" borderId="0" xfId="0" applyFont="1" applyFill="1" applyAlignment="1">
      <alignment horizontal="center"/>
    </xf>
    <xf numFmtId="0" fontId="25" fillId="0" borderId="0" xfId="0" applyFont="1" applyAlignment="1">
      <alignment horizontal="left" vertical="center"/>
    </xf>
    <xf numFmtId="0" fontId="24" fillId="0" borderId="0" xfId="0" applyFont="1" applyAlignment="1" applyProtection="1">
      <alignment horizontal="left" vertical="center" wrapText="1"/>
      <protection locked="0"/>
    </xf>
    <xf numFmtId="0" fontId="25" fillId="0" borderId="0" xfId="0" applyFont="1"/>
    <xf numFmtId="0" fontId="24" fillId="0" borderId="0" xfId="0" applyFont="1" applyAlignment="1">
      <alignment horizontal="left" wrapText="1"/>
    </xf>
    <xf numFmtId="0" fontId="25" fillId="5" borderId="27" xfId="0" applyFont="1" applyFill="1" applyBorder="1" applyAlignment="1">
      <alignment horizontal="center" vertical="center" textRotation="90"/>
    </xf>
    <xf numFmtId="0" fontId="25" fillId="3" borderId="0" xfId="0" applyFont="1" applyFill="1" applyAlignment="1">
      <alignment horizontal="center" vertical="center"/>
    </xf>
    <xf numFmtId="0" fontId="25" fillId="0" borderId="0" xfId="0" applyFont="1" applyAlignment="1">
      <alignment horizontal="center" vertical="center"/>
    </xf>
    <xf numFmtId="0" fontId="25" fillId="2" borderId="0" xfId="0" applyFont="1" applyFill="1" applyAlignment="1">
      <alignment horizontal="center" vertical="center"/>
    </xf>
    <xf numFmtId="0" fontId="24" fillId="0" borderId="27" xfId="0" applyFont="1" applyBorder="1" applyAlignment="1">
      <alignment horizontal="center" vertical="center"/>
    </xf>
    <xf numFmtId="0" fontId="24" fillId="0" borderId="0" xfId="0" applyFont="1" applyAlignment="1">
      <alignment vertical="center"/>
    </xf>
    <xf numFmtId="0" fontId="24" fillId="0" borderId="0" xfId="0" applyFont="1" applyAlignment="1">
      <alignment wrapText="1"/>
    </xf>
    <xf numFmtId="0" fontId="24" fillId="0" borderId="0" xfId="0" applyFont="1" applyAlignment="1">
      <alignment horizontal="center" vertical="center"/>
    </xf>
    <xf numFmtId="0" fontId="24" fillId="0" borderId="0" xfId="0" applyFont="1" applyAlignment="1">
      <alignment horizontal="center"/>
    </xf>
    <xf numFmtId="0" fontId="24" fillId="0" borderId="28" xfId="0" applyFont="1" applyBorder="1" applyAlignment="1" applyProtection="1">
      <alignment horizontal="center" vertical="center" wrapText="1"/>
      <protection locked="0"/>
    </xf>
    <xf numFmtId="0" fontId="24" fillId="0" borderId="36"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5" fillId="5" borderId="29" xfId="0" applyFont="1" applyFill="1" applyBorder="1" applyAlignment="1">
      <alignment vertical="center"/>
    </xf>
    <xf numFmtId="0" fontId="0" fillId="10" borderId="4" xfId="0" applyFill="1" applyBorder="1"/>
    <xf numFmtId="0" fontId="0" fillId="10" borderId="0" xfId="0" applyFill="1"/>
    <xf numFmtId="0" fontId="0" fillId="0" borderId="5" xfId="0" applyBorder="1"/>
    <xf numFmtId="0" fontId="0" fillId="4" borderId="4" xfId="0" applyFill="1" applyBorder="1"/>
    <xf numFmtId="0" fontId="0" fillId="4" borderId="0" xfId="0" applyFill="1"/>
    <xf numFmtId="0" fontId="0" fillId="12" borderId="4" xfId="0" applyFill="1" applyBorder="1"/>
    <xf numFmtId="0" fontId="0" fillId="12" borderId="0" xfId="0" applyFill="1"/>
    <xf numFmtId="0" fontId="0" fillId="12" borderId="6" xfId="0" applyFill="1" applyBorder="1"/>
    <xf numFmtId="0" fontId="0" fillId="12" borderId="8" xfId="0" applyFill="1" applyBorder="1"/>
    <xf numFmtId="0" fontId="0" fillId="0" borderId="8" xfId="0" applyBorder="1"/>
    <xf numFmtId="0" fontId="0" fillId="0" borderId="7" xfId="0" applyBorder="1"/>
    <xf numFmtId="0" fontId="26" fillId="0" borderId="10" xfId="0" applyFont="1" applyBorder="1"/>
    <xf numFmtId="0" fontId="26" fillId="0" borderId="11" xfId="0" applyFont="1" applyBorder="1"/>
    <xf numFmtId="0" fontId="0" fillId="0" borderId="11" xfId="0" applyBorder="1"/>
    <xf numFmtId="0" fontId="0" fillId="0" borderId="13" xfId="0" applyBorder="1"/>
    <xf numFmtId="0" fontId="28" fillId="0" borderId="27" xfId="0" applyFont="1" applyBorder="1" applyAlignment="1" applyProtection="1">
      <alignment horizontal="justify" vertical="center" wrapText="1"/>
      <protection locked="0"/>
    </xf>
    <xf numFmtId="0" fontId="25" fillId="10" borderId="29" xfId="0" applyFont="1" applyFill="1" applyBorder="1" applyAlignment="1">
      <alignment horizontal="center" vertical="center" wrapText="1"/>
    </xf>
    <xf numFmtId="0" fontId="25" fillId="10" borderId="28" xfId="0" applyFont="1" applyFill="1" applyBorder="1" applyAlignment="1">
      <alignment horizontal="center" vertical="center" wrapText="1"/>
    </xf>
    <xf numFmtId="0" fontId="23" fillId="0" borderId="0" xfId="0" applyFont="1" applyAlignment="1">
      <alignment vertical="center"/>
    </xf>
    <xf numFmtId="0" fontId="29" fillId="0" borderId="0" xfId="0" applyFont="1" applyAlignment="1">
      <alignment vertical="center"/>
    </xf>
    <xf numFmtId="0" fontId="24" fillId="3" borderId="0" xfId="0" applyFont="1" applyFill="1" applyAlignment="1">
      <alignment wrapText="1"/>
    </xf>
    <xf numFmtId="0" fontId="24" fillId="0" borderId="0" xfId="0" applyFont="1" applyAlignment="1" applyProtection="1">
      <alignment vertical="center"/>
      <protection locked="0"/>
    </xf>
    <xf numFmtId="9" fontId="24" fillId="0" borderId="27" xfId="0" applyNumberFormat="1" applyFont="1" applyBorder="1" applyAlignment="1" applyProtection="1">
      <alignment horizontal="center" vertical="center" wrapText="1"/>
      <protection hidden="1"/>
    </xf>
    <xf numFmtId="0" fontId="25" fillId="0" borderId="40" xfId="0" applyFont="1" applyBorder="1" applyAlignment="1">
      <alignment horizontal="left" vertical="center" wrapText="1"/>
    </xf>
    <xf numFmtId="0" fontId="24" fillId="0" borderId="0" xfId="0" applyFont="1" applyAlignment="1" applyProtection="1">
      <alignment horizontal="center" vertical="center" wrapText="1"/>
      <protection locked="0"/>
    </xf>
    <xf numFmtId="0" fontId="32" fillId="14" borderId="48" xfId="0" applyFont="1" applyFill="1" applyBorder="1" applyAlignment="1">
      <alignment horizontal="left" vertical="center" wrapText="1" readingOrder="1"/>
    </xf>
    <xf numFmtId="0" fontId="32" fillId="14" borderId="49" xfId="0" applyFont="1" applyFill="1" applyBorder="1" applyAlignment="1">
      <alignment horizontal="left" vertical="center" wrapText="1" readingOrder="1"/>
    </xf>
    <xf numFmtId="0" fontId="32" fillId="14" borderId="50" xfId="0" applyFont="1" applyFill="1" applyBorder="1" applyAlignment="1">
      <alignment horizontal="left" vertical="center" wrapText="1" readingOrder="1"/>
    </xf>
    <xf numFmtId="0" fontId="32" fillId="14" borderId="51" xfId="0" applyFont="1" applyFill="1" applyBorder="1" applyAlignment="1">
      <alignment horizontal="left" vertical="center" wrapText="1" readingOrder="1"/>
    </xf>
    <xf numFmtId="0" fontId="24" fillId="0" borderId="36" xfId="0" applyFont="1" applyBorder="1" applyAlignment="1" applyProtection="1">
      <alignment horizontal="center" vertical="center"/>
      <protection locked="0"/>
    </xf>
    <xf numFmtId="0" fontId="24" fillId="0" borderId="29" xfId="0" applyFont="1" applyBorder="1" applyAlignment="1" applyProtection="1">
      <alignment horizontal="center" vertical="center"/>
      <protection locked="0"/>
    </xf>
    <xf numFmtId="0" fontId="24" fillId="0" borderId="61" xfId="0" applyFont="1" applyBorder="1" applyAlignment="1">
      <alignment textRotation="90"/>
    </xf>
    <xf numFmtId="0" fontId="24" fillId="0" borderId="60" xfId="0" applyFont="1" applyBorder="1"/>
    <xf numFmtId="0" fontId="24" fillId="0" borderId="62" xfId="0" applyFont="1" applyBorder="1" applyAlignment="1">
      <alignment textRotation="90"/>
    </xf>
    <xf numFmtId="0" fontId="24" fillId="0" borderId="60" xfId="0" applyFont="1" applyBorder="1" applyAlignment="1">
      <alignment horizontal="center" vertical="center"/>
    </xf>
    <xf numFmtId="0" fontId="24" fillId="0" borderId="60" xfId="0" applyFont="1" applyBorder="1" applyAlignment="1">
      <alignment vertical="center" wrapText="1"/>
    </xf>
    <xf numFmtId="0" fontId="24" fillId="0" borderId="27" xfId="0" applyFont="1" applyBorder="1" applyAlignment="1">
      <alignment vertical="center"/>
    </xf>
    <xf numFmtId="0" fontId="24" fillId="0" borderId="27" xfId="0" applyFont="1" applyBorder="1" applyAlignment="1" applyProtection="1">
      <alignment vertical="center"/>
      <protection hidden="1"/>
    </xf>
    <xf numFmtId="9" fontId="24" fillId="0" borderId="27" xfId="0" applyNumberFormat="1" applyFont="1" applyBorder="1" applyAlignment="1" applyProtection="1">
      <alignment vertical="center"/>
      <protection hidden="1"/>
    </xf>
    <xf numFmtId="164" fontId="24" fillId="0" borderId="27" xfId="1" applyNumberFormat="1" applyFont="1" applyFill="1" applyBorder="1" applyAlignment="1">
      <alignment vertical="center"/>
    </xf>
    <xf numFmtId="0" fontId="25" fillId="0" borderId="27" xfId="0" applyFont="1" applyBorder="1" applyAlignment="1" applyProtection="1">
      <alignment vertical="center" textRotation="90" wrapText="1"/>
      <protection hidden="1"/>
    </xf>
    <xf numFmtId="0" fontId="24" fillId="0" borderId="27" xfId="0" applyFont="1" applyBorder="1" applyAlignment="1" applyProtection="1">
      <alignment vertical="center" wrapText="1"/>
      <protection locked="0"/>
    </xf>
    <xf numFmtId="0" fontId="24" fillId="0" borderId="27" xfId="0" applyFont="1" applyBorder="1" applyAlignment="1" applyProtection="1">
      <alignment vertical="center"/>
      <protection locked="0"/>
    </xf>
    <xf numFmtId="14" fontId="24" fillId="0" borderId="27" xfId="0" applyNumberFormat="1" applyFont="1" applyBorder="1" applyAlignment="1" applyProtection="1">
      <alignment vertical="center"/>
      <protection locked="0"/>
    </xf>
    <xf numFmtId="0" fontId="24" fillId="0" borderId="27" xfId="0" applyFont="1" applyBorder="1" applyAlignment="1" applyProtection="1">
      <alignment vertical="center" textRotation="90"/>
      <protection locked="0"/>
    </xf>
    <xf numFmtId="0" fontId="25" fillId="0" borderId="27" xfId="0" applyFont="1" applyBorder="1" applyAlignment="1" applyProtection="1">
      <alignment vertical="center" textRotation="90"/>
      <protection hidden="1"/>
    </xf>
    <xf numFmtId="0" fontId="24" fillId="0" borderId="62" xfId="0" applyFont="1" applyBorder="1" applyAlignment="1">
      <alignment vertical="center" wrapText="1"/>
    </xf>
    <xf numFmtId="14" fontId="24" fillId="0" borderId="61" xfId="0" applyNumberFormat="1" applyFont="1" applyBorder="1" applyAlignment="1">
      <alignment vertical="center"/>
    </xf>
    <xf numFmtId="0" fontId="24" fillId="0" borderId="59" xfId="0" applyFont="1" applyBorder="1" applyAlignment="1">
      <alignment horizontal="center" vertical="center"/>
    </xf>
    <xf numFmtId="0" fontId="24" fillId="3" borderId="0" xfId="0" applyFont="1" applyFill="1" applyAlignment="1">
      <alignment vertical="center"/>
    </xf>
    <xf numFmtId="0" fontId="24" fillId="0" borderId="0" xfId="0" applyFont="1" applyAlignment="1" applyProtection="1">
      <alignment vertical="center" wrapText="1"/>
      <protection locked="0"/>
    </xf>
    <xf numFmtId="0" fontId="24" fillId="3" borderId="27" xfId="0" applyFont="1" applyFill="1" applyBorder="1" applyAlignment="1" applyProtection="1">
      <alignment horizontal="center" vertical="center" wrapText="1"/>
      <protection locked="0"/>
    </xf>
    <xf numFmtId="14" fontId="24" fillId="0" borderId="27" xfId="0" applyNumberFormat="1" applyFont="1" applyBorder="1" applyAlignment="1" applyProtection="1">
      <alignment horizontal="center" vertical="center" wrapText="1"/>
      <protection locked="0"/>
    </xf>
    <xf numFmtId="0" fontId="24" fillId="0" borderId="59" xfId="0" applyFont="1" applyBorder="1" applyAlignment="1">
      <alignment horizontal="center" vertical="center" textRotation="90"/>
    </xf>
    <xf numFmtId="0" fontId="25" fillId="15" borderId="59" xfId="0" applyFont="1" applyFill="1" applyBorder="1" applyAlignment="1">
      <alignment horizontal="center" vertical="center" textRotation="90" wrapText="1"/>
    </xf>
    <xf numFmtId="9" fontId="24" fillId="0" borderId="61" xfId="0" applyNumberFormat="1" applyFont="1" applyBorder="1" applyAlignment="1">
      <alignment horizontal="center" vertical="center"/>
    </xf>
    <xf numFmtId="0" fontId="25" fillId="16" borderId="59" xfId="0" applyFont="1" applyFill="1" applyBorder="1" applyAlignment="1">
      <alignment horizontal="center" vertical="center" textRotation="90"/>
    </xf>
    <xf numFmtId="0" fontId="24" fillId="0" borderId="60" xfId="0" applyFont="1" applyBorder="1" applyAlignment="1">
      <alignment horizontal="center" vertical="center" textRotation="90"/>
    </xf>
    <xf numFmtId="9" fontId="24" fillId="0" borderId="62" xfId="0" applyNumberFormat="1" applyFont="1" applyBorder="1" applyAlignment="1">
      <alignment horizontal="center" vertical="center"/>
    </xf>
    <xf numFmtId="0" fontId="25" fillId="19" borderId="59" xfId="0" applyFont="1" applyFill="1" applyBorder="1" applyAlignment="1">
      <alignment horizontal="center" vertical="center" textRotation="90" wrapText="1"/>
    </xf>
    <xf numFmtId="0" fontId="25" fillId="20" borderId="59" xfId="0" applyFont="1" applyFill="1" applyBorder="1" applyAlignment="1">
      <alignment horizontal="center" vertical="center" textRotation="90"/>
    </xf>
    <xf numFmtId="0" fontId="25" fillId="17" borderId="59" xfId="0" applyFont="1" applyFill="1" applyBorder="1" applyAlignment="1">
      <alignment horizontal="center" vertical="center" textRotation="90" wrapText="1"/>
    </xf>
    <xf numFmtId="0" fontId="24" fillId="0" borderId="0" xfId="0" applyFont="1" applyAlignment="1">
      <alignment horizontal="center" wrapText="1"/>
    </xf>
    <xf numFmtId="0" fontId="24" fillId="0" borderId="27" xfId="0" applyFont="1" applyBorder="1" applyAlignment="1" applyProtection="1">
      <alignment horizontal="center" textRotation="90" wrapText="1"/>
      <protection locked="0"/>
    </xf>
    <xf numFmtId="0" fontId="24" fillId="0" borderId="61" xfId="0" applyFont="1" applyBorder="1" applyAlignment="1">
      <alignment horizontal="center" textRotation="90" wrapText="1"/>
    </xf>
    <xf numFmtId="0" fontId="24" fillId="0" borderId="62" xfId="0" applyFont="1" applyBorder="1" applyAlignment="1">
      <alignment horizontal="center" textRotation="90" wrapText="1"/>
    </xf>
    <xf numFmtId="0" fontId="24" fillId="0" borderId="27" xfId="0" applyFont="1" applyBorder="1" applyAlignment="1" applyProtection="1">
      <alignment horizontal="center" textRotation="90"/>
      <protection locked="0"/>
    </xf>
    <xf numFmtId="0" fontId="24" fillId="0" borderId="61" xfId="0" applyFont="1" applyBorder="1" applyAlignment="1">
      <alignment horizontal="center" vertical="center" textRotation="90"/>
    </xf>
    <xf numFmtId="9" fontId="24" fillId="0" borderId="59" xfId="0" applyNumberFormat="1" applyFont="1" applyBorder="1" applyAlignment="1">
      <alignment horizontal="center" vertical="center"/>
    </xf>
    <xf numFmtId="0" fontId="24" fillId="0" borderId="62" xfId="0" applyFont="1" applyBorder="1" applyAlignment="1">
      <alignment horizontal="center" vertical="center" textRotation="90"/>
    </xf>
    <xf numFmtId="9" fontId="24" fillId="0" borderId="60" xfId="0" applyNumberFormat="1" applyFont="1" applyBorder="1" applyAlignment="1">
      <alignment horizontal="center" vertical="center"/>
    </xf>
    <xf numFmtId="0" fontId="25" fillId="18" borderId="59" xfId="0" applyFont="1" applyFill="1" applyBorder="1" applyAlignment="1">
      <alignment horizontal="center" vertical="center" textRotation="90" wrapText="1"/>
    </xf>
    <xf numFmtId="0" fontId="24" fillId="0" borderId="61" xfId="0" applyFont="1" applyBorder="1" applyAlignment="1">
      <alignment horizontal="center" vertical="center" textRotation="90" wrapText="1"/>
    </xf>
    <xf numFmtId="0" fontId="24" fillId="0" borderId="62" xfId="0" applyFont="1" applyBorder="1" applyAlignment="1">
      <alignment horizontal="center" vertical="center" textRotation="90" wrapText="1"/>
    </xf>
    <xf numFmtId="0" fontId="24" fillId="0" borderId="59" xfId="0" applyFont="1" applyBorder="1" applyAlignment="1">
      <alignment vertical="top" wrapText="1"/>
    </xf>
    <xf numFmtId="0" fontId="24" fillId="0" borderId="57"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61" xfId="0" applyFont="1" applyBorder="1"/>
    <xf numFmtId="0" fontId="25" fillId="17" borderId="59" xfId="0" applyFont="1" applyFill="1" applyBorder="1" applyAlignment="1">
      <alignment textRotation="90" wrapText="1"/>
    </xf>
    <xf numFmtId="9" fontId="24" fillId="0" borderId="61" xfId="0" applyNumberFormat="1" applyFont="1" applyBorder="1"/>
    <xf numFmtId="0" fontId="25" fillId="16" borderId="59" xfId="0" applyFont="1" applyFill="1" applyBorder="1" applyAlignment="1">
      <alignment textRotation="90"/>
    </xf>
    <xf numFmtId="0" fontId="24" fillId="0" borderId="61" xfId="0" applyFont="1" applyBorder="1" applyAlignment="1">
      <alignment textRotation="90" wrapText="1"/>
    </xf>
    <xf numFmtId="0" fontId="24" fillId="0" borderId="62" xfId="0" applyFont="1" applyBorder="1"/>
    <xf numFmtId="9" fontId="24" fillId="0" borderId="62" xfId="0" applyNumberFormat="1" applyFont="1" applyBorder="1"/>
    <xf numFmtId="0" fontId="24" fillId="0" borderId="62" xfId="0" applyFont="1" applyBorder="1" applyAlignment="1">
      <alignment textRotation="90" wrapText="1"/>
    </xf>
    <xf numFmtId="0" fontId="24" fillId="0" borderId="62" xfId="0" applyFont="1" applyBorder="1" applyAlignment="1">
      <alignment wrapText="1"/>
    </xf>
    <xf numFmtId="0" fontId="24" fillId="0" borderId="59" xfId="0" applyFont="1" applyBorder="1"/>
    <xf numFmtId="0" fontId="24" fillId="0" borderId="59" xfId="0" applyFont="1" applyBorder="1" applyAlignment="1">
      <alignment textRotation="90"/>
    </xf>
    <xf numFmtId="0" fontId="24" fillId="0" borderId="60" xfId="0" applyFont="1" applyBorder="1" applyAlignment="1">
      <alignment textRotation="90"/>
    </xf>
    <xf numFmtId="9" fontId="24" fillId="0" borderId="61" xfId="0" applyNumberFormat="1" applyFont="1" applyBorder="1" applyAlignment="1">
      <alignment textRotation="90"/>
    </xf>
    <xf numFmtId="9" fontId="24" fillId="0" borderId="62" xfId="0" applyNumberFormat="1" applyFont="1" applyBorder="1" applyAlignment="1">
      <alignment textRotation="90"/>
    </xf>
    <xf numFmtId="0" fontId="25" fillId="15" borderId="59" xfId="0" applyFont="1" applyFill="1" applyBorder="1" applyAlignment="1">
      <alignment textRotation="90" wrapText="1"/>
    </xf>
    <xf numFmtId="0" fontId="24" fillId="0" borderId="62" xfId="0" applyFont="1" applyBorder="1" applyAlignment="1">
      <alignment horizontal="center"/>
    </xf>
    <xf numFmtId="10" fontId="24" fillId="0" borderId="59" xfId="0" applyNumberFormat="1" applyFont="1" applyBorder="1"/>
    <xf numFmtId="10" fontId="24" fillId="0" borderId="60" xfId="0" applyNumberFormat="1" applyFont="1" applyBorder="1"/>
    <xf numFmtId="0" fontId="25" fillId="18" borderId="59" xfId="0" applyFont="1" applyFill="1" applyBorder="1" applyAlignment="1">
      <alignment textRotation="90" wrapText="1"/>
    </xf>
    <xf numFmtId="0" fontId="24" fillId="0" borderId="61" xfId="0" applyFont="1" applyBorder="1" applyAlignment="1">
      <alignment horizontal="center" vertical="center"/>
    </xf>
    <xf numFmtId="0" fontId="24" fillId="0" borderId="61" xfId="0" applyFont="1" applyBorder="1" applyAlignment="1">
      <alignment horizontal="center" vertical="center" wrapText="1"/>
    </xf>
    <xf numFmtId="0" fontId="24" fillId="0" borderId="62" xfId="0" applyFont="1" applyBorder="1" applyAlignment="1">
      <alignment horizontal="center" vertical="center"/>
    </xf>
    <xf numFmtId="0" fontId="24" fillId="0" borderId="62" xfId="0" applyFont="1" applyBorder="1" applyAlignment="1">
      <alignment horizontal="center" vertical="center" wrapText="1"/>
    </xf>
    <xf numFmtId="0" fontId="25" fillId="0" borderId="62" xfId="0" applyFont="1" applyBorder="1" applyAlignment="1">
      <alignment horizontal="center" vertical="center" textRotation="90" wrapText="1"/>
    </xf>
    <xf numFmtId="0" fontId="25" fillId="0" borderId="62" xfId="0" applyFont="1" applyBorder="1" applyAlignment="1">
      <alignment horizontal="center" vertical="center" textRotation="90"/>
    </xf>
    <xf numFmtId="0" fontId="25" fillId="18" borderId="59" xfId="0" applyFont="1" applyFill="1" applyBorder="1" applyAlignment="1">
      <alignment horizontal="center" vertical="center" textRotation="90"/>
    </xf>
    <xf numFmtId="0" fontId="24" fillId="0" borderId="59" xfId="0" applyFont="1" applyBorder="1" applyAlignment="1">
      <alignment horizontal="center" vertical="center" wrapText="1"/>
    </xf>
    <xf numFmtId="10" fontId="24" fillId="0" borderId="62" xfId="0" applyNumberFormat="1" applyFont="1" applyBorder="1" applyAlignment="1">
      <alignment horizontal="center" vertical="center"/>
    </xf>
    <xf numFmtId="0" fontId="24" fillId="16" borderId="62" xfId="0" applyFont="1" applyFill="1" applyBorder="1" applyAlignment="1">
      <alignment horizontal="center" vertical="center" wrapText="1"/>
    </xf>
    <xf numFmtId="0" fontId="24" fillId="0" borderId="67" xfId="0" applyFont="1" applyBorder="1" applyAlignment="1">
      <alignment horizontal="center" vertical="center" wrapText="1"/>
    </xf>
    <xf numFmtId="0" fontId="25" fillId="15" borderId="59" xfId="0" applyFont="1" applyFill="1" applyBorder="1" applyAlignment="1">
      <alignment horizontal="center" vertical="center" wrapText="1"/>
    </xf>
    <xf numFmtId="9" fontId="24" fillId="0" borderId="61" xfId="0" applyNumberFormat="1" applyFont="1" applyBorder="1" applyAlignment="1">
      <alignment horizontal="center" vertical="center" wrapText="1"/>
    </xf>
    <xf numFmtId="0" fontId="25" fillId="16" borderId="59" xfId="0" applyFont="1" applyFill="1" applyBorder="1" applyAlignment="1">
      <alignment horizontal="center" vertical="center"/>
    </xf>
    <xf numFmtId="10" fontId="24" fillId="0" borderId="61" xfId="0" applyNumberFormat="1" applyFont="1" applyBorder="1" applyAlignment="1">
      <alignment horizontal="center" vertical="center"/>
    </xf>
    <xf numFmtId="9" fontId="24" fillId="0" borderId="62" xfId="0" applyNumberFormat="1" applyFont="1" applyBorder="1" applyAlignment="1">
      <alignment horizontal="center" vertical="center" wrapText="1"/>
    </xf>
    <xf numFmtId="0" fontId="25" fillId="18" borderId="59" xfId="0" applyFont="1" applyFill="1" applyBorder="1" applyAlignment="1">
      <alignment horizontal="center" vertical="center" wrapText="1"/>
    </xf>
    <xf numFmtId="9" fontId="24" fillId="23" borderId="62" xfId="0" applyNumberFormat="1" applyFont="1" applyFill="1" applyBorder="1" applyAlignment="1">
      <alignment horizontal="center" vertical="center" wrapText="1"/>
    </xf>
    <xf numFmtId="9" fontId="24" fillId="21" borderId="62" xfId="0" applyNumberFormat="1" applyFont="1" applyFill="1" applyBorder="1" applyAlignment="1">
      <alignment horizontal="center" vertical="center"/>
    </xf>
    <xf numFmtId="9" fontId="24" fillId="0" borderId="61" xfId="0" applyNumberFormat="1" applyFont="1" applyBorder="1" applyAlignment="1">
      <alignment vertical="center"/>
    </xf>
    <xf numFmtId="9" fontId="24" fillId="0" borderId="62" xfId="0" applyNumberFormat="1" applyFont="1" applyBorder="1" applyAlignment="1">
      <alignment vertical="center"/>
    </xf>
    <xf numFmtId="0" fontId="24" fillId="0" borderId="0" xfId="0" applyFont="1" applyAlignment="1">
      <alignment vertical="center" wrapText="1"/>
    </xf>
    <xf numFmtId="10" fontId="24" fillId="0" borderId="61" xfId="0" applyNumberFormat="1" applyFont="1" applyBorder="1"/>
    <xf numFmtId="10" fontId="24" fillId="0" borderId="62" xfId="0" applyNumberFormat="1" applyFont="1" applyBorder="1"/>
    <xf numFmtId="0" fontId="25" fillId="0" borderId="62" xfId="0" applyFont="1" applyBorder="1" applyAlignment="1">
      <alignment textRotation="90" wrapText="1"/>
    </xf>
    <xf numFmtId="0" fontId="25" fillId="0" borderId="62" xfId="0" applyFont="1" applyBorder="1" applyAlignment="1">
      <alignment textRotation="90"/>
    </xf>
    <xf numFmtId="0" fontId="24" fillId="0" borderId="60" xfId="0" applyFont="1" applyBorder="1" applyAlignment="1">
      <alignment vertical="center"/>
    </xf>
    <xf numFmtId="0" fontId="24" fillId="0" borderId="74" xfId="0" applyFont="1" applyBorder="1" applyAlignment="1">
      <alignment horizontal="center" vertical="center" wrapText="1"/>
    </xf>
    <xf numFmtId="14" fontId="24" fillId="0" borderId="61" xfId="0" applyNumberFormat="1" applyFont="1" applyBorder="1" applyAlignment="1">
      <alignment horizontal="center" vertical="center"/>
    </xf>
    <xf numFmtId="14" fontId="24" fillId="0" borderId="62" xfId="0" applyNumberFormat="1" applyFont="1" applyBorder="1" applyAlignment="1">
      <alignment horizontal="center" vertical="center" wrapText="1"/>
    </xf>
    <xf numFmtId="0" fontId="24" fillId="21" borderId="62" xfId="0" applyFont="1" applyFill="1" applyBorder="1" applyAlignment="1">
      <alignment horizontal="center" vertical="center" wrapText="1"/>
    </xf>
    <xf numFmtId="0" fontId="24" fillId="0" borderId="59" xfId="0" applyFont="1" applyBorder="1" applyAlignment="1">
      <alignment vertical="center"/>
    </xf>
    <xf numFmtId="0" fontId="24" fillId="0" borderId="59" xfId="0" applyFont="1" applyBorder="1" applyAlignment="1">
      <alignment vertical="center" textRotation="90"/>
    </xf>
    <xf numFmtId="0" fontId="24" fillId="0" borderId="61" xfId="0" applyFont="1" applyBorder="1" applyAlignment="1">
      <alignment vertical="center" textRotation="90"/>
    </xf>
    <xf numFmtId="0" fontId="25" fillId="17" borderId="59" xfId="0" applyFont="1" applyFill="1" applyBorder="1" applyAlignment="1">
      <alignment vertical="center" textRotation="90" wrapText="1"/>
    </xf>
    <xf numFmtId="0" fontId="24" fillId="0" borderId="59" xfId="0" applyFont="1" applyBorder="1" applyAlignment="1">
      <alignment vertical="center" textRotation="90" wrapText="1"/>
    </xf>
    <xf numFmtId="0" fontId="24" fillId="0" borderId="60" xfId="0" applyFont="1" applyBorder="1" applyAlignment="1">
      <alignment vertical="center" textRotation="90"/>
    </xf>
    <xf numFmtId="0" fontId="24" fillId="0" borderId="62" xfId="0" applyFont="1" applyBorder="1" applyAlignment="1">
      <alignment vertical="center" textRotation="90"/>
    </xf>
    <xf numFmtId="0" fontId="24" fillId="0" borderId="60" xfId="0" applyFont="1" applyBorder="1" applyAlignment="1">
      <alignment vertical="center" textRotation="90" wrapText="1"/>
    </xf>
    <xf numFmtId="0" fontId="25" fillId="24" borderId="59" xfId="0" applyFont="1" applyFill="1" applyBorder="1" applyAlignment="1">
      <alignment horizontal="center" vertical="center" wrapText="1"/>
    </xf>
    <xf numFmtId="9" fontId="24" fillId="0" borderId="36" xfId="0" applyNumberFormat="1" applyFont="1" applyBorder="1" applyAlignment="1" applyProtection="1">
      <alignment horizontal="center" vertical="center" wrapText="1"/>
      <protection locked="0"/>
    </xf>
    <xf numFmtId="9" fontId="24" fillId="0" borderId="29" xfId="0" applyNumberFormat="1" applyFont="1" applyBorder="1" applyAlignment="1" applyProtection="1">
      <alignment horizontal="center" vertical="center" wrapText="1"/>
      <protection locked="0"/>
    </xf>
    <xf numFmtId="0" fontId="24" fillId="0" borderId="9" xfId="0" applyFont="1" applyBorder="1" applyAlignment="1">
      <alignment horizontal="center" vertical="center" wrapText="1"/>
    </xf>
    <xf numFmtId="0" fontId="24" fillId="0" borderId="83" xfId="0" applyFont="1" applyBorder="1"/>
    <xf numFmtId="0" fontId="24" fillId="0" borderId="74" xfId="0" applyFont="1" applyBorder="1" applyAlignment="1">
      <alignment textRotation="90"/>
    </xf>
    <xf numFmtId="9" fontId="24" fillId="0" borderId="74" xfId="0" applyNumberFormat="1" applyFont="1" applyBorder="1"/>
    <xf numFmtId="10" fontId="24" fillId="0" borderId="74" xfId="0" applyNumberFormat="1" applyFont="1" applyBorder="1"/>
    <xf numFmtId="0" fontId="24" fillId="0" borderId="85" xfId="0" applyFont="1" applyBorder="1"/>
    <xf numFmtId="0" fontId="24" fillId="0" borderId="86" xfId="0" applyFont="1" applyBorder="1" applyAlignment="1">
      <alignment textRotation="90"/>
    </xf>
    <xf numFmtId="0" fontId="24" fillId="0" borderId="86" xfId="0" applyFont="1" applyBorder="1"/>
    <xf numFmtId="9" fontId="24" fillId="0" borderId="86" xfId="0" applyNumberFormat="1" applyFont="1" applyBorder="1"/>
    <xf numFmtId="10" fontId="24" fillId="0" borderId="86" xfId="0" applyNumberFormat="1" applyFont="1" applyBorder="1"/>
    <xf numFmtId="0" fontId="24" fillId="0" borderId="59" xfId="0" applyFont="1" applyBorder="1" applyAlignment="1">
      <alignment textRotation="90" wrapText="1"/>
    </xf>
    <xf numFmtId="0" fontId="24" fillId="0" borderId="60" xfId="0" applyFont="1" applyBorder="1" applyAlignment="1">
      <alignment textRotation="90" wrapText="1"/>
    </xf>
    <xf numFmtId="0" fontId="24" fillId="0" borderId="59" xfId="0" applyFont="1" applyBorder="1" applyAlignment="1">
      <alignment horizontal="center" vertical="center" textRotation="90" wrapText="1"/>
    </xf>
    <xf numFmtId="0" fontId="24" fillId="21" borderId="61" xfId="0" applyFont="1" applyFill="1" applyBorder="1" applyAlignment="1">
      <alignment horizontal="center" vertical="center" wrapText="1"/>
    </xf>
    <xf numFmtId="0" fontId="25" fillId="21" borderId="62" xfId="0" applyFont="1" applyFill="1" applyBorder="1" applyAlignment="1">
      <alignment horizontal="center" vertical="center" wrapText="1"/>
    </xf>
    <xf numFmtId="0" fontId="24" fillId="21" borderId="61" xfId="0" applyFont="1" applyFill="1" applyBorder="1" applyAlignment="1">
      <alignment horizontal="center" vertical="center"/>
    </xf>
    <xf numFmtId="0" fontId="24" fillId="0" borderId="60" xfId="0" applyFont="1" applyBorder="1" applyAlignment="1">
      <alignment horizontal="center" vertical="center" textRotation="90" wrapText="1"/>
    </xf>
    <xf numFmtId="0" fontId="24" fillId="21" borderId="62" xfId="0" applyFont="1" applyFill="1" applyBorder="1" applyAlignment="1">
      <alignment horizontal="center" vertical="center"/>
    </xf>
    <xf numFmtId="0" fontId="24" fillId="0" borderId="27" xfId="0" applyFont="1" applyBorder="1" applyAlignment="1">
      <alignment horizontal="center" vertical="top"/>
    </xf>
    <xf numFmtId="9" fontId="24" fillId="0" borderId="27" xfId="0" applyNumberFormat="1" applyFont="1" applyBorder="1" applyAlignment="1" applyProtection="1">
      <alignment horizontal="center" vertical="top"/>
      <protection hidden="1"/>
    </xf>
    <xf numFmtId="164" fontId="24" fillId="0" borderId="27" xfId="1" applyNumberFormat="1" applyFont="1" applyFill="1" applyBorder="1" applyAlignment="1">
      <alignment horizontal="center" vertical="top"/>
    </xf>
    <xf numFmtId="0" fontId="25" fillId="0" borderId="27" xfId="0" applyFont="1" applyBorder="1" applyAlignment="1" applyProtection="1">
      <alignment horizontal="center" vertical="top" textRotation="90" wrapText="1"/>
      <protection hidden="1"/>
    </xf>
    <xf numFmtId="9" fontId="24" fillId="0" borderId="27" xfId="0" applyNumberFormat="1" applyFont="1" applyBorder="1" applyAlignment="1" applyProtection="1">
      <alignment vertical="top"/>
      <protection hidden="1"/>
    </xf>
    <xf numFmtId="0" fontId="25" fillId="0" borderId="27" xfId="0" applyFont="1" applyBorder="1" applyAlignment="1" applyProtection="1">
      <alignment horizontal="center" vertical="top" textRotation="90"/>
      <protection hidden="1"/>
    </xf>
    <xf numFmtId="0" fontId="24" fillId="0" borderId="0" xfId="0" applyFont="1" applyAlignment="1">
      <alignment vertical="top"/>
    </xf>
    <xf numFmtId="0" fontId="24" fillId="0" borderId="61" xfId="0" applyFont="1" applyBorder="1" applyAlignment="1">
      <alignment horizontal="center" vertical="top"/>
    </xf>
    <xf numFmtId="0" fontId="24" fillId="0" borderId="61" xfId="0" applyFont="1" applyBorder="1" applyAlignment="1">
      <alignment horizontal="center" vertical="top" textRotation="90"/>
    </xf>
    <xf numFmtId="9" fontId="24" fillId="0" borderId="61" xfId="0" applyNumberFormat="1" applyFont="1" applyBorder="1" applyAlignment="1">
      <alignment horizontal="center" vertical="top"/>
    </xf>
    <xf numFmtId="10" fontId="24" fillId="0" borderId="61" xfId="0" applyNumberFormat="1" applyFont="1" applyBorder="1" applyAlignment="1">
      <alignment horizontal="center" vertical="top"/>
    </xf>
    <xf numFmtId="0" fontId="25" fillId="15" borderId="59" xfId="0" applyFont="1" applyFill="1" applyBorder="1" applyAlignment="1">
      <alignment horizontal="center" vertical="top" textRotation="90" wrapText="1"/>
    </xf>
    <xf numFmtId="0" fontId="25" fillId="18" borderId="59" xfId="0" applyFont="1" applyFill="1" applyBorder="1" applyAlignment="1">
      <alignment horizontal="center" vertical="top" textRotation="90" wrapText="1"/>
    </xf>
    <xf numFmtId="0" fontId="25" fillId="16" borderId="59" xfId="0" applyFont="1" applyFill="1" applyBorder="1" applyAlignment="1">
      <alignment horizontal="center" vertical="top" textRotation="90"/>
    </xf>
    <xf numFmtId="0" fontId="24" fillId="0" borderId="61" xfId="0" applyFont="1" applyBorder="1" applyAlignment="1">
      <alignment horizontal="center" vertical="top" textRotation="90" wrapText="1"/>
    </xf>
    <xf numFmtId="0" fontId="24" fillId="0" borderId="62" xfId="0" applyFont="1" applyBorder="1" applyAlignment="1">
      <alignment horizontal="center" vertical="top"/>
    </xf>
    <xf numFmtId="0" fontId="24" fillId="0" borderId="62" xfId="0" applyFont="1" applyBorder="1" applyAlignment="1">
      <alignment horizontal="center" vertical="top" textRotation="90"/>
    </xf>
    <xf numFmtId="9" fontId="24" fillId="0" borderId="62" xfId="0" applyNumberFormat="1" applyFont="1" applyBorder="1" applyAlignment="1">
      <alignment horizontal="center" vertical="top"/>
    </xf>
    <xf numFmtId="10" fontId="24" fillId="0" borderId="62" xfId="0" applyNumberFormat="1" applyFont="1" applyBorder="1" applyAlignment="1">
      <alignment horizontal="center" vertical="top"/>
    </xf>
    <xf numFmtId="0" fontId="25" fillId="17" borderId="59" xfId="0" applyFont="1" applyFill="1" applyBorder="1" applyAlignment="1">
      <alignment horizontal="center" vertical="top" textRotation="90" wrapText="1"/>
    </xf>
    <xf numFmtId="0" fontId="25" fillId="18" borderId="59" xfId="0" applyFont="1" applyFill="1" applyBorder="1" applyAlignment="1">
      <alignment horizontal="center" vertical="top" textRotation="90"/>
    </xf>
    <xf numFmtId="0" fontId="24" fillId="0" borderId="62" xfId="0" applyFont="1" applyBorder="1" applyAlignment="1">
      <alignment horizontal="center" vertical="top" textRotation="90" wrapText="1"/>
    </xf>
    <xf numFmtId="0" fontId="24" fillId="0" borderId="83" xfId="0" applyFont="1" applyBorder="1" applyAlignment="1">
      <alignment horizontal="center" vertical="center" textRotation="90" wrapText="1"/>
    </xf>
    <xf numFmtId="0" fontId="24" fillId="0" borderId="85" xfId="0" applyFont="1" applyBorder="1" applyAlignment="1">
      <alignment horizontal="center" vertical="center" textRotation="90" wrapText="1"/>
    </xf>
    <xf numFmtId="0" fontId="24" fillId="0" borderId="86" xfId="0" applyFont="1" applyBorder="1" applyAlignment="1">
      <alignment horizontal="center" vertical="center" wrapText="1"/>
    </xf>
    <xf numFmtId="0" fontId="24" fillId="0" borderId="86" xfId="0" applyFont="1" applyBorder="1" applyAlignment="1">
      <alignment horizontal="center" vertical="center"/>
    </xf>
    <xf numFmtId="0" fontId="24" fillId="0" borderId="61" xfId="0" applyFont="1" applyBorder="1" applyAlignment="1">
      <alignment horizontal="center"/>
    </xf>
    <xf numFmtId="0" fontId="25" fillId="20" borderId="58" xfId="0" applyFont="1" applyFill="1" applyBorder="1" applyAlignment="1">
      <alignment horizontal="center" vertical="center"/>
    </xf>
    <xf numFmtId="0" fontId="25" fillId="20" borderId="60" xfId="0" applyFont="1" applyFill="1" applyBorder="1" applyAlignment="1">
      <alignment horizontal="center" vertical="center"/>
    </xf>
    <xf numFmtId="0" fontId="24" fillId="0" borderId="79" xfId="0" applyFont="1" applyBorder="1" applyAlignment="1" applyProtection="1">
      <alignment horizontal="center" vertical="center"/>
      <protection locked="0"/>
    </xf>
    <xf numFmtId="0" fontId="25" fillId="18" borderId="59" xfId="0" applyFont="1" applyFill="1" applyBorder="1" applyAlignment="1">
      <alignment textRotation="90"/>
    </xf>
    <xf numFmtId="0" fontId="24" fillId="0" borderId="0" xfId="0" applyFont="1" applyAlignment="1">
      <alignment horizontal="center" vertical="center" wrapText="1"/>
    </xf>
    <xf numFmtId="0" fontId="24" fillId="21" borderId="60" xfId="0" applyFont="1" applyFill="1" applyBorder="1" applyAlignment="1">
      <alignment horizontal="center" vertical="center" wrapText="1"/>
    </xf>
    <xf numFmtId="0" fontId="24" fillId="0" borderId="69" xfId="0" applyFont="1" applyBorder="1" applyAlignment="1">
      <alignment horizontal="center" vertical="center"/>
    </xf>
    <xf numFmtId="0" fontId="23" fillId="0" borderId="0" xfId="0" applyFont="1" applyAlignment="1">
      <alignment horizontal="center" vertical="center"/>
    </xf>
    <xf numFmtId="0" fontId="24" fillId="0" borderId="68" xfId="0" applyFont="1" applyBorder="1" applyAlignment="1">
      <alignment horizontal="center" vertical="center" wrapText="1"/>
    </xf>
    <xf numFmtId="0" fontId="24" fillId="0" borderId="59" xfId="0" applyFont="1" applyBorder="1" applyAlignment="1">
      <alignment horizontal="justify" vertical="center" wrapText="1"/>
    </xf>
    <xf numFmtId="0" fontId="25" fillId="0" borderId="40" xfId="0" applyFont="1" applyBorder="1" applyAlignment="1">
      <alignment horizontal="center" vertical="center" wrapText="1"/>
    </xf>
    <xf numFmtId="0" fontId="24" fillId="0" borderId="67" xfId="0" applyFont="1" applyBorder="1" applyAlignment="1">
      <alignment horizontal="justify" vertical="center" wrapText="1"/>
    </xf>
    <xf numFmtId="0" fontId="24" fillId="0" borderId="61" xfId="0" applyFont="1" applyBorder="1" applyAlignment="1">
      <alignment horizontal="justify" vertical="center" wrapText="1"/>
    </xf>
    <xf numFmtId="0" fontId="24" fillId="0" borderId="62" xfId="0" applyFont="1" applyBorder="1" applyAlignment="1">
      <alignment horizontal="justify" vertical="center" wrapText="1"/>
    </xf>
    <xf numFmtId="0" fontId="24" fillId="0" borderId="0" xfId="0" applyFont="1" applyAlignment="1">
      <alignment horizontal="justify" vertical="center" wrapText="1"/>
    </xf>
    <xf numFmtId="0" fontId="24" fillId="0" borderId="57" xfId="0" applyFont="1" applyBorder="1" applyAlignment="1">
      <alignment horizontal="justify" vertical="center" wrapText="1"/>
    </xf>
    <xf numFmtId="0" fontId="24" fillId="0" borderId="60" xfId="0" applyFont="1" applyBorder="1" applyAlignment="1">
      <alignment horizontal="justify" vertical="center" wrapText="1"/>
    </xf>
    <xf numFmtId="0" fontId="31" fillId="0" borderId="59" xfId="0" applyFont="1" applyBorder="1" applyAlignment="1">
      <alignment horizontal="justify" vertical="center" wrapText="1"/>
    </xf>
    <xf numFmtId="0" fontId="4" fillId="0" borderId="60" xfId="0" applyFont="1" applyBorder="1" applyAlignment="1">
      <alignment horizontal="justify" vertical="center" wrapText="1"/>
    </xf>
    <xf numFmtId="0" fontId="24" fillId="0" borderId="85" xfId="0" applyFont="1" applyBorder="1" applyAlignment="1">
      <alignment horizontal="justify" vertical="center" wrapText="1"/>
    </xf>
    <xf numFmtId="0" fontId="25" fillId="0" borderId="60" xfId="0" applyFont="1" applyBorder="1" applyAlignment="1">
      <alignment horizontal="justify" vertical="center" wrapText="1"/>
    </xf>
    <xf numFmtId="0" fontId="33" fillId="0" borderId="60" xfId="0" applyFont="1" applyBorder="1" applyAlignment="1">
      <alignment horizontal="justify" vertical="center" wrapText="1"/>
    </xf>
    <xf numFmtId="0" fontId="24" fillId="0" borderId="74" xfId="0" applyFont="1" applyBorder="1" applyAlignment="1">
      <alignment horizontal="justify" vertical="center" wrapText="1"/>
    </xf>
    <xf numFmtId="0" fontId="24" fillId="0" borderId="62" xfId="0" applyFont="1" applyBorder="1" applyAlignment="1">
      <alignment horizontal="justify" vertical="center"/>
    </xf>
    <xf numFmtId="0" fontId="24" fillId="21" borderId="62" xfId="0" applyFont="1" applyFill="1" applyBorder="1" applyAlignment="1">
      <alignment horizontal="justify" vertical="center" wrapText="1"/>
    </xf>
    <xf numFmtId="0" fontId="31" fillId="0" borderId="61" xfId="0" applyFont="1" applyBorder="1" applyAlignment="1">
      <alignment horizontal="justify" vertical="center" wrapText="1"/>
    </xf>
    <xf numFmtId="0" fontId="31" fillId="0" borderId="62" xfId="0" applyFont="1" applyBorder="1" applyAlignment="1">
      <alignment horizontal="justify" vertical="center" wrapText="1"/>
    </xf>
    <xf numFmtId="0" fontId="38" fillId="0" borderId="61" xfId="0" applyFont="1" applyBorder="1" applyAlignment="1">
      <alignment horizontal="justify" vertical="center" wrapText="1"/>
    </xf>
    <xf numFmtId="0" fontId="31" fillId="0" borderId="60" xfId="0" applyFont="1" applyBorder="1" applyAlignment="1">
      <alignment horizontal="justify" vertical="center" wrapText="1"/>
    </xf>
    <xf numFmtId="0" fontId="24" fillId="3" borderId="0" xfId="0" applyFont="1" applyFill="1" applyAlignment="1">
      <alignment horizontal="center" vertical="center" wrapText="1"/>
    </xf>
    <xf numFmtId="0" fontId="24" fillId="0" borderId="85" xfId="0" applyFont="1" applyBorder="1" applyAlignment="1">
      <alignment horizontal="center" vertical="center" wrapText="1"/>
    </xf>
    <xf numFmtId="0" fontId="24" fillId="21" borderId="59" xfId="0" applyFont="1" applyFill="1" applyBorder="1" applyAlignment="1">
      <alignment horizontal="center" vertical="center" wrapText="1"/>
    </xf>
    <xf numFmtId="0" fontId="25" fillId="21" borderId="61" xfId="0" applyFont="1" applyFill="1" applyBorder="1" applyAlignment="1">
      <alignment horizontal="center" vertical="center" wrapText="1"/>
    </xf>
    <xf numFmtId="0" fontId="25" fillId="0" borderId="62" xfId="0" applyFont="1" applyBorder="1" applyAlignment="1">
      <alignment horizontal="center" vertical="center" wrapText="1"/>
    </xf>
    <xf numFmtId="0" fontId="29"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60" xfId="0" applyFont="1" applyBorder="1" applyAlignment="1">
      <alignment horizontal="justify" vertical="center"/>
    </xf>
    <xf numFmtId="0" fontId="31" fillId="21" borderId="60" xfId="0" applyFont="1" applyFill="1" applyBorder="1" applyAlignment="1">
      <alignment horizontal="justify" vertical="center" wrapText="1"/>
    </xf>
    <xf numFmtId="0" fontId="25" fillId="24" borderId="0" xfId="0" applyFont="1" applyFill="1" applyAlignment="1">
      <alignment horizontal="center" vertical="center" wrapText="1"/>
    </xf>
    <xf numFmtId="0" fontId="24" fillId="0" borderId="42" xfId="0" applyFont="1" applyBorder="1" applyAlignment="1" applyProtection="1">
      <alignment horizontal="center" vertical="center" wrapText="1"/>
      <protection locked="0"/>
    </xf>
    <xf numFmtId="0" fontId="24" fillId="0" borderId="68" xfId="0" applyFont="1" applyBorder="1" applyAlignment="1">
      <alignment horizontal="justify" vertical="center" wrapText="1"/>
    </xf>
    <xf numFmtId="9" fontId="24" fillId="0" borderId="68" xfId="0" applyNumberFormat="1" applyFont="1" applyBorder="1" applyAlignment="1">
      <alignment horizontal="center" vertical="center" wrapText="1"/>
    </xf>
    <xf numFmtId="0" fontId="40" fillId="0" borderId="27" xfId="0" applyFont="1" applyBorder="1" applyAlignment="1" applyProtection="1">
      <alignment horizontal="justify" vertical="center" wrapText="1"/>
      <protection locked="0"/>
    </xf>
    <xf numFmtId="0" fontId="4" fillId="0" borderId="27" xfId="0" applyFont="1" applyBorder="1" applyAlignment="1" applyProtection="1">
      <alignment horizontal="justify" vertical="center" wrapText="1"/>
      <protection locked="0"/>
    </xf>
    <xf numFmtId="0" fontId="41" fillId="5" borderId="27" xfId="0" applyFont="1" applyFill="1" applyBorder="1" applyAlignment="1" applyProtection="1">
      <alignment horizontal="justify" vertical="center" wrapText="1"/>
      <protection locked="0"/>
    </xf>
    <xf numFmtId="0" fontId="24" fillId="3" borderId="115" xfId="0" applyFont="1" applyFill="1" applyBorder="1" applyAlignment="1" applyProtection="1">
      <alignment horizontal="center" vertical="center" wrapText="1"/>
      <protection locked="0"/>
    </xf>
    <xf numFmtId="0" fontId="24" fillId="0" borderId="115" xfId="0" applyFont="1" applyBorder="1" applyAlignment="1" applyProtection="1">
      <alignment horizontal="center" vertical="center" wrapText="1"/>
      <protection locked="0"/>
    </xf>
    <xf numFmtId="0" fontId="4" fillId="0" borderId="59" xfId="0" applyFont="1" applyBorder="1" applyAlignment="1">
      <alignment horizontal="justify" vertical="top" wrapText="1"/>
    </xf>
    <xf numFmtId="0" fontId="24" fillId="0" borderId="61" xfId="0" applyFont="1" applyBorder="1" applyAlignment="1">
      <alignment horizontal="center" textRotation="90"/>
    </xf>
    <xf numFmtId="9" fontId="24" fillId="0" borderId="61" xfId="0" applyNumberFormat="1" applyFont="1" applyBorder="1" applyAlignment="1">
      <alignment horizontal="center"/>
    </xf>
    <xf numFmtId="0" fontId="24" fillId="0" borderId="62" xfId="0" applyFont="1" applyBorder="1" applyAlignment="1">
      <alignment horizontal="center" textRotation="90"/>
    </xf>
    <xf numFmtId="9" fontId="24" fillId="0" borderId="62" xfId="0" applyNumberFormat="1" applyFont="1" applyBorder="1" applyAlignment="1">
      <alignment horizontal="center"/>
    </xf>
    <xf numFmtId="0" fontId="24" fillId="0" borderId="27" xfId="0" applyFont="1" applyBorder="1" applyAlignment="1" applyProtection="1">
      <alignment horizontal="center" vertical="top" wrapText="1"/>
      <protection locked="0"/>
    </xf>
    <xf numFmtId="14" fontId="24" fillId="0" borderId="27" xfId="0" applyNumberFormat="1" applyFont="1" applyBorder="1" applyAlignment="1" applyProtection="1">
      <alignment horizontal="center" vertical="top"/>
      <protection locked="0"/>
    </xf>
    <xf numFmtId="0" fontId="31" fillId="0" borderId="27" xfId="0" applyFont="1" applyBorder="1" applyAlignment="1" applyProtection="1">
      <alignment horizontal="center" vertical="center"/>
      <protection hidden="1"/>
    </xf>
    <xf numFmtId="0" fontId="31" fillId="0" borderId="27" xfId="0" applyFont="1" applyBorder="1" applyAlignment="1" applyProtection="1">
      <alignment horizontal="center" vertical="center" textRotation="90"/>
      <protection locked="0"/>
    </xf>
    <xf numFmtId="9" fontId="31" fillId="0" borderId="27" xfId="0" applyNumberFormat="1" applyFont="1" applyBorder="1" applyAlignment="1" applyProtection="1">
      <alignment horizontal="center" vertical="center"/>
      <protection hidden="1"/>
    </xf>
    <xf numFmtId="0" fontId="31" fillId="0" borderId="27"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protection locked="0"/>
    </xf>
    <xf numFmtId="14" fontId="31" fillId="0" borderId="27" xfId="0" applyNumberFormat="1" applyFont="1" applyBorder="1" applyAlignment="1" applyProtection="1">
      <alignment horizontal="center" vertical="center"/>
      <protection locked="0"/>
    </xf>
    <xf numFmtId="0" fontId="31" fillId="0" borderId="27" xfId="0" applyFont="1" applyBorder="1" applyAlignment="1" applyProtection="1">
      <alignment horizontal="center" vertical="center" textRotation="90" wrapText="1"/>
      <protection locked="0"/>
    </xf>
    <xf numFmtId="0" fontId="31" fillId="0" borderId="83" xfId="0" applyFont="1" applyBorder="1" applyAlignment="1">
      <alignment horizontal="justify" vertical="center" wrapText="1"/>
    </xf>
    <xf numFmtId="0" fontId="31" fillId="0" borderId="61" xfId="0" applyFont="1" applyBorder="1" applyAlignment="1">
      <alignment horizontal="center" vertical="center" wrapText="1"/>
    </xf>
    <xf numFmtId="0" fontId="24" fillId="0" borderId="62" xfId="0" applyFont="1" applyBorder="1" applyAlignment="1">
      <alignment vertical="center"/>
    </xf>
    <xf numFmtId="0" fontId="31" fillId="0" borderId="83" xfId="0" applyFont="1" applyBorder="1" applyAlignment="1">
      <alignment horizontal="justify" vertical="top" wrapText="1"/>
    </xf>
    <xf numFmtId="0" fontId="31" fillId="0" borderId="92" xfId="0" applyFont="1" applyBorder="1" applyAlignment="1">
      <alignment horizontal="justify" vertical="center" wrapText="1"/>
    </xf>
    <xf numFmtId="0" fontId="31" fillId="0" borderId="93" xfId="0" applyFont="1" applyBorder="1" applyAlignment="1">
      <alignment horizontal="justify" vertical="center" wrapText="1"/>
    </xf>
    <xf numFmtId="0" fontId="31" fillId="21" borderId="59" xfId="0" applyFont="1" applyFill="1" applyBorder="1" applyAlignment="1">
      <alignment horizontal="justify" vertical="center" wrapText="1"/>
    </xf>
    <xf numFmtId="0" fontId="31" fillId="21" borderId="58" xfId="0" applyFont="1" applyFill="1" applyBorder="1" applyAlignment="1">
      <alignment horizontal="justify" vertical="center" wrapText="1"/>
    </xf>
    <xf numFmtId="14" fontId="24" fillId="0" borderId="62" xfId="0" applyNumberFormat="1" applyFont="1" applyBorder="1" applyAlignment="1">
      <alignment horizontal="center" vertical="center"/>
    </xf>
    <xf numFmtId="0" fontId="25" fillId="25" borderId="27" xfId="0" applyFont="1" applyFill="1" applyBorder="1" applyAlignment="1">
      <alignment horizontal="center" vertical="center" textRotation="90" wrapText="1"/>
    </xf>
    <xf numFmtId="0" fontId="25" fillId="25" borderId="29" xfId="0" applyFont="1" applyFill="1" applyBorder="1" applyAlignment="1">
      <alignment horizontal="center" vertical="center" wrapText="1"/>
    </xf>
    <xf numFmtId="0" fontId="25" fillId="25" borderId="27" xfId="0" applyFont="1" applyFill="1" applyBorder="1" applyAlignment="1">
      <alignment horizontal="center" vertical="center" wrapText="1"/>
    </xf>
    <xf numFmtId="0" fontId="25" fillId="25" borderId="27" xfId="0" applyFont="1" applyFill="1" applyBorder="1" applyAlignment="1">
      <alignment horizontal="center" vertical="center" textRotation="90"/>
    </xf>
    <xf numFmtId="0" fontId="24" fillId="0" borderId="27" xfId="0" applyFont="1" applyBorder="1" applyAlignment="1">
      <alignment horizontal="center" vertical="center" wrapText="1"/>
    </xf>
    <xf numFmtId="0" fontId="28" fillId="0" borderId="27" xfId="0" applyFont="1" applyBorder="1" applyAlignment="1" applyProtection="1">
      <alignment horizontal="justify" vertical="top" wrapText="1"/>
      <protection locked="0"/>
    </xf>
    <xf numFmtId="0" fontId="24" fillId="0" borderId="117" xfId="0" applyFont="1" applyBorder="1" applyAlignment="1" applyProtection="1">
      <alignment vertical="center" wrapText="1"/>
      <protection locked="0"/>
    </xf>
    <xf numFmtId="0" fontId="24" fillId="0" borderId="118" xfId="0" applyFont="1" applyBorder="1" applyAlignment="1">
      <alignment horizontal="center" vertical="center"/>
    </xf>
    <xf numFmtId="0" fontId="24" fillId="29" borderId="0" xfId="0" applyFont="1" applyFill="1" applyAlignment="1">
      <alignment horizontal="center" vertical="center"/>
    </xf>
    <xf numFmtId="0" fontId="24" fillId="29" borderId="0" xfId="0" applyFont="1" applyFill="1"/>
    <xf numFmtId="0" fontId="24" fillId="29" borderId="0" xfId="0" applyFont="1" applyFill="1" applyAlignment="1">
      <alignment horizontal="center"/>
    </xf>
    <xf numFmtId="0" fontId="24" fillId="29" borderId="0" xfId="0" applyFont="1" applyFill="1" applyAlignment="1">
      <alignment wrapText="1"/>
    </xf>
    <xf numFmtId="0" fontId="25" fillId="0" borderId="0" xfId="0" applyFont="1" applyAlignment="1">
      <alignment vertical="center"/>
    </xf>
    <xf numFmtId="0" fontId="43" fillId="0" borderId="0" xfId="0" applyFont="1" applyAlignment="1" applyProtection="1">
      <alignment vertical="center" wrapText="1"/>
      <protection locked="0"/>
    </xf>
    <xf numFmtId="0" fontId="10" fillId="6" borderId="14"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7" borderId="16" xfId="0" applyFont="1" applyFill="1" applyBorder="1" applyAlignment="1">
      <alignment horizontal="center" vertical="center" textRotation="90"/>
    </xf>
    <xf numFmtId="0" fontId="10" fillId="7" borderId="18" xfId="0" applyFont="1" applyFill="1" applyBorder="1" applyAlignment="1">
      <alignment horizontal="center" vertical="center" textRotation="90"/>
    </xf>
    <xf numFmtId="0" fontId="10" fillId="7" borderId="20" xfId="0" applyFont="1" applyFill="1" applyBorder="1" applyAlignment="1">
      <alignment horizontal="center" vertical="center" textRotation="90"/>
    </xf>
    <xf numFmtId="0" fontId="22" fillId="11" borderId="25" xfId="0" applyFont="1" applyFill="1" applyBorder="1" applyAlignment="1">
      <alignment horizontal="center" vertical="center"/>
    </xf>
    <xf numFmtId="0" fontId="22" fillId="11" borderId="26" xfId="0" applyFont="1" applyFill="1" applyBorder="1" applyAlignment="1">
      <alignment horizontal="center" vertical="center"/>
    </xf>
    <xf numFmtId="0" fontId="20" fillId="0" borderId="1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6" xfId="0" applyFont="1" applyBorder="1" applyAlignment="1">
      <alignment horizontal="center" vertical="center" wrapText="1"/>
    </xf>
    <xf numFmtId="9" fontId="24" fillId="0" borderId="27" xfId="0" applyNumberFormat="1" applyFont="1" applyBorder="1" applyAlignment="1" applyProtection="1">
      <alignment horizontal="center" vertical="center" wrapText="1"/>
      <protection hidden="1"/>
    </xf>
    <xf numFmtId="0" fontId="25" fillId="24" borderId="28" xfId="0" applyFont="1" applyFill="1" applyBorder="1" applyAlignment="1">
      <alignment horizontal="center" vertical="center"/>
    </xf>
    <xf numFmtId="0" fontId="25" fillId="24" borderId="36" xfId="0" applyFont="1" applyFill="1" applyBorder="1" applyAlignment="1">
      <alignment horizontal="center" vertical="center"/>
    </xf>
    <xf numFmtId="0" fontId="25" fillId="24" borderId="29" xfId="0" applyFont="1" applyFill="1" applyBorder="1" applyAlignment="1">
      <alignment horizontal="center" vertical="center"/>
    </xf>
    <xf numFmtId="0" fontId="24" fillId="0" borderId="28" xfId="0" applyFont="1" applyBorder="1" applyAlignment="1" applyProtection="1">
      <alignment horizontal="center" vertical="center" wrapText="1"/>
      <protection locked="0"/>
    </xf>
    <xf numFmtId="0" fontId="24" fillId="0" borderId="36"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58"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94" xfId="0" applyFont="1" applyBorder="1" applyAlignment="1">
      <alignment horizontal="center" vertical="center" wrapText="1"/>
    </xf>
    <xf numFmtId="0" fontId="24" fillId="0" borderId="0" xfId="0" applyFont="1" applyAlignment="1">
      <alignment horizontal="center" vertical="center" wrapText="1"/>
    </xf>
    <xf numFmtId="0" fontId="24" fillId="0" borderId="40" xfId="0" applyFont="1" applyBorder="1" applyAlignment="1">
      <alignment horizontal="center" vertical="center" wrapText="1"/>
    </xf>
    <xf numFmtId="0" fontId="24" fillId="0" borderId="90" xfId="0" applyFont="1" applyBorder="1" applyAlignment="1">
      <alignment horizontal="justify" vertical="center" wrapText="1"/>
    </xf>
    <xf numFmtId="0" fontId="24" fillId="0" borderId="0" xfId="0" applyFont="1" applyAlignment="1">
      <alignment horizontal="justify" vertical="center" wrapText="1"/>
    </xf>
    <xf numFmtId="0" fontId="24" fillId="0" borderId="69" xfId="0" applyFont="1" applyBorder="1" applyAlignment="1">
      <alignment horizontal="justify" vertical="center" wrapText="1"/>
    </xf>
    <xf numFmtId="0" fontId="24" fillId="0" borderId="90" xfId="0" applyFont="1" applyBorder="1" applyAlignment="1">
      <alignment horizontal="center" vertical="center" wrapText="1"/>
    </xf>
    <xf numFmtId="0" fontId="24" fillId="0" borderId="69" xfId="0" applyFont="1" applyBorder="1" applyAlignment="1">
      <alignment horizontal="center" vertical="center" wrapText="1"/>
    </xf>
    <xf numFmtId="0" fontId="24" fillId="0" borderId="90" xfId="0" applyFont="1" applyBorder="1" applyAlignment="1">
      <alignment horizontal="center" vertical="center"/>
    </xf>
    <xf numFmtId="0" fontId="24" fillId="0" borderId="0" xfId="0" applyFont="1" applyAlignment="1">
      <alignment horizontal="center" vertical="center"/>
    </xf>
    <xf numFmtId="0" fontId="24" fillId="0" borderId="69" xfId="0" applyFont="1" applyBorder="1" applyAlignment="1">
      <alignment horizontal="center" vertical="center"/>
    </xf>
    <xf numFmtId="0" fontId="24" fillId="0" borderId="56"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57" xfId="0" applyFont="1" applyBorder="1" applyAlignment="1">
      <alignment wrapText="1"/>
    </xf>
    <xf numFmtId="0" fontId="24" fillId="0" borderId="60" xfId="0" applyFont="1" applyBorder="1" applyAlignment="1">
      <alignment wrapText="1"/>
    </xf>
    <xf numFmtId="0" fontId="24" fillId="0" borderId="57" xfId="0" applyFont="1" applyBorder="1" applyAlignment="1">
      <alignment horizontal="center" vertical="center"/>
    </xf>
    <xf numFmtId="0" fontId="24" fillId="0" borderId="60" xfId="0" applyFont="1" applyBorder="1" applyAlignment="1">
      <alignment horizontal="center" vertical="center"/>
    </xf>
    <xf numFmtId="0" fontId="25" fillId="15" borderId="95" xfId="0" applyFont="1" applyFill="1" applyBorder="1" applyAlignment="1">
      <alignment horizontal="center" vertical="center" wrapText="1"/>
    </xf>
    <xf numFmtId="0" fontId="25" fillId="15" borderId="30" xfId="0" applyFont="1" applyFill="1" applyBorder="1" applyAlignment="1">
      <alignment horizontal="center" vertical="center" wrapText="1"/>
    </xf>
    <xf numFmtId="0" fontId="25" fillId="15" borderId="41" xfId="0" applyFont="1" applyFill="1" applyBorder="1" applyAlignment="1">
      <alignment horizontal="center" vertical="center" wrapText="1"/>
    </xf>
    <xf numFmtId="9" fontId="24" fillId="0" borderId="28" xfId="0" applyNumberFormat="1" applyFont="1" applyBorder="1" applyAlignment="1" applyProtection="1">
      <alignment horizontal="center" vertical="center" wrapText="1"/>
      <protection hidden="1"/>
    </xf>
    <xf numFmtId="9" fontId="24" fillId="0" borderId="36" xfId="0" applyNumberFormat="1" applyFont="1" applyBorder="1" applyAlignment="1" applyProtection="1">
      <alignment horizontal="center" vertical="center" wrapText="1"/>
      <protection hidden="1"/>
    </xf>
    <xf numFmtId="9" fontId="24" fillId="0" borderId="29" xfId="0" applyNumberFormat="1" applyFont="1" applyBorder="1" applyAlignment="1" applyProtection="1">
      <alignment horizontal="center" vertical="center" wrapText="1"/>
      <protection hidden="1"/>
    </xf>
    <xf numFmtId="0" fontId="25" fillId="0" borderId="28" xfId="0" applyFont="1" applyBorder="1" applyAlignment="1" applyProtection="1">
      <alignment horizontal="center" vertical="center"/>
      <protection hidden="1"/>
    </xf>
    <xf numFmtId="0" fontId="25" fillId="0" borderId="36" xfId="0" applyFont="1" applyBorder="1" applyAlignment="1" applyProtection="1">
      <alignment horizontal="center" vertical="center"/>
      <protection hidden="1"/>
    </xf>
    <xf numFmtId="0" fontId="25" fillId="0" borderId="29" xfId="0" applyFont="1" applyBorder="1" applyAlignment="1" applyProtection="1">
      <alignment horizontal="center" vertical="center"/>
      <protection hidden="1"/>
    </xf>
    <xf numFmtId="0" fontId="24" fillId="21" borderId="57" xfId="0" applyFont="1" applyFill="1" applyBorder="1" applyAlignment="1">
      <alignment horizontal="center" vertical="center" wrapText="1"/>
    </xf>
    <xf numFmtId="0" fontId="24" fillId="21" borderId="58" xfId="0" applyFont="1" applyFill="1" applyBorder="1" applyAlignment="1">
      <alignment horizontal="center" vertical="center" wrapText="1"/>
    </xf>
    <xf numFmtId="0" fontId="24" fillId="21" borderId="60" xfId="0" applyFont="1" applyFill="1" applyBorder="1" applyAlignment="1">
      <alignment horizontal="center" vertical="center" wrapText="1"/>
    </xf>
    <xf numFmtId="0" fontId="24" fillId="0" borderId="57" xfId="0" applyFont="1" applyBorder="1" applyAlignment="1">
      <alignment horizontal="justify" vertical="center" wrapText="1"/>
    </xf>
    <xf numFmtId="0" fontId="24" fillId="0" borderId="58" xfId="0" applyFont="1" applyBorder="1" applyAlignment="1">
      <alignment horizontal="justify" vertical="center" wrapText="1"/>
    </xf>
    <xf numFmtId="0" fontId="24" fillId="0" borderId="60" xfId="0" applyFont="1" applyBorder="1" applyAlignment="1">
      <alignment horizontal="justify" vertical="center" wrapText="1"/>
    </xf>
    <xf numFmtId="0" fontId="24" fillId="0" borderId="81" xfId="0" applyFont="1" applyBorder="1" applyAlignment="1">
      <alignment horizontal="center" vertical="center" wrapText="1"/>
    </xf>
    <xf numFmtId="0" fontId="24" fillId="0" borderId="91"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62" xfId="0" applyFont="1" applyBorder="1" applyAlignment="1">
      <alignment horizontal="center" vertical="center" wrapText="1"/>
    </xf>
    <xf numFmtId="0" fontId="25" fillId="18" borderId="57" xfId="0" applyFont="1" applyFill="1" applyBorder="1" applyAlignment="1">
      <alignment horizontal="center" vertical="center" wrapText="1"/>
    </xf>
    <xf numFmtId="0" fontId="25" fillId="18" borderId="58" xfId="0" applyFont="1" applyFill="1" applyBorder="1" applyAlignment="1">
      <alignment horizontal="center" vertical="center" wrapText="1"/>
    </xf>
    <xf numFmtId="0" fontId="25" fillId="18" borderId="60" xfId="0" applyFont="1" applyFill="1" applyBorder="1" applyAlignment="1">
      <alignment horizontal="center" vertical="center" wrapText="1"/>
    </xf>
    <xf numFmtId="9" fontId="24" fillId="0" borderId="57" xfId="0" applyNumberFormat="1" applyFont="1" applyBorder="1" applyAlignment="1">
      <alignment horizontal="center" vertical="center" wrapText="1"/>
    </xf>
    <xf numFmtId="0" fontId="25" fillId="18" borderId="57" xfId="0" applyFont="1" applyFill="1" applyBorder="1" applyAlignment="1">
      <alignment horizontal="center" vertical="center"/>
    </xf>
    <xf numFmtId="0" fontId="25" fillId="18" borderId="58" xfId="0" applyFont="1" applyFill="1" applyBorder="1" applyAlignment="1">
      <alignment horizontal="center" vertical="center"/>
    </xf>
    <xf numFmtId="0" fontId="25" fillId="18" borderId="60" xfId="0" applyFont="1" applyFill="1" applyBorder="1" applyAlignment="1">
      <alignment horizontal="center" vertical="center"/>
    </xf>
    <xf numFmtId="0" fontId="24" fillId="0" borderId="58" xfId="0" applyFont="1" applyBorder="1" applyAlignment="1">
      <alignment vertical="center" wrapText="1"/>
    </xf>
    <xf numFmtId="0" fontId="24" fillId="0" borderId="60" xfId="0" applyFont="1" applyBorder="1" applyAlignment="1">
      <alignment vertical="center" wrapText="1"/>
    </xf>
    <xf numFmtId="0" fontId="25" fillId="18" borderId="57" xfId="0" applyFont="1" applyFill="1" applyBorder="1" applyAlignment="1">
      <alignment vertical="center" wrapText="1"/>
    </xf>
    <xf numFmtId="0" fontId="25" fillId="18" borderId="58" xfId="0" applyFont="1" applyFill="1" applyBorder="1" applyAlignment="1">
      <alignment vertical="center" wrapText="1"/>
    </xf>
    <xf numFmtId="0" fontId="25" fillId="18" borderId="60" xfId="0" applyFont="1" applyFill="1" applyBorder="1" applyAlignment="1">
      <alignment vertical="center" wrapText="1"/>
    </xf>
    <xf numFmtId="9" fontId="24" fillId="0" borderId="58" xfId="0" applyNumberFormat="1" applyFont="1" applyBorder="1" applyAlignment="1">
      <alignment horizontal="center" vertical="center" wrapText="1"/>
    </xf>
    <xf numFmtId="0" fontId="25" fillId="16" borderId="57" xfId="0" applyFont="1" applyFill="1" applyBorder="1" applyAlignment="1">
      <alignment vertical="center"/>
    </xf>
    <xf numFmtId="0" fontId="25" fillId="16" borderId="58" xfId="0" applyFont="1" applyFill="1" applyBorder="1" applyAlignment="1">
      <alignment vertical="center"/>
    </xf>
    <xf numFmtId="0" fontId="25" fillId="16" borderId="60" xfId="0" applyFont="1" applyFill="1" applyBorder="1" applyAlignment="1">
      <alignment vertical="center"/>
    </xf>
    <xf numFmtId="0" fontId="24" fillId="0" borderId="71" xfId="0" applyFont="1" applyBorder="1" applyAlignment="1" applyProtection="1">
      <alignment horizontal="center" vertical="center" wrapText="1"/>
      <protection locked="0"/>
    </xf>
    <xf numFmtId="0" fontId="24" fillId="0" borderId="64" xfId="0" applyFont="1" applyBorder="1" applyAlignment="1" applyProtection="1">
      <alignment horizontal="center" vertical="center"/>
      <protection locked="0"/>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5" fillId="0" borderId="28" xfId="0" applyFont="1" applyBorder="1" applyAlignment="1" applyProtection="1">
      <alignment horizontal="center" vertical="center" wrapText="1"/>
      <protection hidden="1"/>
    </xf>
    <xf numFmtId="0" fontId="25" fillId="0" borderId="36" xfId="0" applyFont="1" applyBorder="1" applyAlignment="1" applyProtection="1">
      <alignment horizontal="center" vertical="center" wrapText="1"/>
      <protection hidden="1"/>
    </xf>
    <xf numFmtId="0" fontId="25" fillId="0" borderId="29" xfId="0" applyFont="1" applyBorder="1" applyAlignment="1" applyProtection="1">
      <alignment horizontal="center" vertical="center" wrapText="1"/>
      <protection hidden="1"/>
    </xf>
    <xf numFmtId="0" fontId="25" fillId="15" borderId="57" xfId="0" applyFont="1" applyFill="1" applyBorder="1" applyAlignment="1">
      <alignment horizontal="center" vertical="center" wrapText="1"/>
    </xf>
    <xf numFmtId="0" fontId="25" fillId="15" borderId="58" xfId="0" applyFont="1" applyFill="1" applyBorder="1" applyAlignment="1">
      <alignment horizontal="center" vertical="center" wrapText="1"/>
    </xf>
    <xf numFmtId="0" fontId="25" fillId="15" borderId="60" xfId="0" applyFont="1" applyFill="1" applyBorder="1" applyAlignment="1">
      <alignment horizontal="center" vertical="center" wrapText="1"/>
    </xf>
    <xf numFmtId="0" fontId="24" fillId="0" borderId="28" xfId="0" applyFont="1" applyBorder="1" applyAlignment="1" applyProtection="1">
      <alignment horizontal="center" vertical="center"/>
      <protection locked="0"/>
    </xf>
    <xf numFmtId="0" fontId="24" fillId="0" borderId="36" xfId="0" applyFont="1" applyBorder="1" applyAlignment="1" applyProtection="1">
      <alignment horizontal="center" vertical="center"/>
      <protection locked="0"/>
    </xf>
    <xf numFmtId="0" fontId="24" fillId="0" borderId="29" xfId="0" applyFont="1" applyBorder="1" applyAlignment="1" applyProtection="1">
      <alignment horizontal="center" vertical="center"/>
      <protection locked="0"/>
    </xf>
    <xf numFmtId="0" fontId="24" fillId="0" borderId="58" xfId="0" applyFont="1" applyBorder="1" applyAlignment="1">
      <alignment horizontal="center" vertical="center"/>
    </xf>
    <xf numFmtId="0" fontId="24" fillId="0" borderId="75" xfId="0" applyFont="1" applyBorder="1" applyAlignment="1" applyProtection="1">
      <alignment horizontal="center" vertical="center" wrapText="1"/>
      <protection locked="0"/>
    </xf>
    <xf numFmtId="0" fontId="24" fillId="0" borderId="75" xfId="0" applyFont="1" applyBorder="1" applyAlignment="1" applyProtection="1">
      <alignment horizontal="center" vertical="center"/>
      <protection locked="0"/>
    </xf>
    <xf numFmtId="0" fontId="24" fillId="21" borderId="57" xfId="0" applyFont="1" applyFill="1" applyBorder="1" applyAlignment="1">
      <alignment horizontal="justify" vertical="center" wrapText="1"/>
    </xf>
    <xf numFmtId="0" fontId="24" fillId="21" borderId="58" xfId="0" applyFont="1" applyFill="1" applyBorder="1" applyAlignment="1">
      <alignment horizontal="justify" vertical="center" wrapText="1"/>
    </xf>
    <xf numFmtId="0" fontId="24" fillId="21" borderId="60" xfId="0" applyFont="1" applyFill="1" applyBorder="1" applyAlignment="1">
      <alignment horizontal="justify" vertical="center" wrapText="1"/>
    </xf>
    <xf numFmtId="0" fontId="24" fillId="0" borderId="57" xfId="0" applyFont="1" applyBorder="1" applyAlignment="1">
      <alignment vertical="center" wrapText="1"/>
    </xf>
    <xf numFmtId="0" fontId="25" fillId="12" borderId="39" xfId="0" applyFont="1" applyFill="1" applyBorder="1" applyAlignment="1">
      <alignment horizontal="center" vertical="center"/>
    </xf>
    <xf numFmtId="0" fontId="25" fillId="12" borderId="40" xfId="0" applyFont="1" applyFill="1" applyBorder="1" applyAlignment="1">
      <alignment horizontal="center" vertical="center"/>
    </xf>
    <xf numFmtId="0" fontId="25" fillId="12" borderId="41" xfId="0" applyFont="1" applyFill="1" applyBorder="1" applyAlignment="1">
      <alignment horizontal="center" vertical="center"/>
    </xf>
    <xf numFmtId="0" fontId="25" fillId="5" borderId="27" xfId="0" applyFont="1" applyFill="1" applyBorder="1" applyAlignment="1">
      <alignment horizontal="center" vertical="center"/>
    </xf>
    <xf numFmtId="0" fontId="25" fillId="12" borderId="27" xfId="0" applyFont="1" applyFill="1" applyBorder="1" applyAlignment="1">
      <alignment horizontal="center" vertical="center" wrapText="1"/>
    </xf>
    <xf numFmtId="0" fontId="24" fillId="0" borderId="75" xfId="0" applyFont="1" applyBorder="1" applyAlignment="1" applyProtection="1">
      <alignment horizontal="justify" vertical="center" wrapText="1"/>
      <protection locked="0"/>
    </xf>
    <xf numFmtId="0" fontId="24" fillId="0" borderId="36" xfId="0" applyFont="1" applyBorder="1" applyAlignment="1" applyProtection="1">
      <alignment horizontal="justify" vertical="center" wrapText="1"/>
      <protection locked="0"/>
    </xf>
    <xf numFmtId="0" fontId="24" fillId="0" borderId="29" xfId="0" applyFont="1" applyBorder="1" applyAlignment="1" applyProtection="1">
      <alignment horizontal="justify" vertical="center" wrapText="1"/>
      <protection locked="0"/>
    </xf>
    <xf numFmtId="0" fontId="24" fillId="0" borderId="76" xfId="0" applyFont="1" applyBorder="1" applyAlignment="1" applyProtection="1">
      <alignment horizontal="center" vertical="center" wrapText="1"/>
      <protection locked="0"/>
    </xf>
    <xf numFmtId="0" fontId="24" fillId="0" borderId="77" xfId="0" applyFont="1" applyBorder="1" applyAlignment="1" applyProtection="1">
      <alignment horizontal="center" vertical="center" wrapText="1"/>
      <protection locked="0"/>
    </xf>
    <xf numFmtId="0" fontId="24" fillId="0" borderId="78" xfId="0" applyFont="1" applyBorder="1" applyAlignment="1" applyProtection="1">
      <alignment horizontal="center" vertical="center" wrapText="1"/>
      <protection locked="0"/>
    </xf>
    <xf numFmtId="0" fontId="25" fillId="13" borderId="39" xfId="0" applyFont="1" applyFill="1" applyBorder="1" applyAlignment="1">
      <alignment horizontal="center" vertical="center"/>
    </xf>
    <xf numFmtId="0" fontId="25" fillId="13" borderId="40" xfId="0" applyFont="1" applyFill="1" applyBorder="1" applyAlignment="1">
      <alignment horizontal="center" vertical="center"/>
    </xf>
    <xf numFmtId="0" fontId="25" fillId="13" borderId="41" xfId="0" applyFont="1" applyFill="1" applyBorder="1" applyAlignment="1">
      <alignment horizontal="center" vertical="center"/>
    </xf>
    <xf numFmtId="0" fontId="31" fillId="0" borderId="27" xfId="0" applyFont="1" applyBorder="1" applyAlignment="1" applyProtection="1">
      <alignment horizontal="center" vertical="center" wrapText="1"/>
      <protection locked="0"/>
    </xf>
    <xf numFmtId="0" fontId="31" fillId="0" borderId="57" xfId="0" applyFont="1" applyBorder="1" applyAlignment="1">
      <alignment horizontal="justify" vertical="center" wrapText="1"/>
    </xf>
    <xf numFmtId="0" fontId="31" fillId="0" borderId="58" xfId="0" applyFont="1" applyBorder="1" applyAlignment="1">
      <alignment horizontal="justify" vertical="center" wrapText="1"/>
    </xf>
    <xf numFmtId="0" fontId="31" fillId="0" borderId="60" xfId="0" applyFont="1" applyBorder="1" applyAlignment="1">
      <alignment horizontal="justify" vertical="center" wrapText="1"/>
    </xf>
    <xf numFmtId="0" fontId="25" fillId="12" borderId="27" xfId="0" applyFont="1" applyFill="1" applyBorder="1" applyAlignment="1">
      <alignment horizontal="center" vertical="center"/>
    </xf>
    <xf numFmtId="0" fontId="24" fillId="3" borderId="0" xfId="0" applyFont="1" applyFill="1" applyAlignment="1">
      <alignment horizontal="left" wrapText="1"/>
    </xf>
    <xf numFmtId="0" fontId="23" fillId="0" borderId="0" xfId="0" applyFont="1" applyAlignment="1">
      <alignment horizontal="center" vertical="center"/>
    </xf>
    <xf numFmtId="0" fontId="23" fillId="0" borderId="0" xfId="0" applyFont="1" applyAlignment="1">
      <alignment horizontal="left" vertical="center"/>
    </xf>
    <xf numFmtId="0" fontId="25" fillId="10" borderId="37" xfId="0" applyFont="1" applyFill="1" applyBorder="1" applyAlignment="1">
      <alignment horizontal="left" vertical="center"/>
    </xf>
    <xf numFmtId="0" fontId="25" fillId="10" borderId="55" xfId="0" applyFont="1" applyFill="1" applyBorder="1" applyAlignment="1">
      <alignment horizontal="left" vertical="center"/>
    </xf>
    <xf numFmtId="0" fontId="25" fillId="10" borderId="38" xfId="0" applyFont="1" applyFill="1" applyBorder="1" applyAlignment="1">
      <alignment horizontal="left" vertical="center"/>
    </xf>
    <xf numFmtId="0" fontId="25" fillId="10" borderId="46" xfId="0" applyFont="1" applyFill="1" applyBorder="1" applyAlignment="1">
      <alignment horizontal="left" vertical="center" wrapText="1"/>
    </xf>
    <xf numFmtId="0" fontId="25" fillId="10" borderId="11" xfId="0" applyFont="1" applyFill="1" applyBorder="1" applyAlignment="1">
      <alignment horizontal="left" vertical="center" wrapText="1"/>
    </xf>
    <xf numFmtId="0" fontId="25" fillId="10" borderId="47" xfId="0" applyFont="1" applyFill="1" applyBorder="1" applyAlignment="1">
      <alignment horizontal="left" vertical="center" wrapText="1"/>
    </xf>
    <xf numFmtId="0" fontId="25" fillId="3" borderId="0" xfId="0" applyFont="1" applyFill="1" applyAlignment="1">
      <alignment horizontal="left" vertical="center"/>
    </xf>
    <xf numFmtId="0" fontId="30" fillId="0" borderId="10" xfId="0" applyFont="1" applyBorder="1" applyAlignment="1" applyProtection="1">
      <alignment horizontal="left" vertical="center"/>
      <protection locked="0"/>
    </xf>
    <xf numFmtId="0" fontId="30" fillId="0" borderId="11" xfId="0" applyFont="1" applyBorder="1" applyAlignment="1" applyProtection="1">
      <alignment horizontal="left" vertical="center"/>
      <protection locked="0"/>
    </xf>
    <xf numFmtId="0" fontId="30" fillId="0" borderId="13" xfId="0" applyFont="1" applyBorder="1" applyAlignment="1" applyProtection="1">
      <alignment horizontal="left" vertical="center"/>
      <protection locked="0"/>
    </xf>
    <xf numFmtId="0" fontId="24" fillId="0" borderId="10"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23" fillId="0" borderId="2" xfId="0" applyFont="1" applyBorder="1" applyAlignment="1">
      <alignment horizontal="center" vertical="center"/>
    </xf>
    <xf numFmtId="0" fontId="23" fillId="0" borderId="9"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7" xfId="0" applyFont="1" applyBorder="1" applyAlignment="1">
      <alignment horizontal="center"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13" xfId="0" applyFont="1" applyBorder="1" applyAlignment="1">
      <alignment horizontal="left" vertical="center"/>
    </xf>
    <xf numFmtId="0" fontId="27" fillId="0" borderId="31" xfId="0" applyFont="1" applyBorder="1" applyAlignment="1">
      <alignment horizontal="center" vertical="center"/>
    </xf>
    <xf numFmtId="0" fontId="27" fillId="0" borderId="52" xfId="0" applyFont="1" applyBorder="1" applyAlignment="1">
      <alignment horizontal="center" vertical="center"/>
    </xf>
    <xf numFmtId="0" fontId="27" fillId="0" borderId="32" xfId="0" applyFont="1" applyBorder="1" applyAlignment="1">
      <alignment horizontal="center" vertical="center"/>
    </xf>
    <xf numFmtId="0" fontId="27" fillId="0" borderId="43" xfId="0" applyFont="1" applyBorder="1" applyAlignment="1">
      <alignment horizontal="center" vertical="center"/>
    </xf>
    <xf numFmtId="0" fontId="27" fillId="0" borderId="33" xfId="0" applyFont="1" applyBorder="1" applyAlignment="1">
      <alignment horizontal="center" vertical="center"/>
    </xf>
    <xf numFmtId="0" fontId="27" fillId="0" borderId="53" xfId="0" applyFont="1" applyBorder="1" applyAlignment="1">
      <alignment horizontal="center" vertical="center"/>
    </xf>
    <xf numFmtId="0" fontId="27" fillId="0" borderId="27" xfId="0" applyFont="1" applyBorder="1" applyAlignment="1">
      <alignment horizontal="center" vertical="center"/>
    </xf>
    <xf numFmtId="0" fontId="27" fillId="0" borderId="45" xfId="0" applyFont="1" applyBorder="1" applyAlignment="1">
      <alignment horizontal="center" vertical="center"/>
    </xf>
    <xf numFmtId="0" fontId="27" fillId="0" borderId="34" xfId="0" applyFont="1" applyBorder="1" applyAlignment="1">
      <alignment horizontal="center" vertical="center"/>
    </xf>
    <xf numFmtId="0" fontId="27" fillId="0" borderId="54" xfId="0" applyFont="1" applyBorder="1" applyAlignment="1">
      <alignment horizontal="center" vertical="center"/>
    </xf>
    <xf numFmtId="0" fontId="27" fillId="0" borderId="35" xfId="0" applyFont="1" applyBorder="1" applyAlignment="1">
      <alignment horizontal="center" vertical="center"/>
    </xf>
    <xf numFmtId="0" fontId="27" fillId="0" borderId="44" xfId="0" applyFont="1" applyBorder="1" applyAlignment="1">
      <alignment horizontal="center" vertical="center"/>
    </xf>
    <xf numFmtId="0" fontId="25" fillId="5" borderId="27" xfId="0" applyFont="1" applyFill="1" applyBorder="1" applyAlignment="1">
      <alignment horizontal="center" vertical="center" wrapText="1"/>
    </xf>
    <xf numFmtId="0" fontId="31" fillId="0" borderId="57" xfId="0" applyFont="1" applyBorder="1" applyAlignment="1">
      <alignment horizontal="center" vertical="center" wrapText="1"/>
    </xf>
    <xf numFmtId="0" fontId="31" fillId="0" borderId="58" xfId="0" applyFont="1" applyBorder="1" applyAlignment="1">
      <alignment horizontal="center" vertical="center" wrapText="1"/>
    </xf>
    <xf numFmtId="0" fontId="31" fillId="0" borderId="60" xfId="0" applyFont="1" applyBorder="1" applyAlignment="1">
      <alignment horizontal="center" vertical="center" wrapText="1"/>
    </xf>
    <xf numFmtId="0" fontId="25" fillId="12" borderId="27" xfId="0" applyFont="1" applyFill="1" applyBorder="1" applyAlignment="1">
      <alignment horizontal="center" vertical="center" textRotation="90"/>
    </xf>
    <xf numFmtId="0" fontId="25" fillId="13" borderId="28" xfId="0" applyFont="1" applyFill="1" applyBorder="1" applyAlignment="1">
      <alignment horizontal="center" vertical="center" wrapText="1"/>
    </xf>
    <xf numFmtId="0" fontId="25" fillId="13" borderId="29" xfId="0" applyFont="1" applyFill="1" applyBorder="1" applyAlignment="1">
      <alignment horizontal="center" vertical="center" wrapText="1"/>
    </xf>
    <xf numFmtId="0" fontId="25" fillId="16" borderId="57" xfId="0" applyFont="1" applyFill="1" applyBorder="1" applyAlignment="1">
      <alignment horizontal="center" vertical="center"/>
    </xf>
    <xf numFmtId="0" fontId="25" fillId="16" borderId="58" xfId="0" applyFont="1" applyFill="1" applyBorder="1" applyAlignment="1">
      <alignment horizontal="center" vertical="center"/>
    </xf>
    <xf numFmtId="0" fontId="25" fillId="16" borderId="60" xfId="0" applyFont="1" applyFill="1" applyBorder="1" applyAlignment="1">
      <alignment horizontal="center" vertical="center"/>
    </xf>
    <xf numFmtId="0" fontId="25" fillId="19" borderId="57" xfId="0" applyFont="1" applyFill="1" applyBorder="1" applyAlignment="1">
      <alignment horizontal="center" vertical="center" wrapText="1"/>
    </xf>
    <xf numFmtId="0" fontId="25" fillId="19" borderId="58" xfId="0" applyFont="1" applyFill="1" applyBorder="1" applyAlignment="1">
      <alignment horizontal="center" vertical="center" wrapText="1"/>
    </xf>
    <xf numFmtId="0" fontId="25" fillId="19" borderId="60" xfId="0" applyFont="1" applyFill="1" applyBorder="1" applyAlignment="1">
      <alignment horizontal="center" vertical="center" wrapText="1"/>
    </xf>
    <xf numFmtId="0" fontId="31" fillId="0" borderId="57" xfId="0" applyFont="1" applyBorder="1" applyAlignment="1">
      <alignment horizontal="center" vertical="center"/>
    </xf>
    <xf numFmtId="0" fontId="31" fillId="0" borderId="58" xfId="0" applyFont="1" applyBorder="1" applyAlignment="1">
      <alignment horizontal="center" vertical="center"/>
    </xf>
    <xf numFmtId="0" fontId="31" fillId="0" borderId="60" xfId="0" applyFont="1" applyBorder="1" applyAlignment="1">
      <alignment horizontal="center" vertical="center"/>
    </xf>
    <xf numFmtId="0" fontId="24" fillId="0" borderId="70" xfId="0" applyFont="1" applyBorder="1" applyAlignment="1">
      <alignment horizontal="center" vertical="center" wrapText="1"/>
    </xf>
    <xf numFmtId="0" fontId="24" fillId="0" borderId="73" xfId="0" applyFont="1" applyBorder="1" applyAlignment="1">
      <alignment vertical="center" wrapText="1"/>
    </xf>
    <xf numFmtId="0" fontId="24" fillId="0" borderId="70" xfId="0" applyFont="1" applyBorder="1" applyAlignment="1">
      <alignment horizontal="justify" vertical="center" wrapText="1"/>
    </xf>
    <xf numFmtId="14" fontId="24" fillId="0" borderId="28" xfId="0" applyNumberFormat="1" applyFont="1" applyBorder="1" applyAlignment="1" applyProtection="1">
      <alignment horizontal="center" vertical="center"/>
      <protection locked="0"/>
    </xf>
    <xf numFmtId="14" fontId="24" fillId="0" borderId="36" xfId="0" applyNumberFormat="1" applyFont="1" applyBorder="1" applyAlignment="1" applyProtection="1">
      <alignment horizontal="center" vertical="center"/>
      <protection locked="0"/>
    </xf>
    <xf numFmtId="14" fontId="24" fillId="0" borderId="29" xfId="0" applyNumberFormat="1" applyFont="1" applyBorder="1" applyAlignment="1" applyProtection="1">
      <alignment horizontal="center" vertical="center"/>
      <protection locked="0"/>
    </xf>
    <xf numFmtId="0" fontId="24" fillId="0" borderId="63"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79" xfId="0" applyFont="1" applyBorder="1" applyAlignment="1" applyProtection="1">
      <alignment horizontal="center" vertical="center" wrapText="1"/>
      <protection locked="0"/>
    </xf>
    <xf numFmtId="0" fontId="31" fillId="0" borderId="57" xfId="0" applyFont="1" applyBorder="1" applyAlignment="1">
      <alignment wrapText="1"/>
    </xf>
    <xf numFmtId="0" fontId="31" fillId="0" borderId="58" xfId="0" applyFont="1" applyBorder="1" applyAlignment="1">
      <alignment wrapText="1"/>
    </xf>
    <xf numFmtId="0" fontId="31" fillId="0" borderId="60" xfId="0" applyFont="1" applyBorder="1" applyAlignment="1">
      <alignment wrapText="1"/>
    </xf>
    <xf numFmtId="0" fontId="25" fillId="17" borderId="84" xfId="0" applyFont="1" applyFill="1" applyBorder="1" applyAlignment="1">
      <alignment horizontal="center" vertical="center" wrapText="1"/>
    </xf>
    <xf numFmtId="0" fontId="25" fillId="17" borderId="36" xfId="0" applyFont="1" applyFill="1" applyBorder="1" applyAlignment="1">
      <alignment horizontal="center" vertical="center" wrapText="1"/>
    </xf>
    <xf numFmtId="0" fontId="25" fillId="17" borderId="29" xfId="0" applyFont="1" applyFill="1" applyBorder="1" applyAlignment="1">
      <alignment horizontal="center" vertical="center" wrapText="1"/>
    </xf>
    <xf numFmtId="9" fontId="24" fillId="0" borderId="27" xfId="0" applyNumberFormat="1" applyFont="1" applyBorder="1" applyAlignment="1" applyProtection="1">
      <alignment horizontal="center" vertical="center" wrapText="1"/>
      <protection locked="0"/>
    </xf>
    <xf numFmtId="0" fontId="25" fillId="0" borderId="27" xfId="0" applyFont="1" applyBorder="1" applyAlignment="1" applyProtection="1">
      <alignment horizontal="center" vertical="center" wrapText="1"/>
      <protection hidden="1"/>
    </xf>
    <xf numFmtId="0" fontId="24" fillId="0" borderId="72" xfId="0" applyFont="1" applyBorder="1" applyAlignment="1" applyProtection="1">
      <alignment horizontal="center" vertical="center" wrapText="1"/>
      <protection locked="0"/>
    </xf>
    <xf numFmtId="0" fontId="24" fillId="0" borderId="9" xfId="0" applyFont="1" applyBorder="1" applyAlignment="1">
      <alignment horizontal="center" vertical="center" wrapText="1"/>
    </xf>
    <xf numFmtId="0" fontId="25" fillId="20" borderId="57" xfId="0" applyFont="1" applyFill="1" applyBorder="1" applyAlignment="1">
      <alignment wrapText="1"/>
    </xf>
    <xf numFmtId="0" fontId="25" fillId="20" borderId="58" xfId="0" applyFont="1" applyFill="1" applyBorder="1" applyAlignment="1">
      <alignment wrapText="1"/>
    </xf>
    <xf numFmtId="0" fontId="25" fillId="5" borderId="27" xfId="0" applyFont="1" applyFill="1" applyBorder="1" applyAlignment="1">
      <alignment vertical="center" textRotation="90" wrapText="1"/>
    </xf>
    <xf numFmtId="0" fontId="33" fillId="19" borderId="57" xfId="0" applyFont="1" applyFill="1" applyBorder="1" applyAlignment="1">
      <alignment horizontal="center" vertical="center" wrapText="1"/>
    </xf>
    <xf numFmtId="0" fontId="33" fillId="19" borderId="58" xfId="0" applyFont="1" applyFill="1" applyBorder="1" applyAlignment="1">
      <alignment horizontal="center" vertical="center" wrapText="1"/>
    </xf>
    <xf numFmtId="0" fontId="33" fillId="19" borderId="60" xfId="0" applyFont="1" applyFill="1" applyBorder="1" applyAlignment="1">
      <alignment horizontal="center" vertical="center" wrapText="1"/>
    </xf>
    <xf numFmtId="9" fontId="31" fillId="0" borderId="57" xfId="0" applyNumberFormat="1" applyFont="1" applyBorder="1" applyAlignment="1">
      <alignment horizontal="center" vertical="center" wrapText="1"/>
    </xf>
    <xf numFmtId="0" fontId="24" fillId="0" borderId="27" xfId="0" applyFont="1" applyBorder="1" applyAlignment="1" applyProtection="1">
      <alignment horizontal="center" vertical="center" wrapText="1"/>
      <protection locked="0"/>
    </xf>
    <xf numFmtId="0" fontId="25" fillId="5" borderId="27" xfId="0" applyFont="1" applyFill="1" applyBorder="1" applyAlignment="1">
      <alignment horizontal="center" vertical="center" textRotation="90" wrapText="1"/>
    </xf>
    <xf numFmtId="0" fontId="25" fillId="10" borderId="42" xfId="0" applyFont="1" applyFill="1" applyBorder="1" applyAlignment="1">
      <alignment horizontal="center" vertical="center" wrapText="1"/>
    </xf>
    <xf numFmtId="0" fontId="25" fillId="10" borderId="30" xfId="0" applyFont="1" applyFill="1" applyBorder="1" applyAlignment="1">
      <alignment horizontal="center" vertical="center" wrapText="1"/>
    </xf>
    <xf numFmtId="0" fontId="25" fillId="5" borderId="39" xfId="0" applyFont="1" applyFill="1" applyBorder="1" applyAlignment="1">
      <alignment horizontal="center" vertical="center"/>
    </xf>
    <xf numFmtId="0" fontId="25" fillId="5" borderId="40" xfId="0" applyFont="1" applyFill="1" applyBorder="1" applyAlignment="1">
      <alignment horizontal="center" vertical="center"/>
    </xf>
    <xf numFmtId="0" fontId="25" fillId="5" borderId="41" xfId="0" applyFont="1" applyFill="1" applyBorder="1" applyAlignment="1">
      <alignment horizontal="center" vertical="center"/>
    </xf>
    <xf numFmtId="0" fontId="25" fillId="5" borderId="39" xfId="0" applyFont="1" applyFill="1" applyBorder="1" applyAlignment="1">
      <alignment horizontal="center" vertical="center" wrapText="1"/>
    </xf>
    <xf numFmtId="0" fontId="25" fillId="5" borderId="40" xfId="0" applyFont="1" applyFill="1" applyBorder="1" applyAlignment="1">
      <alignment horizontal="center" vertical="center" wrapText="1"/>
    </xf>
    <xf numFmtId="0" fontId="25" fillId="5" borderId="41" xfId="0" applyFont="1" applyFill="1" applyBorder="1" applyAlignment="1">
      <alignment horizontal="center" vertical="center" wrapText="1"/>
    </xf>
    <xf numFmtId="0" fontId="25" fillId="17" borderId="57" xfId="0" applyFont="1" applyFill="1" applyBorder="1" applyAlignment="1">
      <alignment horizontal="center" vertical="center" wrapText="1"/>
    </xf>
    <xf numFmtId="0" fontId="25" fillId="17" borderId="58" xfId="0" applyFont="1" applyFill="1" applyBorder="1" applyAlignment="1">
      <alignment horizontal="center" vertical="center" wrapText="1"/>
    </xf>
    <xf numFmtId="0" fontId="25" fillId="17" borderId="60" xfId="0" applyFont="1" applyFill="1" applyBorder="1" applyAlignment="1">
      <alignment horizontal="center" vertical="center" wrapText="1"/>
    </xf>
    <xf numFmtId="0" fontId="25" fillId="5" borderId="29" xfId="0" applyFont="1" applyFill="1" applyBorder="1" applyAlignment="1">
      <alignment horizontal="center" vertical="center"/>
    </xf>
    <xf numFmtId="0" fontId="25" fillId="20" borderId="57" xfId="0" applyFont="1" applyFill="1" applyBorder="1" applyAlignment="1">
      <alignment horizontal="center" vertical="center"/>
    </xf>
    <xf numFmtId="0" fontId="25" fillId="20" borderId="58" xfId="0" applyFont="1" applyFill="1" applyBorder="1" applyAlignment="1">
      <alignment horizontal="center" vertical="center"/>
    </xf>
    <xf numFmtId="0" fontId="25" fillId="20" borderId="60" xfId="0" applyFont="1" applyFill="1" applyBorder="1" applyAlignment="1">
      <alignment horizontal="center" vertical="center"/>
    </xf>
    <xf numFmtId="0" fontId="25" fillId="22" borderId="57" xfId="0" applyFont="1" applyFill="1" applyBorder="1" applyAlignment="1">
      <alignment horizontal="center" vertical="center" wrapText="1"/>
    </xf>
    <xf numFmtId="0" fontId="25" fillId="22" borderId="58" xfId="0" applyFont="1" applyFill="1" applyBorder="1" applyAlignment="1">
      <alignment horizontal="center" vertical="center" wrapText="1"/>
    </xf>
    <xf numFmtId="0" fontId="25" fillId="22" borderId="60" xfId="0" applyFont="1" applyFill="1" applyBorder="1" applyAlignment="1">
      <alignment horizontal="center" vertical="center" wrapText="1"/>
    </xf>
    <xf numFmtId="0" fontId="24" fillId="0" borderId="79" xfId="0" applyFont="1" applyBorder="1" applyAlignment="1" applyProtection="1">
      <alignment horizontal="justify" vertical="center" wrapText="1"/>
      <protection locked="0"/>
    </xf>
    <xf numFmtId="0" fontId="24" fillId="0" borderId="99" xfId="0" applyFont="1" applyBorder="1" applyAlignment="1" applyProtection="1">
      <alignment horizontal="justify" vertical="center" wrapText="1"/>
      <protection locked="0"/>
    </xf>
    <xf numFmtId="0" fontId="24" fillId="0" borderId="103" xfId="0" applyFont="1" applyBorder="1" applyAlignment="1" applyProtection="1">
      <alignment horizontal="justify" vertical="center" wrapText="1"/>
      <protection locked="0"/>
    </xf>
    <xf numFmtId="0" fontId="24" fillId="0" borderId="107" xfId="0" applyFont="1" applyBorder="1" applyAlignment="1" applyProtection="1">
      <alignment horizontal="justify" vertical="center" wrapText="1"/>
      <protection locked="0"/>
    </xf>
    <xf numFmtId="0" fontId="24" fillId="0" borderId="100" xfId="0" applyFont="1" applyBorder="1" applyAlignment="1">
      <alignment horizontal="center" vertical="center" wrapText="1"/>
    </xf>
    <xf numFmtId="0" fontId="24" fillId="0" borderId="104" xfId="0" applyFont="1" applyBorder="1" applyAlignment="1">
      <alignment horizontal="center" vertical="center" wrapText="1"/>
    </xf>
    <xf numFmtId="0" fontId="24" fillId="0" borderId="108" xfId="0" applyFont="1" applyBorder="1" applyAlignment="1">
      <alignment horizontal="center" vertical="center" wrapText="1"/>
    </xf>
    <xf numFmtId="0" fontId="24" fillId="21" borderId="101" xfId="0" applyFont="1" applyFill="1" applyBorder="1" applyAlignment="1">
      <alignment horizontal="center" vertical="center" wrapText="1"/>
    </xf>
    <xf numFmtId="0" fontId="24" fillId="21" borderId="105" xfId="0" applyFont="1" applyFill="1" applyBorder="1" applyAlignment="1">
      <alignment horizontal="center" vertical="center" wrapText="1"/>
    </xf>
    <xf numFmtId="0" fontId="24" fillId="21" borderId="109" xfId="0" applyFont="1" applyFill="1" applyBorder="1" applyAlignment="1">
      <alignment horizontal="center" vertical="center" wrapText="1"/>
    </xf>
    <xf numFmtId="0" fontId="24" fillId="0" borderId="101" xfId="0" applyFont="1" applyBorder="1" applyAlignment="1">
      <alignment horizontal="justify" vertical="center" wrapText="1"/>
    </xf>
    <xf numFmtId="0" fontId="24" fillId="0" borderId="105" xfId="0" applyFont="1" applyBorder="1" applyAlignment="1">
      <alignment horizontal="justify" vertical="center" wrapText="1"/>
    </xf>
    <xf numFmtId="0" fontId="24" fillId="0" borderId="109" xfId="0" applyFont="1" applyBorder="1" applyAlignment="1">
      <alignment horizontal="justify" vertical="center" wrapText="1"/>
    </xf>
    <xf numFmtId="0" fontId="24" fillId="0" borderId="102" xfId="0" applyFont="1" applyBorder="1" applyAlignment="1">
      <alignment horizontal="center" vertical="center"/>
    </xf>
    <xf numFmtId="0" fontId="24" fillId="0" borderId="106" xfId="0" applyFont="1" applyBorder="1" applyAlignment="1">
      <alignment horizontal="center" vertical="center"/>
    </xf>
    <xf numFmtId="0" fontId="24" fillId="0" borderId="110" xfId="0" applyFont="1" applyBorder="1" applyAlignment="1">
      <alignment horizontal="center" vertical="center"/>
    </xf>
    <xf numFmtId="0" fontId="25" fillId="0" borderId="75" xfId="0" applyFont="1" applyBorder="1" applyAlignment="1" applyProtection="1">
      <alignment horizontal="center" vertical="center" wrapText="1"/>
      <protection hidden="1"/>
    </xf>
    <xf numFmtId="0" fontId="25" fillId="0" borderId="79" xfId="0" applyFont="1" applyBorder="1" applyAlignment="1" applyProtection="1">
      <alignment horizontal="center" vertical="center" wrapText="1"/>
      <protection hidden="1"/>
    </xf>
    <xf numFmtId="9" fontId="24" fillId="0" borderId="75" xfId="0" applyNumberFormat="1" applyFont="1" applyBorder="1" applyAlignment="1" applyProtection="1">
      <alignment horizontal="center" vertical="center" wrapText="1"/>
      <protection hidden="1"/>
    </xf>
    <xf numFmtId="9" fontId="24" fillId="0" borderId="79" xfId="0" applyNumberFormat="1" applyFont="1" applyBorder="1" applyAlignment="1" applyProtection="1">
      <alignment horizontal="center" vertical="center" wrapText="1"/>
      <protection hidden="1"/>
    </xf>
    <xf numFmtId="0" fontId="24" fillId="0" borderId="96" xfId="0" applyFont="1" applyBorder="1" applyAlignment="1">
      <alignment horizontal="center" vertical="center" wrapText="1"/>
    </xf>
    <xf numFmtId="0" fontId="24" fillId="0" borderId="97" xfId="0" applyFont="1" applyBorder="1" applyAlignment="1">
      <alignment horizontal="center" vertical="center" wrapText="1"/>
    </xf>
    <xf numFmtId="0" fontId="25" fillId="17" borderId="94" xfId="0" applyFont="1" applyFill="1" applyBorder="1" applyAlignment="1">
      <alignment horizontal="center" vertical="center" wrapText="1"/>
    </xf>
    <xf numFmtId="0" fontId="25" fillId="17" borderId="0" xfId="0" applyFont="1" applyFill="1" applyAlignment="1">
      <alignment horizontal="center" vertical="center" wrapText="1"/>
    </xf>
    <xf numFmtId="0" fontId="25" fillId="17" borderId="69" xfId="0" applyFont="1" applyFill="1" applyBorder="1" applyAlignment="1">
      <alignment horizontal="center" vertical="center" wrapText="1"/>
    </xf>
    <xf numFmtId="9" fontId="24" fillId="0" borderId="94" xfId="0" applyNumberFormat="1" applyFont="1" applyBorder="1" applyAlignment="1">
      <alignment horizontal="center" vertical="center"/>
    </xf>
    <xf numFmtId="9" fontId="24" fillId="0" borderId="0" xfId="0" applyNumberFormat="1" applyFont="1" applyAlignment="1">
      <alignment horizontal="center" vertical="center"/>
    </xf>
    <xf numFmtId="9" fontId="24" fillId="0" borderId="69" xfId="0" applyNumberFormat="1" applyFont="1" applyBorder="1" applyAlignment="1">
      <alignment horizontal="center" vertical="center"/>
    </xf>
    <xf numFmtId="0" fontId="25" fillId="16" borderId="95" xfId="0" applyFont="1" applyFill="1" applyBorder="1" applyAlignment="1">
      <alignment horizontal="center" vertical="center"/>
    </xf>
    <xf numFmtId="0" fontId="25" fillId="16" borderId="30" xfId="0" applyFont="1" applyFill="1" applyBorder="1" applyAlignment="1">
      <alignment horizontal="center" vertical="center"/>
    </xf>
    <xf numFmtId="0" fontId="25" fillId="16" borderId="98" xfId="0" applyFont="1" applyFill="1" applyBorder="1" applyAlignment="1">
      <alignment horizontal="center" vertical="center"/>
    </xf>
    <xf numFmtId="0" fontId="24" fillId="0" borderId="80" xfId="0" applyFont="1" applyBorder="1" applyAlignment="1">
      <alignment horizontal="center" vertical="center" wrapText="1"/>
    </xf>
    <xf numFmtId="0" fontId="25" fillId="15" borderId="57" xfId="0" applyFont="1" applyFill="1" applyBorder="1" applyAlignment="1">
      <alignment wrapText="1"/>
    </xf>
    <xf numFmtId="0" fontId="25" fillId="15" borderId="58" xfId="0" applyFont="1" applyFill="1" applyBorder="1" applyAlignment="1">
      <alignment wrapText="1"/>
    </xf>
    <xf numFmtId="0" fontId="25" fillId="15" borderId="60" xfId="0" applyFont="1" applyFill="1" applyBorder="1" applyAlignment="1">
      <alignment wrapText="1"/>
    </xf>
    <xf numFmtId="0" fontId="25" fillId="16" borderId="57" xfId="0" applyFont="1" applyFill="1" applyBorder="1"/>
    <xf numFmtId="0" fontId="25" fillId="16" borderId="58" xfId="0" applyFont="1" applyFill="1" applyBorder="1"/>
    <xf numFmtId="0" fontId="25" fillId="16" borderId="60" xfId="0" applyFont="1" applyFill="1" applyBorder="1"/>
    <xf numFmtId="0" fontId="24" fillId="0" borderId="63" xfId="0" applyFont="1" applyBorder="1" applyAlignment="1">
      <alignment vertical="center" wrapText="1"/>
    </xf>
    <xf numFmtId="0" fontId="24" fillId="0" borderId="80" xfId="0" applyFont="1" applyBorder="1" applyAlignment="1">
      <alignment vertical="center" wrapText="1"/>
    </xf>
    <xf numFmtId="0" fontId="25" fillId="15" borderId="63" xfId="0" applyFont="1" applyFill="1" applyBorder="1" applyAlignment="1">
      <alignment horizontal="center" vertical="center" wrapText="1"/>
    </xf>
    <xf numFmtId="0" fontId="24" fillId="0" borderId="87"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89" xfId="0" applyFont="1" applyBorder="1" applyAlignment="1">
      <alignment horizontal="center" vertical="center" wrapText="1"/>
    </xf>
    <xf numFmtId="0" fontId="25" fillId="15" borderId="90" xfId="0" applyFont="1" applyFill="1" applyBorder="1" applyAlignment="1">
      <alignment horizontal="center" vertical="center" wrapText="1"/>
    </xf>
    <xf numFmtId="0" fontId="25" fillId="15" borderId="0" xfId="0" applyFont="1" applyFill="1" applyAlignment="1">
      <alignment horizontal="center" vertical="center" wrapText="1"/>
    </xf>
    <xf numFmtId="0" fontId="25" fillId="15" borderId="40" xfId="0" applyFont="1" applyFill="1" applyBorder="1" applyAlignment="1">
      <alignment horizontal="center" vertical="center" wrapText="1"/>
    </xf>
    <xf numFmtId="0" fontId="25" fillId="17" borderId="90" xfId="0" applyFont="1" applyFill="1" applyBorder="1" applyAlignment="1">
      <alignment horizontal="center" vertical="center" wrapText="1"/>
    </xf>
    <xf numFmtId="0" fontId="25" fillId="17" borderId="40" xfId="0" applyFont="1" applyFill="1" applyBorder="1" applyAlignment="1">
      <alignment horizontal="center" vertical="center" wrapText="1"/>
    </xf>
    <xf numFmtId="9" fontId="24" fillId="0" borderId="90" xfId="0" applyNumberFormat="1" applyFont="1" applyBorder="1" applyAlignment="1">
      <alignment horizontal="center" vertical="center" wrapText="1"/>
    </xf>
    <xf numFmtId="9" fontId="24" fillId="0" borderId="0" xfId="0" applyNumberFormat="1" applyFont="1" applyAlignment="1">
      <alignment horizontal="center" vertical="center" wrapText="1"/>
    </xf>
    <xf numFmtId="9" fontId="24" fillId="0" borderId="69" xfId="0" applyNumberFormat="1" applyFont="1" applyBorder="1" applyAlignment="1">
      <alignment horizontal="center" vertical="center" wrapText="1"/>
    </xf>
    <xf numFmtId="9" fontId="24" fillId="0" borderId="94" xfId="0" applyNumberFormat="1" applyFont="1" applyBorder="1" applyAlignment="1">
      <alignment horizontal="center" vertical="center" wrapText="1"/>
    </xf>
    <xf numFmtId="9" fontId="24" fillId="0" borderId="40" xfId="0" applyNumberFormat="1" applyFont="1" applyBorder="1" applyAlignment="1">
      <alignment horizontal="center" vertical="center" wrapText="1"/>
    </xf>
    <xf numFmtId="0" fontId="25" fillId="18" borderId="82" xfId="0" applyFont="1" applyFill="1" applyBorder="1" applyAlignment="1">
      <alignment horizontal="center" vertical="center" wrapText="1"/>
    </xf>
    <xf numFmtId="0" fontId="25" fillId="18" borderId="30" xfId="0" applyFont="1" applyFill="1" applyBorder="1" applyAlignment="1">
      <alignment horizontal="center" vertical="center" wrapText="1"/>
    </xf>
    <xf numFmtId="0" fontId="25" fillId="18" borderId="41" xfId="0" applyFont="1" applyFill="1" applyBorder="1" applyAlignment="1">
      <alignment horizontal="center" vertical="center" wrapText="1"/>
    </xf>
    <xf numFmtId="0" fontId="25" fillId="0" borderId="28" xfId="0" applyFont="1" applyBorder="1" applyAlignment="1">
      <alignment horizontal="center" vertical="center"/>
    </xf>
    <xf numFmtId="0" fontId="25" fillId="0" borderId="36" xfId="0" applyFont="1" applyBorder="1" applyAlignment="1">
      <alignment horizontal="center" vertical="center"/>
    </xf>
    <xf numFmtId="0" fontId="25" fillId="0" borderId="29" xfId="0" applyFont="1" applyBorder="1" applyAlignment="1">
      <alignment horizontal="center" vertical="center"/>
    </xf>
    <xf numFmtId="9" fontId="24" fillId="0" borderId="28" xfId="0" applyNumberFormat="1" applyFont="1" applyBorder="1" applyAlignment="1" applyProtection="1">
      <alignment horizontal="center" vertical="center" wrapText="1"/>
      <protection locked="0"/>
    </xf>
    <xf numFmtId="9" fontId="24" fillId="0" borderId="36" xfId="0" applyNumberFormat="1" applyFont="1" applyBorder="1" applyAlignment="1" applyProtection="1">
      <alignment horizontal="center" vertical="center" wrapText="1"/>
      <protection locked="0"/>
    </xf>
    <xf numFmtId="9" fontId="24" fillId="0" borderId="29" xfId="0" applyNumberFormat="1" applyFont="1" applyBorder="1" applyAlignment="1" applyProtection="1">
      <alignment horizontal="center" vertical="center" wrapText="1"/>
      <protection locked="0"/>
    </xf>
    <xf numFmtId="0" fontId="25" fillId="25" borderId="28" xfId="0" applyFont="1" applyFill="1" applyBorder="1" applyAlignment="1">
      <alignment horizontal="center" vertical="center"/>
    </xf>
    <xf numFmtId="0" fontId="25" fillId="25" borderId="36" xfId="0" applyFont="1" applyFill="1" applyBorder="1" applyAlignment="1">
      <alignment horizontal="center" vertical="center"/>
    </xf>
    <xf numFmtId="0" fontId="25" fillId="25" borderId="29" xfId="0" applyFont="1" applyFill="1" applyBorder="1" applyAlignment="1">
      <alignment horizontal="center" vertical="center"/>
    </xf>
    <xf numFmtId="0" fontId="25" fillId="0" borderId="27" xfId="0" applyFont="1" applyBorder="1" applyAlignment="1" applyProtection="1">
      <alignment horizontal="center" vertical="center"/>
      <protection hidden="1"/>
    </xf>
    <xf numFmtId="0" fontId="24" fillId="0" borderId="27" xfId="0" applyFont="1" applyBorder="1" applyAlignment="1" applyProtection="1">
      <alignment horizontal="justify" vertical="center" wrapText="1"/>
      <protection locked="0"/>
    </xf>
    <xf numFmtId="0" fontId="24" fillId="0" borderId="28" xfId="0" applyFont="1" applyBorder="1" applyAlignment="1" applyProtection="1">
      <alignment horizontal="left" vertical="center" wrapText="1"/>
      <protection locked="0"/>
    </xf>
    <xf numFmtId="0" fontId="24" fillId="0" borderId="36" xfId="0" applyFont="1" applyBorder="1" applyAlignment="1" applyProtection="1">
      <alignment horizontal="left" vertical="center" wrapText="1"/>
      <protection locked="0"/>
    </xf>
    <xf numFmtId="0" fontId="24" fillId="0" borderId="29" xfId="0" applyFont="1" applyBorder="1" applyAlignment="1" applyProtection="1">
      <alignment horizontal="left" vertical="center" wrapText="1"/>
      <protection locked="0"/>
    </xf>
    <xf numFmtId="0" fontId="24" fillId="0" borderId="27" xfId="0" applyFont="1" applyBorder="1" applyAlignment="1" applyProtection="1">
      <alignment horizontal="center" vertical="center"/>
      <protection locked="0"/>
    </xf>
    <xf numFmtId="0" fontId="24" fillId="0" borderId="28" xfId="0" applyFont="1" applyBorder="1" applyAlignment="1" applyProtection="1">
      <alignment horizontal="justify" vertical="center" wrapText="1"/>
      <protection locked="0"/>
    </xf>
    <xf numFmtId="0" fontId="31" fillId="0" borderId="28" xfId="0" applyFont="1" applyBorder="1" applyAlignment="1" applyProtection="1">
      <alignment horizontal="center" vertical="top" wrapText="1"/>
      <protection locked="0"/>
    </xf>
    <xf numFmtId="0" fontId="31" fillId="0" borderId="36" xfId="0" applyFont="1" applyBorder="1" applyAlignment="1" applyProtection="1">
      <alignment horizontal="center" vertical="top" wrapText="1"/>
      <protection locked="0"/>
    </xf>
    <xf numFmtId="0" fontId="31" fillId="0" borderId="29" xfId="0" applyFont="1" applyBorder="1" applyAlignment="1" applyProtection="1">
      <alignment horizontal="center" vertical="top" wrapText="1"/>
      <protection locked="0"/>
    </xf>
    <xf numFmtId="0" fontId="31" fillId="0" borderId="114" xfId="0" applyFont="1" applyBorder="1" applyAlignment="1">
      <alignment horizontal="justify" vertical="center" wrapText="1"/>
    </xf>
    <xf numFmtId="0" fontId="31" fillId="0" borderId="71" xfId="0" applyFont="1" applyBorder="1" applyAlignment="1">
      <alignment horizontal="justify" vertical="center" wrapText="1"/>
    </xf>
    <xf numFmtId="0" fontId="31" fillId="0" borderId="72" xfId="0" applyFont="1" applyBorder="1" applyAlignment="1">
      <alignment horizontal="justify" vertical="center" wrapText="1"/>
    </xf>
    <xf numFmtId="0" fontId="24" fillId="0" borderId="73" xfId="0" applyFont="1" applyBorder="1" applyAlignment="1">
      <alignment horizontal="justify" vertical="center" wrapText="1"/>
    </xf>
    <xf numFmtId="0" fontId="24" fillId="0" borderId="64" xfId="0" applyFont="1" applyBorder="1" applyAlignment="1">
      <alignment horizontal="justify" vertical="center" wrapText="1"/>
    </xf>
    <xf numFmtId="0" fontId="24" fillId="0" borderId="65" xfId="0" applyFont="1" applyBorder="1" applyAlignment="1">
      <alignment horizontal="justify" vertical="center" wrapText="1"/>
    </xf>
    <xf numFmtId="0" fontId="24" fillId="0" borderId="66" xfId="0" applyFont="1" applyBorder="1" applyAlignment="1">
      <alignment horizontal="justify" vertical="center" wrapText="1"/>
    </xf>
    <xf numFmtId="0" fontId="33" fillId="15" borderId="57" xfId="0" applyFont="1" applyFill="1" applyBorder="1" applyAlignment="1">
      <alignment horizontal="center" vertical="center" wrapText="1"/>
    </xf>
    <xf numFmtId="0" fontId="33" fillId="15" borderId="58" xfId="0" applyFont="1" applyFill="1" applyBorder="1" applyAlignment="1">
      <alignment horizontal="center" vertical="center" wrapText="1"/>
    </xf>
    <xf numFmtId="0" fontId="33" fillId="15" borderId="60" xfId="0" applyFont="1" applyFill="1" applyBorder="1" applyAlignment="1">
      <alignment horizontal="center" vertical="center" wrapText="1"/>
    </xf>
    <xf numFmtId="0" fontId="33" fillId="20" borderId="57" xfId="0" applyFont="1" applyFill="1" applyBorder="1" applyAlignment="1">
      <alignment horizontal="center" vertical="center"/>
    </xf>
    <xf numFmtId="0" fontId="33" fillId="20" borderId="58" xfId="0" applyFont="1" applyFill="1" applyBorder="1" applyAlignment="1">
      <alignment horizontal="center" vertical="center"/>
    </xf>
    <xf numFmtId="0" fontId="33" fillId="20" borderId="60" xfId="0" applyFont="1" applyFill="1" applyBorder="1" applyAlignment="1">
      <alignment horizontal="center" vertical="center"/>
    </xf>
    <xf numFmtId="0" fontId="24" fillId="0" borderId="58" xfId="0" applyFont="1" applyBorder="1" applyAlignment="1">
      <alignment wrapText="1"/>
    </xf>
    <xf numFmtId="9" fontId="24" fillId="0" borderId="75" xfId="0" applyNumberFormat="1" applyFont="1" applyBorder="1" applyAlignment="1" applyProtection="1">
      <alignment horizontal="center" vertical="center" wrapText="1"/>
      <protection locked="0"/>
    </xf>
    <xf numFmtId="9" fontId="24" fillId="0" borderId="79" xfId="0" applyNumberFormat="1" applyFont="1" applyBorder="1" applyAlignment="1" applyProtection="1">
      <alignment horizontal="center" vertical="center" wrapText="1"/>
      <protection locked="0"/>
    </xf>
    <xf numFmtId="0" fontId="25" fillId="17" borderId="28" xfId="0" applyFont="1" applyFill="1" applyBorder="1" applyAlignment="1">
      <alignment horizontal="center" vertical="center" wrapText="1"/>
    </xf>
    <xf numFmtId="9" fontId="24" fillId="0" borderId="57" xfId="0" applyNumberFormat="1" applyFont="1" applyBorder="1" applyAlignment="1">
      <alignment wrapText="1"/>
    </xf>
    <xf numFmtId="0" fontId="24" fillId="0" borderId="111"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112" xfId="0" applyFont="1" applyBorder="1" applyAlignment="1">
      <alignment horizontal="center" vertical="center" wrapText="1"/>
    </xf>
    <xf numFmtId="0" fontId="24" fillId="0" borderId="67" xfId="0" applyFont="1" applyBorder="1" applyAlignment="1">
      <alignment horizontal="justify" vertical="center" wrapText="1"/>
    </xf>
    <xf numFmtId="0" fontId="24" fillId="0" borderId="68" xfId="0" applyFont="1" applyBorder="1" applyAlignment="1">
      <alignment horizontal="justify" vertical="center" wrapText="1"/>
    </xf>
    <xf numFmtId="0" fontId="24" fillId="0" borderId="113" xfId="0" applyFont="1" applyBorder="1" applyAlignment="1">
      <alignment horizontal="justify" vertical="center" wrapText="1"/>
    </xf>
    <xf numFmtId="0" fontId="24" fillId="0" borderId="112" xfId="0" applyFont="1" applyBorder="1" applyAlignment="1">
      <alignment horizontal="center" vertical="center"/>
    </xf>
    <xf numFmtId="0" fontId="24" fillId="0" borderId="81" xfId="0" applyFont="1" applyBorder="1" applyAlignment="1">
      <alignment horizontal="center" vertical="center"/>
    </xf>
    <xf numFmtId="0" fontId="24" fillId="0" borderId="91" xfId="0" applyFont="1" applyBorder="1" applyAlignment="1">
      <alignment horizontal="center" vertical="center"/>
    </xf>
    <xf numFmtId="0" fontId="25" fillId="0" borderId="27" xfId="0" applyFont="1" applyBorder="1" applyAlignment="1">
      <alignment horizontal="center" vertical="center"/>
    </xf>
    <xf numFmtId="0" fontId="25" fillId="5" borderId="27" xfId="0" applyFont="1" applyFill="1" applyBorder="1" applyAlignment="1">
      <alignment horizontal="center" textRotation="90" wrapText="1"/>
    </xf>
    <xf numFmtId="0" fontId="25" fillId="12" borderId="27" xfId="0" applyFont="1" applyFill="1" applyBorder="1" applyAlignment="1">
      <alignment vertical="center" wrapText="1"/>
    </xf>
    <xf numFmtId="0" fontId="24" fillId="21" borderId="57" xfId="0" applyFont="1" applyFill="1" applyBorder="1" applyAlignment="1">
      <alignment horizontal="center" vertical="center"/>
    </xf>
    <xf numFmtId="0" fontId="24" fillId="21" borderId="58" xfId="0" applyFont="1" applyFill="1" applyBorder="1" applyAlignment="1">
      <alignment horizontal="center" vertical="center"/>
    </xf>
    <xf numFmtId="0" fontId="24" fillId="21" borderId="60" xfId="0" applyFont="1" applyFill="1" applyBorder="1" applyAlignment="1">
      <alignment horizontal="center" vertical="center"/>
    </xf>
    <xf numFmtId="0" fontId="24" fillId="0" borderId="57" xfId="0" applyFont="1" applyBorder="1" applyAlignment="1">
      <alignment vertical="center"/>
    </xf>
    <xf numFmtId="0" fontId="24" fillId="0" borderId="60" xfId="0" applyFont="1" applyBorder="1" applyAlignment="1">
      <alignment vertical="center"/>
    </xf>
    <xf numFmtId="0" fontId="24" fillId="0" borderId="27" xfId="0" applyFont="1" applyBorder="1" applyAlignment="1" applyProtection="1">
      <alignment vertical="center" wrapText="1"/>
      <protection locked="0"/>
    </xf>
    <xf numFmtId="0" fontId="25" fillId="15" borderId="56" xfId="0" applyFont="1" applyFill="1" applyBorder="1" applyAlignment="1">
      <alignment horizontal="center" vertical="center" wrapText="1"/>
    </xf>
    <xf numFmtId="0" fontId="25" fillId="15" borderId="42" xfId="0" applyFont="1" applyFill="1" applyBorder="1" applyAlignment="1">
      <alignment horizontal="center" vertical="center" wrapText="1"/>
    </xf>
    <xf numFmtId="0" fontId="25" fillId="15" borderId="39" xfId="0" applyFont="1" applyFill="1" applyBorder="1" applyAlignment="1">
      <alignment horizontal="center" vertical="center" wrapText="1"/>
    </xf>
    <xf numFmtId="0" fontId="24" fillId="0" borderId="28"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29" xfId="0" applyFont="1" applyBorder="1" applyAlignment="1">
      <alignment horizontal="center" vertical="center" wrapText="1"/>
    </xf>
    <xf numFmtId="14" fontId="24" fillId="0" borderId="57" xfId="0" applyNumberFormat="1" applyFont="1" applyBorder="1" applyAlignment="1">
      <alignment horizontal="center" vertical="center"/>
    </xf>
    <xf numFmtId="0" fontId="24" fillId="0" borderId="27" xfId="0" applyFont="1" applyBorder="1" applyAlignment="1" applyProtection="1">
      <alignment horizontal="left" vertical="center" wrapText="1"/>
      <protection locked="0"/>
    </xf>
    <xf numFmtId="0" fontId="24" fillId="0" borderId="119" xfId="0" applyFont="1" applyBorder="1" applyAlignment="1">
      <alignment horizontal="left" vertical="center" wrapText="1"/>
    </xf>
    <xf numFmtId="0" fontId="24" fillId="0" borderId="120" xfId="0" applyFont="1" applyBorder="1" applyAlignment="1">
      <alignment horizontal="left" vertical="center" wrapText="1"/>
    </xf>
    <xf numFmtId="9" fontId="24" fillId="28" borderId="27" xfId="0" applyNumberFormat="1" applyFont="1" applyFill="1" applyBorder="1" applyAlignment="1" applyProtection="1">
      <alignment horizontal="center" vertical="center" wrapText="1"/>
      <protection hidden="1"/>
    </xf>
    <xf numFmtId="0" fontId="25" fillId="10" borderId="27" xfId="0" applyFont="1" applyFill="1" applyBorder="1" applyAlignment="1">
      <alignment horizontal="center" vertical="center" wrapText="1"/>
    </xf>
    <xf numFmtId="0" fontId="25" fillId="10" borderId="27" xfId="0" applyFont="1" applyFill="1" applyBorder="1" applyAlignment="1">
      <alignment horizontal="center" vertical="center" textRotation="90" wrapText="1"/>
    </xf>
    <xf numFmtId="0" fontId="25" fillId="25" borderId="27" xfId="0" applyFont="1" applyFill="1" applyBorder="1" applyAlignment="1">
      <alignment horizontal="center" vertical="center" textRotation="90" wrapText="1"/>
    </xf>
    <xf numFmtId="0" fontId="25" fillId="25" borderId="27" xfId="0" applyFont="1" applyFill="1" applyBorder="1" applyAlignment="1">
      <alignment horizontal="center" vertical="center" wrapText="1"/>
    </xf>
    <xf numFmtId="0" fontId="25" fillId="27" borderId="27" xfId="0" applyFont="1" applyFill="1" applyBorder="1" applyAlignment="1">
      <alignment horizontal="center" vertical="center" wrapText="1"/>
    </xf>
    <xf numFmtId="0" fontId="25" fillId="26" borderId="27" xfId="0" applyFont="1" applyFill="1" applyBorder="1" applyAlignment="1">
      <alignment horizontal="center" vertical="center" wrapText="1"/>
    </xf>
    <xf numFmtId="0" fontId="25" fillId="10" borderId="28" xfId="0" applyFont="1" applyFill="1" applyBorder="1" applyAlignment="1">
      <alignment horizontal="center" vertical="center" wrapText="1"/>
    </xf>
    <xf numFmtId="0" fontId="25" fillId="10" borderId="29" xfId="0" applyFont="1" applyFill="1" applyBorder="1" applyAlignment="1">
      <alignment horizontal="center" vertical="center" wrapText="1"/>
    </xf>
    <xf numFmtId="0" fontId="25" fillId="26" borderId="27" xfId="0" applyFont="1" applyFill="1" applyBorder="1" applyAlignment="1">
      <alignment horizontal="center" vertical="center"/>
    </xf>
    <xf numFmtId="0" fontId="25" fillId="25" borderId="39" xfId="0" applyFont="1" applyFill="1" applyBorder="1" applyAlignment="1">
      <alignment horizontal="center" vertical="center"/>
    </xf>
    <xf numFmtId="0" fontId="25" fillId="25" borderId="40" xfId="0" applyFont="1" applyFill="1" applyBorder="1" applyAlignment="1">
      <alignment horizontal="center" vertical="center"/>
    </xf>
    <xf numFmtId="0" fontId="25" fillId="25" borderId="41" xfId="0" applyFont="1" applyFill="1" applyBorder="1" applyAlignment="1">
      <alignment horizontal="center" vertical="center"/>
    </xf>
    <xf numFmtId="0" fontId="25" fillId="10" borderId="39" xfId="0" applyFont="1" applyFill="1" applyBorder="1" applyAlignment="1">
      <alignment horizontal="center" vertical="center"/>
    </xf>
    <xf numFmtId="0" fontId="25" fillId="10" borderId="40" xfId="0" applyFont="1" applyFill="1" applyBorder="1" applyAlignment="1">
      <alignment horizontal="center" vertical="center"/>
    </xf>
    <xf numFmtId="0" fontId="25" fillId="10" borderId="41" xfId="0" applyFont="1" applyFill="1" applyBorder="1" applyAlignment="1">
      <alignment horizontal="center" vertical="center"/>
    </xf>
    <xf numFmtId="0" fontId="25" fillId="25" borderId="42" xfId="0" applyFont="1" applyFill="1" applyBorder="1" applyAlignment="1">
      <alignment horizontal="center" vertical="center" wrapText="1"/>
    </xf>
    <xf numFmtId="0" fontId="25" fillId="25" borderId="30" xfId="0" applyFont="1" applyFill="1" applyBorder="1" applyAlignment="1">
      <alignment horizontal="center" vertical="center" wrapText="1"/>
    </xf>
    <xf numFmtId="0" fontId="25" fillId="26" borderId="39" xfId="0" applyFont="1" applyFill="1" applyBorder="1" applyAlignment="1">
      <alignment horizontal="center" vertical="center"/>
    </xf>
    <xf numFmtId="0" fontId="25" fillId="26" borderId="40" xfId="0" applyFont="1" applyFill="1" applyBorder="1" applyAlignment="1">
      <alignment horizontal="center" vertical="center"/>
    </xf>
    <xf numFmtId="0" fontId="25" fillId="10" borderId="39" xfId="0" applyFont="1" applyFill="1" applyBorder="1" applyAlignment="1">
      <alignment horizontal="center" vertical="center" wrapText="1"/>
    </xf>
    <xf numFmtId="0" fontId="25" fillId="10" borderId="40" xfId="0" applyFont="1" applyFill="1" applyBorder="1" applyAlignment="1">
      <alignment horizontal="center" vertical="center" wrapText="1"/>
    </xf>
    <xf numFmtId="0" fontId="25" fillId="10" borderId="41" xfId="0" applyFont="1" applyFill="1" applyBorder="1" applyAlignment="1">
      <alignment horizontal="center" vertical="center" wrapText="1"/>
    </xf>
    <xf numFmtId="0" fontId="25" fillId="25" borderId="27" xfId="0" applyFont="1" applyFill="1" applyBorder="1" applyAlignment="1">
      <alignment horizontal="center" vertical="center" textRotation="90"/>
    </xf>
    <xf numFmtId="0" fontId="25" fillId="25" borderId="27" xfId="0" applyFont="1" applyFill="1" applyBorder="1" applyAlignment="1">
      <alignment horizontal="center" vertical="center"/>
    </xf>
    <xf numFmtId="0" fontId="25" fillId="25" borderId="28" xfId="0" applyFont="1" applyFill="1" applyBorder="1" applyAlignment="1">
      <alignment horizontal="center" vertical="center" wrapText="1"/>
    </xf>
    <xf numFmtId="0" fontId="25" fillId="25" borderId="29" xfId="0" applyFont="1" applyFill="1" applyBorder="1" applyAlignment="1">
      <alignment horizontal="center" vertical="center" wrapText="1"/>
    </xf>
    <xf numFmtId="0" fontId="25" fillId="6" borderId="27" xfId="0" applyFont="1" applyFill="1" applyBorder="1" applyAlignment="1">
      <alignment horizontal="center" vertical="center" wrapText="1"/>
    </xf>
    <xf numFmtId="0" fontId="31" fillId="0" borderId="116" xfId="0" applyFont="1" applyBorder="1" applyAlignment="1">
      <alignment horizontal="justify" vertical="center" wrapText="1"/>
    </xf>
    <xf numFmtId="14" fontId="24" fillId="0" borderId="28" xfId="0" applyNumberFormat="1" applyFont="1" applyBorder="1" applyAlignment="1" applyProtection="1">
      <alignment horizontal="center" vertical="center" wrapText="1"/>
      <protection locked="0"/>
    </xf>
    <xf numFmtId="14" fontId="24" fillId="0" borderId="29" xfId="0" applyNumberFormat="1" applyFont="1" applyBorder="1" applyAlignment="1" applyProtection="1">
      <alignment horizontal="center" vertical="center" wrapText="1"/>
      <protection locked="0"/>
    </xf>
    <xf numFmtId="0" fontId="24" fillId="0" borderId="57" xfId="0" applyFont="1" applyBorder="1" applyAlignment="1">
      <alignment horizontal="left" vertical="center" wrapText="1" indent="1"/>
    </xf>
    <xf numFmtId="0" fontId="24" fillId="0" borderId="58" xfId="0" applyFont="1" applyBorder="1" applyAlignment="1">
      <alignment horizontal="left" vertical="center" wrapText="1" indent="1"/>
    </xf>
    <xf numFmtId="0" fontId="24" fillId="0" borderId="60" xfId="0" applyFont="1" applyBorder="1" applyAlignment="1">
      <alignment horizontal="left" vertical="center" wrapText="1" indent="1"/>
    </xf>
    <xf numFmtId="0" fontId="24" fillId="0" borderId="57" xfId="0" applyFont="1" applyBorder="1"/>
    <xf numFmtId="0" fontId="24" fillId="0" borderId="58" xfId="0" applyFont="1" applyBorder="1"/>
    <xf numFmtId="0" fontId="24" fillId="0" borderId="60" xfId="0" applyFont="1" applyBorder="1"/>
    <xf numFmtId="0" fontId="25" fillId="19" borderId="57" xfId="0" applyFont="1" applyFill="1" applyBorder="1" applyAlignment="1">
      <alignment wrapText="1"/>
    </xf>
    <xf numFmtId="0" fontId="25" fillId="19" borderId="58" xfId="0" applyFont="1" applyFill="1" applyBorder="1" applyAlignment="1">
      <alignment wrapText="1"/>
    </xf>
    <xf numFmtId="0" fontId="25" fillId="19" borderId="60" xfId="0" applyFont="1" applyFill="1" applyBorder="1" applyAlignment="1">
      <alignment wrapText="1"/>
    </xf>
    <xf numFmtId="9" fontId="24" fillId="0" borderId="58" xfId="0" applyNumberFormat="1" applyFont="1" applyBorder="1" applyAlignment="1">
      <alignment wrapText="1"/>
    </xf>
    <xf numFmtId="0" fontId="25" fillId="17" borderId="57" xfId="0" applyFont="1" applyFill="1" applyBorder="1" applyAlignment="1">
      <alignment wrapText="1"/>
    </xf>
    <xf numFmtId="0" fontId="25" fillId="17" borderId="58" xfId="0" applyFont="1" applyFill="1" applyBorder="1" applyAlignment="1">
      <alignment wrapText="1"/>
    </xf>
    <xf numFmtId="0" fontId="25" fillId="17" borderId="60" xfId="0" applyFont="1" applyFill="1" applyBorder="1" applyAlignment="1">
      <alignment wrapText="1"/>
    </xf>
    <xf numFmtId="0" fontId="25" fillId="6" borderId="28" xfId="0" applyFont="1" applyFill="1" applyBorder="1" applyAlignment="1">
      <alignment horizontal="center" vertical="center" wrapText="1"/>
    </xf>
    <xf numFmtId="0" fontId="25" fillId="6" borderId="29" xfId="0" applyFont="1" applyFill="1" applyBorder="1" applyAlignment="1">
      <alignment horizontal="center" vertical="center" wrapText="1"/>
    </xf>
    <xf numFmtId="0" fontId="25" fillId="20" borderId="57" xfId="0" applyFont="1" applyFill="1" applyBorder="1"/>
    <xf numFmtId="0" fontId="25" fillId="20" borderId="58" xfId="0" applyFont="1" applyFill="1" applyBorder="1"/>
    <xf numFmtId="0" fontId="25" fillId="20" borderId="60" xfId="0" applyFont="1" applyFill="1" applyBorder="1"/>
    <xf numFmtId="0" fontId="25" fillId="22" borderId="57" xfId="0" applyFont="1" applyFill="1" applyBorder="1" applyAlignment="1">
      <alignment wrapText="1"/>
    </xf>
    <xf numFmtId="0" fontId="25" fillId="22" borderId="58" xfId="0" applyFont="1" applyFill="1" applyBorder="1" applyAlignment="1">
      <alignment wrapText="1"/>
    </xf>
    <xf numFmtId="0" fontId="25" fillId="22" borderId="60" xfId="0" applyFont="1" applyFill="1" applyBorder="1" applyAlignment="1">
      <alignment wrapText="1"/>
    </xf>
    <xf numFmtId="0" fontId="25" fillId="18" borderId="57" xfId="0" applyFont="1" applyFill="1" applyBorder="1" applyAlignment="1">
      <alignment wrapText="1"/>
    </xf>
    <xf numFmtId="0" fontId="25" fillId="18" borderId="58" xfId="0" applyFont="1" applyFill="1" applyBorder="1" applyAlignment="1">
      <alignment wrapText="1"/>
    </xf>
    <xf numFmtId="0" fontId="25" fillId="18" borderId="60" xfId="0" applyFont="1" applyFill="1" applyBorder="1" applyAlignment="1">
      <alignment wrapText="1"/>
    </xf>
    <xf numFmtId="0" fontId="24" fillId="0" borderId="94" xfId="0" applyFont="1" applyBorder="1" applyAlignment="1">
      <alignment horizontal="justify" vertical="center" wrapText="1"/>
    </xf>
    <xf numFmtId="0" fontId="24" fillId="0" borderId="40" xfId="0" applyFont="1" applyBorder="1" applyAlignment="1">
      <alignment horizontal="justify" vertical="center" wrapText="1"/>
    </xf>
    <xf numFmtId="0" fontId="25" fillId="0" borderId="94" xfId="0" applyFont="1" applyBorder="1" applyAlignment="1">
      <alignment horizontal="justify" vertical="center" wrapText="1"/>
    </xf>
    <xf numFmtId="0" fontId="25" fillId="0" borderId="0" xfId="0" applyFont="1" applyAlignment="1">
      <alignment horizontal="justify" vertical="center" wrapText="1"/>
    </xf>
    <xf numFmtId="0" fontId="25" fillId="0" borderId="40" xfId="0" applyFont="1" applyBorder="1" applyAlignment="1">
      <alignment horizontal="justify" vertical="center" wrapText="1"/>
    </xf>
    <xf numFmtId="0" fontId="24" fillId="21" borderId="94" xfId="0" applyFont="1" applyFill="1" applyBorder="1" applyAlignment="1">
      <alignment horizontal="center" vertical="center" wrapText="1"/>
    </xf>
    <xf numFmtId="0" fontId="24" fillId="21" borderId="0" xfId="0" applyFont="1" applyFill="1" applyAlignment="1">
      <alignment horizontal="center" vertical="center" wrapText="1"/>
    </xf>
    <xf numFmtId="0" fontId="24" fillId="21" borderId="40" xfId="0" applyFont="1" applyFill="1" applyBorder="1" applyAlignment="1">
      <alignment horizontal="center" vertical="center" wrapText="1"/>
    </xf>
    <xf numFmtId="0" fontId="24" fillId="21" borderId="94" xfId="0" applyFont="1" applyFill="1" applyBorder="1" applyAlignment="1">
      <alignment horizontal="justify" vertical="center" wrapText="1"/>
    </xf>
    <xf numFmtId="0" fontId="24" fillId="21" borderId="0" xfId="0" applyFont="1" applyFill="1" applyAlignment="1">
      <alignment horizontal="justify" vertical="center" wrapText="1"/>
    </xf>
    <xf numFmtId="0" fontId="24" fillId="21" borderId="40" xfId="0" applyFont="1" applyFill="1" applyBorder="1" applyAlignment="1">
      <alignment horizontal="justify" vertical="center" wrapText="1"/>
    </xf>
    <xf numFmtId="0" fontId="24" fillId="0" borderId="94" xfId="0" applyFont="1" applyBorder="1" applyAlignment="1">
      <alignment horizontal="center" vertical="center"/>
    </xf>
    <xf numFmtId="0" fontId="24" fillId="0" borderId="40" xfId="0" applyFont="1" applyBorder="1" applyAlignment="1">
      <alignment horizontal="center" vertical="center"/>
    </xf>
    <xf numFmtId="0" fontId="25" fillId="15" borderId="94" xfId="0" applyFont="1" applyFill="1" applyBorder="1" applyAlignment="1">
      <alignment horizontal="center" vertical="center" wrapText="1"/>
    </xf>
    <xf numFmtId="0" fontId="24" fillId="0" borderId="28" xfId="0" applyFont="1" applyBorder="1" applyAlignment="1">
      <alignment horizontal="center" wrapText="1"/>
    </xf>
    <xf numFmtId="0" fontId="24" fillId="0" borderId="36" xfId="0" applyFont="1" applyBorder="1" applyAlignment="1">
      <alignment horizontal="center" wrapText="1"/>
    </xf>
    <xf numFmtId="0" fontId="24" fillId="0" borderId="29" xfId="0" applyFont="1" applyBorder="1" applyAlignment="1">
      <alignment horizontal="center" wrapText="1"/>
    </xf>
    <xf numFmtId="0" fontId="25" fillId="18" borderId="28" xfId="0" applyFont="1" applyFill="1" applyBorder="1" applyAlignment="1">
      <alignment horizontal="center" vertical="center" wrapText="1"/>
    </xf>
    <xf numFmtId="0" fontId="25" fillId="18" borderId="36" xfId="0" applyFont="1" applyFill="1" applyBorder="1" applyAlignment="1">
      <alignment horizontal="center" vertical="center" wrapText="1"/>
    </xf>
    <xf numFmtId="0" fontId="25" fillId="18" borderId="29" xfId="0" applyFont="1" applyFill="1" applyBorder="1" applyAlignment="1">
      <alignment horizontal="center" vertical="center" wrapText="1"/>
    </xf>
    <xf numFmtId="0" fontId="25" fillId="16" borderId="94" xfId="0" applyFont="1" applyFill="1" applyBorder="1" applyAlignment="1">
      <alignment horizontal="center" vertical="center"/>
    </xf>
    <xf numFmtId="0" fontId="25" fillId="16" borderId="0" xfId="0" applyFont="1" applyFill="1" applyAlignment="1">
      <alignment horizontal="center" vertical="center"/>
    </xf>
    <xf numFmtId="0" fontId="25" fillId="16" borderId="40" xfId="0" applyFont="1" applyFill="1" applyBorder="1" applyAlignment="1">
      <alignment horizontal="center" vertical="center"/>
    </xf>
    <xf numFmtId="0" fontId="24" fillId="0" borderId="119" xfId="0" applyFont="1" applyBorder="1" applyAlignment="1">
      <alignment horizontal="center" vertical="center"/>
    </xf>
    <xf numFmtId="0" fontId="24" fillId="0" borderId="27" xfId="0" applyFont="1" applyBorder="1" applyAlignment="1">
      <alignment horizontal="justify" vertical="top" wrapText="1"/>
    </xf>
    <xf numFmtId="0" fontId="28" fillId="0" borderId="28" xfId="0" applyFont="1" applyBorder="1" applyAlignment="1" applyProtection="1">
      <alignment vertical="center" wrapText="1"/>
      <protection locked="0"/>
    </xf>
    <xf numFmtId="9" fontId="24" fillId="0" borderId="27" xfId="0" applyNumberFormat="1" applyFont="1" applyBorder="1" applyAlignment="1" applyProtection="1">
      <alignment horizontal="center" vertical="center"/>
      <protection hidden="1"/>
    </xf>
    <xf numFmtId="0" fontId="24" fillId="0" borderId="28" xfId="0" applyFont="1" applyBorder="1" applyAlignment="1" applyProtection="1">
      <alignment vertical="center" textRotation="90"/>
      <protection locked="0"/>
    </xf>
    <xf numFmtId="0" fontId="24" fillId="0" borderId="27" xfId="0" applyFont="1" applyBorder="1" applyAlignment="1" applyProtection="1">
      <alignment horizontal="center" vertical="center" wrapText="1"/>
      <protection locked="0"/>
    </xf>
    <xf numFmtId="0" fontId="24" fillId="0" borderId="28" xfId="0" applyFont="1" applyBorder="1" applyAlignment="1" applyProtection="1">
      <alignment vertical="center" textRotation="90" wrapText="1"/>
      <protection locked="0"/>
    </xf>
    <xf numFmtId="14" fontId="24" fillId="0" borderId="27" xfId="0" applyNumberFormat="1" applyFont="1" applyBorder="1" applyAlignment="1" applyProtection="1">
      <alignment horizontal="center" vertical="center"/>
      <protection locked="0"/>
    </xf>
    <xf numFmtId="0" fontId="24" fillId="0" borderId="0" xfId="0" applyFont="1"/>
    <xf numFmtId="0" fontId="24" fillId="3" borderId="0" xfId="0" applyFont="1" applyFill="1" applyAlignment="1">
      <alignment horizontal="center" vertical="center"/>
    </xf>
    <xf numFmtId="0" fontId="25" fillId="0" borderId="0" xfId="0" applyFont="1" applyAlignment="1">
      <alignment horizontal="left" vertical="center"/>
    </xf>
    <xf numFmtId="0" fontId="24" fillId="0" borderId="0" xfId="0" applyFont="1" applyAlignment="1">
      <alignment horizontal="center" vertical="center"/>
    </xf>
    <xf numFmtId="0" fontId="24" fillId="29" borderId="0" xfId="0" applyFont="1" applyFill="1" applyAlignment="1">
      <alignment horizontal="center" vertical="center"/>
    </xf>
    <xf numFmtId="0" fontId="24" fillId="0" borderId="27"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protection locked="0"/>
    </xf>
  </cellXfs>
  <cellStyles count="10">
    <cellStyle name="Moneda 2" xfId="5" xr:uid="{00000000-0005-0000-0000-000000000000}"/>
    <cellStyle name="Moneda 2 2" xfId="7" xr:uid="{00000000-0005-0000-0000-000001000000}"/>
    <cellStyle name="Moneda 2 3" xfId="9" xr:uid="{FDB1AA4F-341D-4781-AE62-972AA151AC4E}"/>
    <cellStyle name="Moneda 3" xfId="6" xr:uid="{00000000-0005-0000-0000-000002000000}"/>
    <cellStyle name="Moneda 4" xfId="8" xr:uid="{B7A6985F-C24F-4BF8-A7F7-C648B76C57B3}"/>
    <cellStyle name="Normal" xfId="0" builtinId="0"/>
    <cellStyle name="Normal - Style1 2" xfId="2" xr:uid="{00000000-0005-0000-0000-000004000000}"/>
    <cellStyle name="Normal 2" xfId="4" xr:uid="{00000000-0005-0000-0000-000005000000}"/>
    <cellStyle name="Normal 2 2" xfId="3" xr:uid="{00000000-0005-0000-0000-000006000000}"/>
    <cellStyle name="Porcentaje" xfId="1" builtinId="5"/>
  </cellStyles>
  <dxfs count="887">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612322</xdr:colOff>
      <xdr:row>0</xdr:row>
      <xdr:rowOff>27214</xdr:rowOff>
    </xdr:from>
    <xdr:ext cx="1403803" cy="1123950"/>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1" y="27214"/>
          <a:ext cx="1403803" cy="11239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627139</xdr:colOff>
      <xdr:row>0</xdr:row>
      <xdr:rowOff>55034</xdr:rowOff>
    </xdr:from>
    <xdr:ext cx="1288747" cy="1107016"/>
    <xdr:pic>
      <xdr:nvPicPr>
        <xdr:cNvPr id="2" name="Imagen 1" descr="escudo negro">
          <a:extLst>
            <a:ext uri="{FF2B5EF4-FFF2-40B4-BE49-F238E27FC236}">
              <a16:creationId xmlns:a16="http://schemas.microsoft.com/office/drawing/2014/main" id="{CC31457F-ECBC-4BF6-A295-D24C77BD3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568"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627139</xdr:colOff>
      <xdr:row>0</xdr:row>
      <xdr:rowOff>55034</xdr:rowOff>
    </xdr:from>
    <xdr:ext cx="1288747" cy="1107016"/>
    <xdr:pic>
      <xdr:nvPicPr>
        <xdr:cNvPr id="4" name="Imagen 3" descr="escudo negro">
          <a:extLst>
            <a:ext uri="{FF2B5EF4-FFF2-40B4-BE49-F238E27FC236}">
              <a16:creationId xmlns:a16="http://schemas.microsoft.com/office/drawing/2014/main" id="{4C93E0B8-8D56-4C23-8B76-30BCD03A1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5289" y="55034"/>
          <a:ext cx="1288747" cy="110701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695174</xdr:colOff>
      <xdr:row>0</xdr:row>
      <xdr:rowOff>82249</xdr:rowOff>
    </xdr:from>
    <xdr:ext cx="1288747" cy="1107016"/>
    <xdr:pic>
      <xdr:nvPicPr>
        <xdr:cNvPr id="2" name="Imagen 1" descr="escudo negro">
          <a:extLst>
            <a:ext uri="{FF2B5EF4-FFF2-40B4-BE49-F238E27FC236}">
              <a16:creationId xmlns:a16="http://schemas.microsoft.com/office/drawing/2014/main" id="{4B130650-B5A7-4455-A04D-93F040AFD7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0603" y="82249"/>
          <a:ext cx="1288747" cy="1107016"/>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ngela.cifuentes/Downloads/DESI-FM-018-V9_Formato_Mapa_de_Riesgos_de_Proces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palir/Downloads/Mapa_de_Riesgos_GCON_2023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4592eb41938d7ffb/Documentos/UMV/2023/a.%20Enero/Mapa%20de%20Riesgos%202023/1.%20Mapa%20de%20Riesgos%20DESI%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4592eb41938d7ffb/Documentos/UMV/2023/a.%20Enero/Mapa%20de%20Riesgos%202023/2%20Mapa%20de%20Riesgos%20Proceso%20API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4592eb41938d7ffb/Documentos/UMV/2023/mapa%20de%20riesgo%202023/0.%20Mapa%20de%20Riesgos%20PROY%207858%202023-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4592eb41938d7ffb/Documentos/UMV/2023/a.%20Enero/Riesgos%202023/PPMQ%202023%20Mapa%20de%20riesgos%20V1%202-1-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natis/Downloads/CODI%202023%20Mapa%20de%20riesgosV0%20Ob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palir/Downloads/Mapa_de_Riesgos_GTHU_2023_V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apa_de_Riesgos_GCON_2023_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palir/Downloads/Mapa_de_Riesgos_GEFI_2023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Impacto"/>
      <sheetName val="Tabla Valoración controles"/>
      <sheetName val="Listas"/>
      <sheetName val="Intructivo control cambio"/>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Revisión DOFA"/>
      <sheetName val="Listas"/>
      <sheetName val="Riesgos de Gestión"/>
      <sheetName val="Matriz Calor Inherente"/>
      <sheetName val="Matriz Calor Residual"/>
      <sheetName val="Riesgos de Corrupción"/>
      <sheetName val="Impacto Corrupción "/>
      <sheetName val="Riesgos de Seguridad"/>
      <sheetName val="Tabla probabilidad"/>
      <sheetName val="Tabla Impacto"/>
      <sheetName val="Tipo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sheetData>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Revisión DOFA"/>
      <sheetName val="Listas"/>
      <sheetName val="Riesgos de Gestión"/>
      <sheetName val="Matriz Calor Inherente"/>
      <sheetName val="Matriz Calor Residual"/>
      <sheetName val="Riesgos de Corrupción"/>
      <sheetName val="Impacto Corrupción "/>
      <sheetName val="Riesgos de Seguridad"/>
      <sheetName val="Tabla probabilidad"/>
      <sheetName val="Tabla Impacto"/>
      <sheetName val="Tipo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sheetData>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Revisión DOFA"/>
      <sheetName val="Listas"/>
      <sheetName val="Riesgos de Gestión"/>
      <sheetName val="Matriz Calor Inherente"/>
      <sheetName val="Matriz Calor Residual"/>
      <sheetName val="Riesgos de Corrupción"/>
      <sheetName val="Impacto Corrupción "/>
      <sheetName val="Riesgos de Seguridad"/>
      <sheetName val="Tabla probabilidad"/>
      <sheetName val="Tabla Impacto"/>
      <sheetName val="Tipo de riesgos"/>
      <sheetName val="Amenazas"/>
      <sheetName val="Ejemplos de riesgos"/>
      <sheetName val="Tabla Valoración controle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2">
          <cell r="B222" t="str">
            <v>Criterios</v>
          </cell>
        </row>
        <row r="223">
          <cell r="B223" t="str">
            <v>Afectación Económica o presupuestal</v>
          </cell>
        </row>
        <row r="224">
          <cell r="B224" t="str">
            <v>Pérdida Reputacional</v>
          </cell>
          <cell r="F224" t="str">
            <v>❌</v>
          </cell>
        </row>
      </sheetData>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Revisión DOFA"/>
      <sheetName val="Listas"/>
      <sheetName val="Riesgos de Gestión"/>
      <sheetName val="Matriz Calor Inherente"/>
      <sheetName val="Matriz Calor Residual"/>
      <sheetName val="Riesgos de Corrupción"/>
      <sheetName val="Impacto Corrupción "/>
      <sheetName val="Riesgos de Seguridad"/>
      <sheetName val="Tabla probabilidad"/>
      <sheetName val="Tabla Impacto"/>
      <sheetName val="Tipo de riesgos"/>
      <sheetName val="Amenazas"/>
      <sheetName val="Ejemplos de riesgos"/>
      <sheetName val="Tabla Valoración controle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2">
          <cell r="B222" t="str">
            <v>Criterios</v>
          </cell>
        </row>
        <row r="223">
          <cell r="B223" t="str">
            <v>Afectación Económica o presupuestal</v>
          </cell>
        </row>
        <row r="224">
          <cell r="B224" t="str">
            <v>Pérdida Reputacional</v>
          </cell>
          <cell r="F224" t="str">
            <v>❌</v>
          </cell>
        </row>
      </sheetData>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Revisión DOFA"/>
      <sheetName val="Listas"/>
      <sheetName val="Riesgos de Gestión"/>
      <sheetName val="Matriz Calor Inherente"/>
      <sheetName val="Matriz Calor Residual"/>
      <sheetName val="Riesgos de Corrupción"/>
      <sheetName val="Impacto Corrupción "/>
      <sheetName val="Riesgos de Seguridad"/>
      <sheetName val="Tabla probabilidad"/>
      <sheetName val="Tabla Impacto"/>
      <sheetName val="Tipo de riesgos"/>
      <sheetName val="Amenazas"/>
      <sheetName val="Ejemplos de riesgos"/>
      <sheetName val="Tabla Valoración controle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2">
          <cell r="B222" t="str">
            <v>Criterios</v>
          </cell>
        </row>
        <row r="223">
          <cell r="B223" t="str">
            <v>Afectación Económica o presupuestal</v>
          </cell>
        </row>
        <row r="224">
          <cell r="B224" t="str">
            <v>Pérdida Reputacional</v>
          </cell>
          <cell r="F224" t="str">
            <v>❌</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control cambio"/>
      <sheetName val="Revisión DOFA"/>
      <sheetName val="Listas"/>
      <sheetName val="Riesgos de Gestión"/>
      <sheetName val="Matriz Calor Inherente"/>
      <sheetName val="Matriz Calor Residual"/>
      <sheetName val="Riesgos de Corrupción"/>
      <sheetName val="Impacto Corrupción "/>
      <sheetName val="Riesgos de Seguridad "/>
      <sheetName val="Riesgos de LA FT "/>
      <sheetName val="Impacto LA-FT"/>
      <sheetName val="Tabla Impacto"/>
      <sheetName val="Tabla probabilidad"/>
      <sheetName val="Clasificación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row r="224">
          <cell r="F224" t="str">
            <v>❌</v>
          </cell>
        </row>
        <row r="246">
          <cell r="B246" t="str">
            <v>Reputacional</v>
          </cell>
        </row>
        <row r="247">
          <cell r="B247" t="str">
            <v>Legal</v>
          </cell>
        </row>
      </sheetData>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control cambio"/>
      <sheetName val="Revisión DOFA"/>
      <sheetName val="Listas"/>
      <sheetName val="Riesgos de Gestión"/>
      <sheetName val="Matriz Calor Inherente"/>
      <sheetName val="Matriz Calor Residual"/>
      <sheetName val="Riesgos de Corrupción"/>
      <sheetName val="Impacto Corrupción "/>
      <sheetName val="Riesgos de Seguridad "/>
      <sheetName val="Riesgos de LA FT "/>
      <sheetName val="Impacto LA-FT"/>
      <sheetName val="Tabla Impacto"/>
      <sheetName val="Tabla probabilidad"/>
      <sheetName val="Clasificación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4">
          <cell r="F224" t="str">
            <v>❌</v>
          </cell>
        </row>
        <row r="235">
          <cell r="F235" t="str">
            <v xml:space="preserve">     El riesgo afecta la imagen de la entidad con algunos usuarios de relevancia frente al logro de los objetivos</v>
          </cell>
        </row>
        <row r="236">
          <cell r="F236" t="str">
            <v xml:space="preserve">     El riesgo afecta la imagen de de la entidad con efecto publicitario sostenido a nivel de sector administrativo, nivel departamental o municipal</v>
          </cell>
        </row>
        <row r="237">
          <cell r="F237" t="str">
            <v xml:space="preserve">     El riesgo afecta la imagen de la entidad a nivel nacional, con efecto publicitarios sostenible a nivel país</v>
          </cell>
        </row>
        <row r="240">
          <cell r="F240" t="str">
            <v>Reputacional</v>
          </cell>
        </row>
        <row r="241">
          <cell r="F241" t="str">
            <v>EL riesgo afecta la imagen de alguna dependencia de la entidad</v>
          </cell>
          <cell r="G241" t="str">
            <v>Leve</v>
          </cell>
        </row>
        <row r="242">
          <cell r="F242" t="str">
            <v>EL riesgo afecta la imagen de   la entidad internamente, de conocimiento general nivel interno, de junta directiva y/o proveedores</v>
          </cell>
          <cell r="G242" t="str">
            <v>Menor</v>
          </cell>
        </row>
        <row r="243">
          <cell r="F243" t="str">
            <v>EL riesgo afecta la imagen de   la entidad con algunos usuarios de relevancia frente al logro de los objetivos</v>
          </cell>
          <cell r="G243" t="str">
            <v>Moderado</v>
          </cell>
        </row>
        <row r="244">
          <cell r="F244" t="str">
            <v>EL riesgo afecta la imagen de   la entidad con efecto publicitario sostenido a nivel sector</v>
          </cell>
          <cell r="G244" t="str">
            <v>Mayor</v>
          </cell>
        </row>
        <row r="245">
          <cell r="F245" t="str">
            <v>EL riesgo afecta la imagen de   la entidad a nivel nacional, con efecto publicitario sostenido a nivel País</v>
          </cell>
          <cell r="G245" t="str">
            <v>Catastrófico</v>
          </cell>
        </row>
        <row r="246">
          <cell r="B246" t="str">
            <v>Reputacional</v>
          </cell>
          <cell r="F246" t="str">
            <v>Legal</v>
          </cell>
        </row>
        <row r="247">
          <cell r="B247" t="str">
            <v>Legal</v>
          </cell>
          <cell r="F247" t="str">
            <v>Cumplimiento parcial de procesos, procedimientos y políticas operacionales</v>
          </cell>
          <cell r="G247" t="str">
            <v>Leve</v>
          </cell>
        </row>
        <row r="248">
          <cell r="B248" t="str">
            <v>Operativo</v>
          </cell>
          <cell r="F248" t="str">
            <v xml:space="preserve">Cumplimiento parcial de normas internas establecidas (Resoluciones, Circulares y otras directrices)    </v>
          </cell>
          <cell r="G248" t="str">
            <v>Menor</v>
          </cell>
        </row>
        <row r="249">
          <cell r="B249" t="str">
            <v>Contagio</v>
          </cell>
          <cell r="F249" t="str">
            <v>Cumplimiento parcial de legislación vigente aplicable a la Entidad</v>
          </cell>
          <cell r="G249" t="str">
            <v>Moderado</v>
          </cell>
        </row>
        <row r="250">
          <cell r="F250" t="str">
            <v>Incumplimiento de legislación vigente aplicable a la Entidad</v>
          </cell>
          <cell r="G250" t="str">
            <v>Mayor</v>
          </cell>
        </row>
        <row r="251">
          <cell r="F251" t="str">
            <v>Incumplimiento de acuerdos u obligaciones nacionales o internacionales</v>
          </cell>
          <cell r="G251" t="str">
            <v>Catastrófico</v>
          </cell>
        </row>
        <row r="252">
          <cell r="F252" t="str">
            <v>Operativo</v>
          </cell>
        </row>
        <row r="253">
          <cell r="F253" t="str">
            <v>Afecta levemente las operaciones de una dependencia o grupo de la entidad</v>
          </cell>
          <cell r="G253" t="str">
            <v>Leve</v>
          </cell>
        </row>
        <row r="254">
          <cell r="F254" t="str">
            <v>Sustancialmente afecta la operaciones de una dependencia o grupo de la entidad</v>
          </cell>
          <cell r="G254" t="str">
            <v>Menor</v>
          </cell>
        </row>
        <row r="255">
          <cell r="F255" t="str">
            <v>Afecta durante un día la prestación de servicio ofrecido por la entidad</v>
          </cell>
          <cell r="G255" t="str">
            <v>Moderado</v>
          </cell>
        </row>
        <row r="256">
          <cell r="F256" t="str">
            <v>Afecta la continuidad de las operaciones de una dependencia o un grupo de la entidad durante 15 días</v>
          </cell>
          <cell r="G256" t="str">
            <v>Mayor</v>
          </cell>
        </row>
        <row r="257">
          <cell r="F257" t="str">
            <v>Afecta la continuidad de las operaciones de una dependencia o un grupo de la entidad por un mes</v>
          </cell>
          <cell r="G257" t="str">
            <v>Catastrófico</v>
          </cell>
        </row>
        <row r="258">
          <cell r="F258" t="str">
            <v>Contagio</v>
          </cell>
        </row>
        <row r="259">
          <cell r="F259" t="str">
            <v>Causado por un tercero interesado en un contrato con la entidad</v>
          </cell>
          <cell r="G259" t="str">
            <v>Leve</v>
          </cell>
        </row>
        <row r="260">
          <cell r="F260" t="str">
            <v>Causado por un usuario de la entidad</v>
          </cell>
          <cell r="G260" t="str">
            <v>Menor</v>
          </cell>
        </row>
        <row r="261">
          <cell r="F261" t="str">
            <v>Causado por un proveedor, contratista o funcionario de la entidad</v>
          </cell>
          <cell r="G261" t="str">
            <v>Moderado</v>
          </cell>
        </row>
        <row r="262">
          <cell r="F262" t="str">
            <v>Causado por un Director, Subdirector o funcionario de libre nombramiento y remoción de la entidad</v>
          </cell>
          <cell r="G262" t="str">
            <v>Mayor</v>
          </cell>
        </row>
        <row r="263">
          <cell r="F263" t="str">
            <v>Causado por un Gerente publico o Adminitración del Distrito Capital de la entidad</v>
          </cell>
          <cell r="G263" t="str">
            <v>Catastrófico</v>
          </cell>
        </row>
      </sheetData>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control cambio"/>
      <sheetName val="Revisión DOFA"/>
      <sheetName val="Listas"/>
      <sheetName val="Riesgos de Gestión"/>
      <sheetName val="Matriz Calor Inherente"/>
      <sheetName val="Matriz Calor Residual"/>
      <sheetName val="Riesgos de Corrupción"/>
      <sheetName val="Impacto Corrupción "/>
      <sheetName val="Riesgos de Seguridad "/>
      <sheetName val="Riesgos de LA FT "/>
      <sheetName val="Impacto LA-FT"/>
      <sheetName val="Tabla Impacto"/>
      <sheetName val="Tabla probabilidad"/>
      <sheetName val="Clasificación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row r="224">
          <cell r="F224" t="str">
            <v>❌</v>
          </cell>
        </row>
        <row r="241">
          <cell r="F241" t="str">
            <v>EL riesgo afecta la imagen de alguna dependencia de la entidad</v>
          </cell>
          <cell r="G241" t="str">
            <v>Leve</v>
          </cell>
        </row>
        <row r="242">
          <cell r="F242" t="str">
            <v>EL riesgo afecta la imagen de   la entidad internamente, de conocimiento general nivel interno, de junta directiva y/o proveedores</v>
          </cell>
          <cell r="G242" t="str">
            <v>Menor</v>
          </cell>
        </row>
        <row r="243">
          <cell r="F243" t="str">
            <v>EL riesgo afecta la imagen de   la entidad con algunos usuarios de relevancia frente al logro de los objetivos</v>
          </cell>
          <cell r="G243" t="str">
            <v>Moderado</v>
          </cell>
        </row>
        <row r="244">
          <cell r="F244" t="str">
            <v>EL riesgo afecta la imagen de   la entidad con efecto publicitario sostenido a nivel sector</v>
          </cell>
          <cell r="G244" t="str">
            <v>Mayor</v>
          </cell>
        </row>
        <row r="245">
          <cell r="F245" t="str">
            <v>EL riesgo afecta la imagen de   la entidad a nivel nacional, con efecto publicitario sostenido a nivel País</v>
          </cell>
          <cell r="G245" t="str">
            <v>Catastrófico</v>
          </cell>
        </row>
        <row r="246">
          <cell r="B246" t="str">
            <v>Reputacional</v>
          </cell>
          <cell r="F246" t="str">
            <v>Legal</v>
          </cell>
        </row>
        <row r="247">
          <cell r="B247" t="str">
            <v>Legal</v>
          </cell>
          <cell r="F247" t="str">
            <v>Cumplimiento parcial de procesos, procedimientos y políticas operacionales</v>
          </cell>
          <cell r="G247" t="str">
            <v>Leve</v>
          </cell>
        </row>
        <row r="248">
          <cell r="B248" t="str">
            <v>Operativo</v>
          </cell>
          <cell r="F248" t="str">
            <v xml:space="preserve">Cumplimiento parcial de normas internas establecidas (Resoluciones, Circulares y otras directrices)    </v>
          </cell>
          <cell r="G248" t="str">
            <v>Menor</v>
          </cell>
        </row>
        <row r="249">
          <cell r="B249" t="str">
            <v>Contagio</v>
          </cell>
          <cell r="F249" t="str">
            <v>Cumplimiento parcial de legislación vigente aplicable a la Entidad</v>
          </cell>
          <cell r="G249" t="str">
            <v>Moderado</v>
          </cell>
        </row>
        <row r="250">
          <cell r="F250" t="str">
            <v>Incumplimiento de legislación vigente aplicable a la Entidad</v>
          </cell>
          <cell r="G250" t="str">
            <v>Mayor</v>
          </cell>
        </row>
        <row r="251">
          <cell r="F251" t="str">
            <v>Incumplimiento de acuerdos u obligaciones nacionales o internacionales</v>
          </cell>
          <cell r="G251" t="str">
            <v>Catastrófico</v>
          </cell>
        </row>
        <row r="252">
          <cell r="F252" t="str">
            <v>Operativo</v>
          </cell>
        </row>
        <row r="253">
          <cell r="F253" t="str">
            <v>Afecta levemente las operaciones de una dependencia o grupo de la entidad</v>
          </cell>
          <cell r="G253" t="str">
            <v>Leve</v>
          </cell>
        </row>
        <row r="254">
          <cell r="F254" t="str">
            <v>Sustancialmente afecta la operaciones de una dependencia o grupo de la entidad</v>
          </cell>
          <cell r="G254" t="str">
            <v>Menor</v>
          </cell>
        </row>
        <row r="255">
          <cell r="F255" t="str">
            <v>Afecta durante un día la prestación de servicio ofrecido por la entidad</v>
          </cell>
          <cell r="G255" t="str">
            <v>Moderado</v>
          </cell>
        </row>
        <row r="256">
          <cell r="F256" t="str">
            <v>Afecta la continuidad de las operaciones de una dependencia o un grupo de la entidad durante 15 días</v>
          </cell>
          <cell r="G256" t="str">
            <v>Mayor</v>
          </cell>
        </row>
        <row r="257">
          <cell r="F257" t="str">
            <v>Afecta la continuidad de las operaciones de una dependencia o un grupo de la entidad por un mes</v>
          </cell>
          <cell r="G257" t="str">
            <v>Catastrófico</v>
          </cell>
        </row>
        <row r="258">
          <cell r="F258" t="str">
            <v>Contagio</v>
          </cell>
        </row>
        <row r="259">
          <cell r="F259" t="str">
            <v>Causado por un tercero interesado en un contrato con la entidad</v>
          </cell>
          <cell r="G259" t="str">
            <v>Leve</v>
          </cell>
        </row>
        <row r="260">
          <cell r="F260" t="str">
            <v>Causado por un usuario de la entidad</v>
          </cell>
          <cell r="G260" t="str">
            <v>Menor</v>
          </cell>
        </row>
        <row r="261">
          <cell r="F261" t="str">
            <v>Causado por un proveedor, contratista o funcionario de la entidad</v>
          </cell>
          <cell r="G261" t="str">
            <v>Moderado</v>
          </cell>
        </row>
        <row r="262">
          <cell r="F262" t="str">
            <v>Causado por un Director, Subdirector o funcionario de libre nombramiento y remoción de la entidad</v>
          </cell>
          <cell r="G262" t="str">
            <v>Mayor</v>
          </cell>
        </row>
        <row r="263">
          <cell r="F263" t="str">
            <v>Causado por un Gerente publico o Adminitración del Distrito Capital de la entidad</v>
          </cell>
          <cell r="G263" t="str">
            <v>Catastrófico</v>
          </cell>
        </row>
      </sheetData>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3" customWidth="1"/>
    <col min="2" max="2" width="7.42578125" style="4" customWidth="1"/>
    <col min="3" max="3" width="36.85546875" style="5" customWidth="1"/>
    <col min="4" max="4" width="150" style="31" customWidth="1"/>
    <col min="5" max="5" width="168" style="5" customWidth="1"/>
    <col min="6" max="6" width="51.7109375" style="3" customWidth="1"/>
    <col min="7" max="16384" width="11.42578125" style="3"/>
  </cols>
  <sheetData>
    <row r="1" spans="1:6" x14ac:dyDescent="0.35">
      <c r="D1" s="6"/>
      <c r="E1" s="7"/>
    </row>
    <row r="2" spans="1:6" ht="40.5" customHeight="1" thickBot="1" x14ac:dyDescent="0.3">
      <c r="A2" s="8"/>
      <c r="B2" s="347" t="s">
        <v>0</v>
      </c>
      <c r="C2" s="347"/>
      <c r="D2" s="347"/>
      <c r="E2" s="348"/>
      <c r="F2" s="352" t="s">
        <v>1</v>
      </c>
    </row>
    <row r="3" spans="1:6" s="13" customFormat="1" ht="40.5" customHeight="1" thickBot="1" x14ac:dyDescent="0.4">
      <c r="A3" s="9"/>
      <c r="B3" s="349" t="s">
        <v>2</v>
      </c>
      <c r="C3" s="10" t="s">
        <v>3</v>
      </c>
      <c r="D3" s="11" t="s">
        <v>4</v>
      </c>
      <c r="E3" s="12" t="s">
        <v>5</v>
      </c>
      <c r="F3" s="353"/>
    </row>
    <row r="4" spans="1:6" s="13" customFormat="1" ht="228.75" customHeight="1" thickBot="1" x14ac:dyDescent="0.4">
      <c r="A4" s="9"/>
      <c r="B4" s="350"/>
      <c r="C4" s="14" t="s">
        <v>6</v>
      </c>
      <c r="D4" s="15" t="s">
        <v>7</v>
      </c>
      <c r="E4" s="35" t="s">
        <v>8</v>
      </c>
      <c r="F4" s="40" t="s">
        <v>9</v>
      </c>
    </row>
    <row r="5" spans="1:6" s="13" customFormat="1" ht="289.5" thickBot="1" x14ac:dyDescent="0.4">
      <c r="A5" s="9"/>
      <c r="B5" s="350"/>
      <c r="C5" s="16" t="s">
        <v>10</v>
      </c>
      <c r="D5" s="17" t="s">
        <v>11</v>
      </c>
      <c r="E5" s="36" t="s">
        <v>12</v>
      </c>
      <c r="F5" s="39" t="s">
        <v>13</v>
      </c>
    </row>
    <row r="6" spans="1:6" s="13" customFormat="1" ht="237" thickBot="1" x14ac:dyDescent="0.4">
      <c r="A6" s="9"/>
      <c r="B6" s="350"/>
      <c r="C6" s="18" t="s">
        <v>14</v>
      </c>
      <c r="D6" s="19" t="s">
        <v>15</v>
      </c>
      <c r="E6" s="37" t="s">
        <v>16</v>
      </c>
      <c r="F6" s="39"/>
    </row>
    <row r="7" spans="1:6" s="13" customFormat="1" ht="154.5" customHeight="1" thickBot="1" x14ac:dyDescent="0.4">
      <c r="A7" s="9"/>
      <c r="B7" s="350"/>
      <c r="C7" s="20" t="s">
        <v>17</v>
      </c>
      <c r="D7" s="21"/>
      <c r="E7" s="36"/>
      <c r="F7" s="39"/>
    </row>
    <row r="8" spans="1:6" s="13" customFormat="1" ht="154.5" thickBot="1" x14ac:dyDescent="0.4">
      <c r="A8" s="9"/>
      <c r="B8" s="350"/>
      <c r="C8" s="22" t="s">
        <v>18</v>
      </c>
      <c r="D8" s="19" t="s">
        <v>19</v>
      </c>
      <c r="E8" s="38" t="s">
        <v>20</v>
      </c>
      <c r="F8" s="39"/>
    </row>
    <row r="9" spans="1:6" s="13" customFormat="1" ht="147" thickBot="1" x14ac:dyDescent="0.4">
      <c r="A9" s="9"/>
      <c r="B9" s="350"/>
      <c r="C9" s="20" t="s">
        <v>21</v>
      </c>
      <c r="D9" s="17" t="s">
        <v>22</v>
      </c>
      <c r="E9" s="38" t="s">
        <v>23</v>
      </c>
      <c r="F9" s="39"/>
    </row>
    <row r="10" spans="1:6" s="25" customFormat="1" ht="263.25" thickBot="1" x14ac:dyDescent="0.4">
      <c r="A10" s="23"/>
      <c r="B10" s="350"/>
      <c r="C10" s="24" t="s">
        <v>24</v>
      </c>
      <c r="D10" s="17" t="s">
        <v>25</v>
      </c>
      <c r="E10" s="37" t="s">
        <v>26</v>
      </c>
      <c r="F10" s="41"/>
    </row>
    <row r="11" spans="1:6" s="25" customFormat="1" ht="28.5" thickBot="1" x14ac:dyDescent="0.4">
      <c r="A11" s="23"/>
      <c r="B11" s="351"/>
      <c r="C11" s="26"/>
      <c r="D11" s="27"/>
      <c r="E11" s="28"/>
    </row>
    <row r="12" spans="1:6" ht="27" x14ac:dyDescent="0.35">
      <c r="D12" s="29"/>
      <c r="E12" s="30"/>
    </row>
    <row r="17" spans="4:4" x14ac:dyDescent="0.35">
      <c r="D17" s="6"/>
    </row>
    <row r="18" spans="4:4" x14ac:dyDescent="0.35">
      <c r="D18" s="6"/>
    </row>
    <row r="19" spans="4:4" x14ac:dyDescent="0.35">
      <c r="D19" s="6"/>
    </row>
  </sheetData>
  <mergeCells count="3">
    <mergeCell ref="B2:E2"/>
    <mergeCell ref="B3:B11"/>
    <mergeCell ref="F2:F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71"/>
  <sheetViews>
    <sheetView topLeftCell="A33" workbookViewId="0">
      <selection activeCell="B35" sqref="B35"/>
    </sheetView>
  </sheetViews>
  <sheetFormatPr baseColWidth="10" defaultColWidth="11.42578125" defaultRowHeight="15" x14ac:dyDescent="0.25"/>
  <cols>
    <col min="2" max="2" width="22.85546875" customWidth="1"/>
    <col min="6" max="6" width="17.140625" customWidth="1"/>
    <col min="7" max="7" width="29.28515625" customWidth="1"/>
  </cols>
  <sheetData>
    <row r="2" spans="1:8" x14ac:dyDescent="0.25">
      <c r="B2" t="s">
        <v>27</v>
      </c>
      <c r="E2" t="s">
        <v>28</v>
      </c>
    </row>
    <row r="3" spans="1:8" x14ac:dyDescent="0.25">
      <c r="B3" t="s">
        <v>29</v>
      </c>
      <c r="E3" t="s">
        <v>30</v>
      </c>
    </row>
    <row r="4" spans="1:8" x14ac:dyDescent="0.25">
      <c r="B4" t="s">
        <v>31</v>
      </c>
      <c r="E4" t="s">
        <v>32</v>
      </c>
    </row>
    <row r="5" spans="1:8" x14ac:dyDescent="0.25">
      <c r="B5" t="s">
        <v>33</v>
      </c>
    </row>
    <row r="7" spans="1:8" x14ac:dyDescent="0.25">
      <c r="F7" t="s">
        <v>34</v>
      </c>
      <c r="H7" t="s">
        <v>35</v>
      </c>
    </row>
    <row r="8" spans="1:8" x14ac:dyDescent="0.25">
      <c r="B8" t="s">
        <v>36</v>
      </c>
      <c r="F8" t="s">
        <v>37</v>
      </c>
      <c r="H8" t="s">
        <v>38</v>
      </c>
    </row>
    <row r="9" spans="1:8" x14ac:dyDescent="0.25">
      <c r="B9" t="s">
        <v>39</v>
      </c>
      <c r="F9" t="s">
        <v>40</v>
      </c>
      <c r="H9" t="s">
        <v>41</v>
      </c>
    </row>
    <row r="10" spans="1:8" ht="15.75" thickBot="1" x14ac:dyDescent="0.3">
      <c r="B10" t="s">
        <v>42</v>
      </c>
      <c r="H10" t="s">
        <v>43</v>
      </c>
    </row>
    <row r="11" spans="1:8" ht="15.75" thickBot="1" x14ac:dyDescent="0.3">
      <c r="A11" s="90" t="s">
        <v>44</v>
      </c>
      <c r="B11" s="91"/>
      <c r="C11" s="92"/>
      <c r="D11" s="93"/>
      <c r="H11" t="s">
        <v>45</v>
      </c>
    </row>
    <row r="12" spans="1:8" x14ac:dyDescent="0.25">
      <c r="A12" s="79" t="s">
        <v>46</v>
      </c>
      <c r="B12" s="80" t="s">
        <v>47</v>
      </c>
      <c r="D12" s="81"/>
      <c r="H12" t="s">
        <v>48</v>
      </c>
    </row>
    <row r="13" spans="1:8" x14ac:dyDescent="0.25">
      <c r="A13" s="79"/>
      <c r="B13" s="80" t="s">
        <v>49</v>
      </c>
      <c r="D13" s="81"/>
      <c r="H13" t="s">
        <v>50</v>
      </c>
    </row>
    <row r="14" spans="1:8" x14ac:dyDescent="0.25">
      <c r="A14" s="79"/>
      <c r="B14" s="80" t="s">
        <v>51</v>
      </c>
      <c r="D14" s="81"/>
      <c r="H14" t="s">
        <v>52</v>
      </c>
    </row>
    <row r="15" spans="1:8" x14ac:dyDescent="0.25">
      <c r="A15" s="79"/>
      <c r="B15" s="80" t="s">
        <v>53</v>
      </c>
      <c r="D15" s="81"/>
      <c r="H15" t="s">
        <v>54</v>
      </c>
    </row>
    <row r="16" spans="1:8" x14ac:dyDescent="0.25">
      <c r="A16" s="79"/>
      <c r="B16" s="80" t="s">
        <v>55</v>
      </c>
      <c r="D16" s="81"/>
      <c r="H16" t="s">
        <v>56</v>
      </c>
    </row>
    <row r="17" spans="1:8" x14ac:dyDescent="0.25">
      <c r="A17" s="82" t="s">
        <v>57</v>
      </c>
      <c r="B17" s="83" t="s">
        <v>58</v>
      </c>
      <c r="D17" s="81"/>
      <c r="H17" t="s">
        <v>59</v>
      </c>
    </row>
    <row r="18" spans="1:8" x14ac:dyDescent="0.25">
      <c r="A18" s="82"/>
      <c r="B18" s="83" t="s">
        <v>60</v>
      </c>
      <c r="D18" s="81"/>
      <c r="H18" t="s">
        <v>48</v>
      </c>
    </row>
    <row r="19" spans="1:8" x14ac:dyDescent="0.25">
      <c r="A19" s="82"/>
      <c r="B19" s="83" t="s">
        <v>61</v>
      </c>
      <c r="D19" s="81"/>
    </row>
    <row r="20" spans="1:8" x14ac:dyDescent="0.25">
      <c r="A20" s="84" t="s">
        <v>62</v>
      </c>
      <c r="B20" s="85" t="s">
        <v>63</v>
      </c>
      <c r="D20" s="81"/>
    </row>
    <row r="21" spans="1:8" x14ac:dyDescent="0.25">
      <c r="A21" s="84"/>
      <c r="B21" s="85" t="s">
        <v>64</v>
      </c>
      <c r="D21" s="81"/>
    </row>
    <row r="22" spans="1:8" ht="15.75" thickBot="1" x14ac:dyDescent="0.3">
      <c r="A22" s="86"/>
      <c r="B22" s="87" t="s">
        <v>65</v>
      </c>
      <c r="C22" s="88"/>
      <c r="D22" s="89"/>
    </row>
    <row r="25" spans="1:8" x14ac:dyDescent="0.25">
      <c r="B25" t="s">
        <v>66</v>
      </c>
    </row>
    <row r="26" spans="1:8" x14ac:dyDescent="0.25">
      <c r="B26" t="s">
        <v>67</v>
      </c>
    </row>
    <row r="27" spans="1:8" ht="15.75" thickBot="1" x14ac:dyDescent="0.3">
      <c r="B27" t="s">
        <v>68</v>
      </c>
    </row>
    <row r="28" spans="1:8" ht="15.75" thickBot="1" x14ac:dyDescent="0.3">
      <c r="B28" t="s">
        <v>69</v>
      </c>
      <c r="F28" s="32" t="s">
        <v>70</v>
      </c>
      <c r="G28" s="33" t="s">
        <v>71</v>
      </c>
    </row>
    <row r="29" spans="1:8" ht="15.75" thickBot="1" x14ac:dyDescent="0.3">
      <c r="B29" t="s">
        <v>72</v>
      </c>
      <c r="F29" s="357" t="s">
        <v>69</v>
      </c>
      <c r="G29" s="34" t="s">
        <v>73</v>
      </c>
    </row>
    <row r="30" spans="1:8" ht="15.75" thickBot="1" x14ac:dyDescent="0.3">
      <c r="B30" t="s">
        <v>74</v>
      </c>
      <c r="F30" s="355"/>
      <c r="G30" s="34" t="s">
        <v>75</v>
      </c>
    </row>
    <row r="31" spans="1:8" ht="15.75" thickBot="1" x14ac:dyDescent="0.3">
      <c r="B31" t="s">
        <v>76</v>
      </c>
      <c r="F31" s="355"/>
      <c r="G31" s="34" t="s">
        <v>77</v>
      </c>
    </row>
    <row r="32" spans="1:8" ht="15.75" thickBot="1" x14ac:dyDescent="0.3">
      <c r="B32" t="s">
        <v>78</v>
      </c>
      <c r="F32" s="355"/>
      <c r="G32" s="34" t="s">
        <v>79</v>
      </c>
    </row>
    <row r="33" spans="6:7" ht="15.75" thickBot="1" x14ac:dyDescent="0.3">
      <c r="F33" s="355"/>
      <c r="G33" s="34" t="s">
        <v>80</v>
      </c>
    </row>
    <row r="34" spans="6:7" ht="15.75" thickBot="1" x14ac:dyDescent="0.3">
      <c r="F34" s="356"/>
      <c r="G34" s="34" t="s">
        <v>81</v>
      </c>
    </row>
    <row r="35" spans="6:7" ht="15.75" thickBot="1" x14ac:dyDescent="0.3">
      <c r="F35" s="354" t="s">
        <v>78</v>
      </c>
      <c r="G35" s="34" t="s">
        <v>82</v>
      </c>
    </row>
    <row r="36" spans="6:7" ht="15.75" thickBot="1" x14ac:dyDescent="0.3">
      <c r="F36" s="355"/>
      <c r="G36" s="34" t="s">
        <v>83</v>
      </c>
    </row>
    <row r="37" spans="6:7" ht="15.75" thickBot="1" x14ac:dyDescent="0.3">
      <c r="F37" s="355"/>
      <c r="G37" s="34" t="s">
        <v>84</v>
      </c>
    </row>
    <row r="38" spans="6:7" ht="21.75" customHeight="1" thickBot="1" x14ac:dyDescent="0.3">
      <c r="F38" s="355"/>
      <c r="G38" s="34" t="s">
        <v>85</v>
      </c>
    </row>
    <row r="39" spans="6:7" ht="15.75" thickBot="1" x14ac:dyDescent="0.3">
      <c r="F39" s="356"/>
      <c r="G39" s="34" t="s">
        <v>86</v>
      </c>
    </row>
    <row r="40" spans="6:7" ht="45.75" customHeight="1" thickBot="1" x14ac:dyDescent="0.3">
      <c r="F40" s="354" t="s">
        <v>74</v>
      </c>
      <c r="G40" s="34" t="s">
        <v>87</v>
      </c>
    </row>
    <row r="41" spans="6:7" ht="15.75" thickBot="1" x14ac:dyDescent="0.3">
      <c r="F41" s="355"/>
      <c r="G41" s="34" t="s">
        <v>88</v>
      </c>
    </row>
    <row r="42" spans="6:7" ht="30" customHeight="1" thickBot="1" x14ac:dyDescent="0.3">
      <c r="F42" s="356"/>
      <c r="G42" s="34" t="s">
        <v>89</v>
      </c>
    </row>
    <row r="43" spans="6:7" ht="15.75" thickBot="1" x14ac:dyDescent="0.3">
      <c r="F43" s="354" t="s">
        <v>76</v>
      </c>
      <c r="G43" s="34" t="s">
        <v>90</v>
      </c>
    </row>
    <row r="44" spans="6:7" ht="15.75" thickBot="1" x14ac:dyDescent="0.3">
      <c r="F44" s="355"/>
      <c r="G44" s="34" t="s">
        <v>91</v>
      </c>
    </row>
    <row r="45" spans="6:7" ht="15.75" thickBot="1" x14ac:dyDescent="0.3">
      <c r="F45" s="356"/>
      <c r="G45" s="34" t="s">
        <v>92</v>
      </c>
    </row>
    <row r="46" spans="6:7" ht="24.75" thickBot="1" x14ac:dyDescent="0.3">
      <c r="F46" s="354" t="s">
        <v>67</v>
      </c>
      <c r="G46" s="34" t="s">
        <v>93</v>
      </c>
    </row>
    <row r="47" spans="6:7" ht="15.75" thickBot="1" x14ac:dyDescent="0.3">
      <c r="F47" s="355"/>
      <c r="G47" s="34" t="s">
        <v>94</v>
      </c>
    </row>
    <row r="48" spans="6:7" ht="15.75" thickBot="1" x14ac:dyDescent="0.3">
      <c r="F48" s="355"/>
      <c r="G48" s="34" t="s">
        <v>95</v>
      </c>
    </row>
    <row r="49" spans="6:7" ht="15.75" thickBot="1" x14ac:dyDescent="0.3">
      <c r="F49" s="355"/>
      <c r="G49" s="34" t="s">
        <v>96</v>
      </c>
    </row>
    <row r="50" spans="6:7" ht="15.75" thickBot="1" x14ac:dyDescent="0.3">
      <c r="F50" s="355"/>
      <c r="G50" s="34" t="s">
        <v>97</v>
      </c>
    </row>
    <row r="51" spans="6:7" ht="24.75" thickBot="1" x14ac:dyDescent="0.3">
      <c r="F51" s="355"/>
      <c r="G51" s="34" t="s">
        <v>98</v>
      </c>
    </row>
    <row r="52" spans="6:7" ht="15.75" thickBot="1" x14ac:dyDescent="0.3">
      <c r="F52" s="355"/>
      <c r="G52" s="34" t="s">
        <v>99</v>
      </c>
    </row>
    <row r="53" spans="6:7" ht="24.75" thickBot="1" x14ac:dyDescent="0.3">
      <c r="F53" s="355"/>
      <c r="G53" s="34" t="s">
        <v>100</v>
      </c>
    </row>
    <row r="54" spans="6:7" ht="15.75" thickBot="1" x14ac:dyDescent="0.3">
      <c r="F54" s="355"/>
      <c r="G54" s="34" t="s">
        <v>101</v>
      </c>
    </row>
    <row r="55" spans="6:7" ht="15.75" thickBot="1" x14ac:dyDescent="0.3">
      <c r="F55" s="355"/>
      <c r="G55" s="34" t="s">
        <v>102</v>
      </c>
    </row>
    <row r="56" spans="6:7" ht="15.75" thickBot="1" x14ac:dyDescent="0.3">
      <c r="F56" s="356"/>
      <c r="G56" s="34" t="s">
        <v>103</v>
      </c>
    </row>
    <row r="57" spans="6:7" ht="15.75" thickBot="1" x14ac:dyDescent="0.3">
      <c r="F57" s="354" t="s">
        <v>72</v>
      </c>
      <c r="G57" s="34" t="s">
        <v>104</v>
      </c>
    </row>
    <row r="58" spans="6:7" ht="15.75" thickBot="1" x14ac:dyDescent="0.3">
      <c r="F58" s="355"/>
      <c r="G58" s="34" t="s">
        <v>105</v>
      </c>
    </row>
    <row r="59" spans="6:7" ht="24.75" thickBot="1" x14ac:dyDescent="0.3">
      <c r="F59" s="355"/>
      <c r="G59" s="34" t="s">
        <v>106</v>
      </c>
    </row>
    <row r="60" spans="6:7" ht="15.75" thickBot="1" x14ac:dyDescent="0.3">
      <c r="F60" s="355"/>
      <c r="G60" s="34" t="s">
        <v>107</v>
      </c>
    </row>
    <row r="61" spans="6:7" ht="36.75" thickBot="1" x14ac:dyDescent="0.3">
      <c r="F61" s="356"/>
      <c r="G61" s="34" t="s">
        <v>108</v>
      </c>
    </row>
    <row r="62" spans="6:7" ht="15.75" thickBot="1" x14ac:dyDescent="0.3">
      <c r="F62" s="354" t="s">
        <v>66</v>
      </c>
      <c r="G62" s="34" t="s">
        <v>109</v>
      </c>
    </row>
    <row r="63" spans="6:7" ht="15.75" thickBot="1" x14ac:dyDescent="0.3">
      <c r="F63" s="355"/>
      <c r="G63" s="34" t="s">
        <v>110</v>
      </c>
    </row>
    <row r="64" spans="6:7" ht="15.75" thickBot="1" x14ac:dyDescent="0.3">
      <c r="F64" s="355"/>
      <c r="G64" s="34" t="s">
        <v>111</v>
      </c>
    </row>
    <row r="65" spans="6:7" ht="15.75" thickBot="1" x14ac:dyDescent="0.3">
      <c r="F65" s="355"/>
      <c r="G65" s="34" t="s">
        <v>112</v>
      </c>
    </row>
    <row r="66" spans="6:7" ht="15.75" thickBot="1" x14ac:dyDescent="0.3">
      <c r="F66" s="356"/>
      <c r="G66" s="34" t="s">
        <v>113</v>
      </c>
    </row>
    <row r="67" spans="6:7" ht="15.75" thickBot="1" x14ac:dyDescent="0.3">
      <c r="F67" s="354" t="s">
        <v>68</v>
      </c>
      <c r="G67" s="34" t="s">
        <v>114</v>
      </c>
    </row>
    <row r="68" spans="6:7" ht="15.75" thickBot="1" x14ac:dyDescent="0.3">
      <c r="F68" s="355"/>
      <c r="G68" s="34" t="s">
        <v>115</v>
      </c>
    </row>
    <row r="69" spans="6:7" ht="15.75" thickBot="1" x14ac:dyDescent="0.3">
      <c r="F69" s="355"/>
      <c r="G69" s="34" t="s">
        <v>116</v>
      </c>
    </row>
    <row r="70" spans="6:7" ht="15.75" thickBot="1" x14ac:dyDescent="0.3">
      <c r="F70" s="355"/>
      <c r="G70" s="34" t="s">
        <v>117</v>
      </c>
    </row>
    <row r="71" spans="6:7" ht="24.75" thickBot="1" x14ac:dyDescent="0.3">
      <c r="F71" s="356"/>
      <c r="G71" s="34" t="s">
        <v>118</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JM320"/>
  <sheetViews>
    <sheetView tabSelected="1" zoomScale="70" zoomScaleNormal="70" zoomScaleSheetLayoutView="50" zoomScalePageLayoutView="60" workbookViewId="0">
      <selection sqref="A1:D4"/>
    </sheetView>
  </sheetViews>
  <sheetFormatPr baseColWidth="10" defaultColWidth="11.42578125" defaultRowHeight="15" x14ac:dyDescent="0.2"/>
  <cols>
    <col min="1" max="1" width="6.5703125" style="73" customWidth="1"/>
    <col min="2" max="2" width="21.28515625" style="73" customWidth="1"/>
    <col min="3" max="3" width="16" style="73" customWidth="1"/>
    <col min="4" max="4" width="19.140625" style="73" customWidth="1"/>
    <col min="5" max="5" width="30.42578125" style="73" customWidth="1"/>
    <col min="6" max="6" width="51.140625" style="73" customWidth="1"/>
    <col min="7" max="7" width="18.140625" style="73" customWidth="1"/>
    <col min="8" max="8" width="15.42578125" style="73" customWidth="1"/>
    <col min="9" max="10" width="29.140625" style="54" customWidth="1"/>
    <col min="11" max="11" width="29.42578125" style="54" customWidth="1"/>
    <col min="12" max="12" width="24.28515625" style="54" customWidth="1"/>
    <col min="13" max="13" width="19.42578125" style="73" customWidth="1"/>
    <col min="14" max="14" width="20.5703125" style="73" customWidth="1"/>
    <col min="15" max="16" width="16.7109375" style="73" customWidth="1"/>
    <col min="17" max="17" width="12.140625" style="73" customWidth="1"/>
    <col min="18" max="18" width="33" style="54" customWidth="1"/>
    <col min="19" max="19" width="35.85546875" style="73" hidden="1" customWidth="1"/>
    <col min="20" max="20" width="19" style="54" customWidth="1"/>
    <col min="21" max="21" width="13.28515625" style="73" customWidth="1"/>
    <col min="22" max="22" width="15" style="54" customWidth="1"/>
    <col min="23" max="23" width="16" style="73" customWidth="1"/>
    <col min="24" max="24" width="63.42578125" style="54" customWidth="1"/>
    <col min="25" max="25" width="14" style="54" hidden="1" customWidth="1"/>
    <col min="26" max="26" width="5.85546875" style="54" customWidth="1"/>
    <col min="27" max="27" width="6.85546875" style="54" customWidth="1"/>
    <col min="28" max="28" width="10" style="54" hidden="1" customWidth="1"/>
    <col min="29" max="29" width="5.5703125" style="54" customWidth="1"/>
    <col min="30" max="30" width="8.5703125" style="54" customWidth="1"/>
    <col min="31" max="31" width="6.7109375" style="54" customWidth="1"/>
    <col min="32" max="32" width="11.85546875" style="54" customWidth="1"/>
    <col min="33" max="33" width="8.5703125" style="54" customWidth="1"/>
    <col min="34" max="34" width="10.85546875" style="71" customWidth="1"/>
    <col min="35" max="38" width="10.85546875" style="54" customWidth="1"/>
    <col min="39" max="39" width="28.28515625" style="267" customWidth="1"/>
    <col min="40" max="40" width="23" style="73" customWidth="1"/>
    <col min="41" max="41" width="18.85546875" style="73" customWidth="1"/>
    <col min="42" max="42" width="23.7109375" style="73" customWidth="1"/>
    <col min="43" max="43" width="22.42578125" style="73" customWidth="1"/>
    <col min="44" max="44" width="16.42578125" style="73" customWidth="1"/>
    <col min="45" max="45" width="20.5703125" style="73" customWidth="1"/>
    <col min="46" max="16384" width="11.42578125" style="54"/>
  </cols>
  <sheetData>
    <row r="1" spans="1:273" s="57" customFormat="1" ht="20.25" x14ac:dyDescent="0.3">
      <c r="A1" s="485"/>
      <c r="B1" s="486"/>
      <c r="C1" s="487"/>
      <c r="D1" s="488"/>
      <c r="E1" s="476" t="s">
        <v>119</v>
      </c>
      <c r="F1" s="477"/>
      <c r="G1" s="477"/>
      <c r="H1" s="477"/>
      <c r="I1" s="477"/>
      <c r="J1" s="477"/>
      <c r="K1" s="477"/>
      <c r="L1" s="477"/>
      <c r="M1" s="477"/>
      <c r="N1" s="477"/>
      <c r="O1" s="477"/>
      <c r="P1" s="477"/>
      <c r="Q1" s="477"/>
      <c r="R1" s="477"/>
      <c r="S1" s="477"/>
      <c r="T1" s="477"/>
      <c r="U1" s="478"/>
      <c r="V1" s="97"/>
      <c r="W1" s="270"/>
      <c r="X1" s="97"/>
      <c r="Y1" s="461"/>
      <c r="Z1" s="461"/>
      <c r="AA1" s="461"/>
      <c r="AB1" s="461"/>
      <c r="AC1" s="461"/>
      <c r="AD1" s="461"/>
      <c r="AE1" s="461"/>
      <c r="AF1" s="461"/>
      <c r="AG1" s="461"/>
      <c r="AH1" s="461"/>
      <c r="AI1" s="461"/>
      <c r="AJ1" s="461"/>
      <c r="AK1" s="461"/>
      <c r="AL1" s="461"/>
      <c r="AM1" s="461"/>
      <c r="AN1" s="461"/>
      <c r="AO1" s="461"/>
      <c r="AP1" s="461"/>
      <c r="AQ1" s="461"/>
      <c r="AR1" s="461"/>
      <c r="AS1" s="461"/>
      <c r="AT1" s="56"/>
      <c r="AU1" s="56"/>
      <c r="AV1" s="56"/>
      <c r="AW1" s="56"/>
      <c r="AX1" s="56"/>
      <c r="AY1" s="56"/>
      <c r="AZ1" s="56"/>
      <c r="BA1" s="56"/>
      <c r="BB1" s="56"/>
      <c r="BC1" s="56"/>
      <c r="BD1" s="56"/>
      <c r="BE1" s="56"/>
      <c r="BF1" s="56"/>
      <c r="BG1" s="56"/>
      <c r="BH1" s="56"/>
      <c r="BI1" s="56"/>
      <c r="BJ1" s="56"/>
      <c r="BK1" s="56"/>
      <c r="BL1" s="56"/>
      <c r="BM1" s="56"/>
      <c r="BN1" s="56"/>
      <c r="BO1" s="56"/>
      <c r="BP1" s="56"/>
      <c r="BQ1" s="56"/>
    </row>
    <row r="2" spans="1:273" s="57" customFormat="1" ht="21" thickBot="1" x14ac:dyDescent="0.35">
      <c r="A2" s="489"/>
      <c r="B2" s="490"/>
      <c r="C2" s="491"/>
      <c r="D2" s="492"/>
      <c r="E2" s="479"/>
      <c r="F2" s="480"/>
      <c r="G2" s="480"/>
      <c r="H2" s="480"/>
      <c r="I2" s="480"/>
      <c r="J2" s="480"/>
      <c r="K2" s="480"/>
      <c r="L2" s="480"/>
      <c r="M2" s="480"/>
      <c r="N2" s="480"/>
      <c r="O2" s="480"/>
      <c r="P2" s="480"/>
      <c r="Q2" s="480"/>
      <c r="R2" s="480"/>
      <c r="S2" s="480"/>
      <c r="T2" s="480"/>
      <c r="U2" s="481"/>
      <c r="V2" s="97"/>
      <c r="W2" s="270"/>
      <c r="X2" s="97"/>
      <c r="Y2" s="461"/>
      <c r="Z2" s="461"/>
      <c r="AA2" s="461"/>
      <c r="AB2" s="461"/>
      <c r="AC2" s="461"/>
      <c r="AD2" s="461"/>
      <c r="AE2" s="461"/>
      <c r="AF2" s="461"/>
      <c r="AG2" s="461"/>
      <c r="AH2" s="461"/>
      <c r="AI2" s="461"/>
      <c r="AJ2" s="461"/>
      <c r="AK2" s="461"/>
      <c r="AL2" s="461"/>
      <c r="AM2" s="461"/>
      <c r="AN2" s="461"/>
      <c r="AO2" s="461"/>
      <c r="AP2" s="461"/>
      <c r="AQ2" s="461"/>
      <c r="AR2" s="461"/>
      <c r="AS2" s="461"/>
      <c r="AT2" s="56"/>
      <c r="AU2" s="56"/>
      <c r="AV2" s="56"/>
      <c r="AW2" s="56"/>
      <c r="AX2" s="56"/>
      <c r="AY2" s="56"/>
      <c r="AZ2" s="56"/>
      <c r="BA2" s="56"/>
      <c r="BB2" s="56"/>
      <c r="BC2" s="56"/>
      <c r="BD2" s="56"/>
      <c r="BE2" s="56"/>
      <c r="BF2" s="56"/>
      <c r="BG2" s="56"/>
      <c r="BH2" s="56"/>
      <c r="BI2" s="56"/>
      <c r="BJ2" s="56"/>
      <c r="BK2" s="56"/>
      <c r="BL2" s="56"/>
      <c r="BM2" s="56"/>
      <c r="BN2" s="56"/>
      <c r="BO2" s="56"/>
      <c r="BP2" s="56"/>
      <c r="BQ2" s="56"/>
    </row>
    <row r="3" spans="1:273" s="57" customFormat="1" ht="27.75" customHeight="1" thickBot="1" x14ac:dyDescent="0.35">
      <c r="A3" s="489"/>
      <c r="B3" s="490"/>
      <c r="C3" s="491"/>
      <c r="D3" s="492"/>
      <c r="E3" s="482" t="s">
        <v>120</v>
      </c>
      <c r="F3" s="483"/>
      <c r="G3" s="483"/>
      <c r="H3" s="483"/>
      <c r="I3" s="483"/>
      <c r="J3" s="484"/>
      <c r="K3" s="482" t="s">
        <v>121</v>
      </c>
      <c r="L3" s="483"/>
      <c r="M3" s="483"/>
      <c r="N3" s="483"/>
      <c r="O3" s="483"/>
      <c r="P3" s="483"/>
      <c r="Q3" s="483"/>
      <c r="R3" s="483"/>
      <c r="S3" s="483"/>
      <c r="T3" s="483"/>
      <c r="U3" s="484"/>
      <c r="V3" s="98"/>
      <c r="W3" s="297"/>
      <c r="X3" s="97"/>
      <c r="Y3" s="462"/>
      <c r="Z3" s="462"/>
      <c r="AA3" s="462"/>
      <c r="AB3" s="462"/>
      <c r="AC3" s="462"/>
      <c r="AD3" s="462"/>
      <c r="AE3" s="462"/>
      <c r="AF3" s="462"/>
      <c r="AG3" s="462"/>
      <c r="AH3" s="462"/>
      <c r="AI3" s="462"/>
      <c r="AJ3" s="462"/>
      <c r="AK3" s="462"/>
      <c r="AL3" s="462"/>
      <c r="AM3" s="462"/>
      <c r="AN3" s="461"/>
      <c r="AO3" s="461"/>
      <c r="AP3" s="461"/>
      <c r="AQ3" s="461"/>
      <c r="AR3" s="461"/>
      <c r="AS3" s="461"/>
      <c r="AT3" s="56"/>
      <c r="AU3" s="56"/>
      <c r="AV3" s="56"/>
      <c r="AW3" s="56"/>
      <c r="AX3" s="56"/>
      <c r="AY3" s="56"/>
      <c r="AZ3" s="56"/>
      <c r="BA3" s="56"/>
      <c r="BB3" s="56"/>
      <c r="BC3" s="56"/>
      <c r="BD3" s="56"/>
      <c r="BE3" s="56"/>
      <c r="BF3" s="56"/>
      <c r="BG3" s="56"/>
      <c r="BH3" s="56"/>
      <c r="BI3" s="56"/>
      <c r="BJ3" s="56"/>
      <c r="BK3" s="56"/>
      <c r="BL3" s="56"/>
      <c r="BM3" s="56"/>
      <c r="BN3" s="56"/>
      <c r="BO3" s="56"/>
      <c r="BP3" s="56"/>
      <c r="BQ3" s="56"/>
    </row>
    <row r="4" spans="1:273" s="57" customFormat="1" ht="27.75" customHeight="1" thickBot="1" x14ac:dyDescent="0.35">
      <c r="A4" s="493"/>
      <c r="B4" s="494"/>
      <c r="C4" s="495"/>
      <c r="D4" s="496"/>
      <c r="E4" s="482" t="s">
        <v>122</v>
      </c>
      <c r="F4" s="483"/>
      <c r="G4" s="483"/>
      <c r="H4" s="483"/>
      <c r="I4" s="483"/>
      <c r="J4" s="483"/>
      <c r="K4" s="483"/>
      <c r="L4" s="483"/>
      <c r="M4" s="483"/>
      <c r="N4" s="483"/>
      <c r="O4" s="483"/>
      <c r="P4" s="483"/>
      <c r="Q4" s="483"/>
      <c r="R4" s="483"/>
      <c r="S4" s="483"/>
      <c r="T4" s="483"/>
      <c r="U4" s="484"/>
      <c r="V4" s="97"/>
      <c r="W4" s="270"/>
      <c r="X4" s="97"/>
      <c r="Y4" s="462"/>
      <c r="Z4" s="462"/>
      <c r="AA4" s="462"/>
      <c r="AB4" s="462"/>
      <c r="AC4" s="462"/>
      <c r="AD4" s="462"/>
      <c r="AE4" s="462"/>
      <c r="AF4" s="462"/>
      <c r="AG4" s="462"/>
      <c r="AH4" s="462"/>
      <c r="AI4" s="462"/>
      <c r="AJ4" s="462"/>
      <c r="AK4" s="462"/>
      <c r="AL4" s="462"/>
      <c r="AM4" s="462"/>
      <c r="AN4" s="462"/>
      <c r="AO4" s="462"/>
      <c r="AP4" s="462"/>
      <c r="AQ4" s="462"/>
      <c r="AR4" s="462"/>
      <c r="AS4" s="462"/>
      <c r="AT4" s="56"/>
      <c r="AU4" s="56"/>
      <c r="AV4" s="56"/>
      <c r="AW4" s="56"/>
      <c r="AX4" s="56"/>
      <c r="AY4" s="56"/>
      <c r="AZ4" s="56"/>
      <c r="BA4" s="56"/>
      <c r="BB4" s="56"/>
      <c r="BC4" s="56"/>
      <c r="BD4" s="56"/>
      <c r="BE4" s="56"/>
      <c r="BF4" s="56"/>
      <c r="BG4" s="56"/>
      <c r="BH4" s="56"/>
      <c r="BI4" s="56"/>
      <c r="BJ4" s="56"/>
      <c r="BK4" s="56"/>
      <c r="BL4" s="56"/>
      <c r="BM4" s="56"/>
      <c r="BN4" s="56"/>
      <c r="BO4" s="56"/>
      <c r="BP4" s="56"/>
      <c r="BQ4" s="56"/>
    </row>
    <row r="5" spans="1:273" ht="15.75" thickBot="1" x14ac:dyDescent="0.25">
      <c r="A5" s="58"/>
      <c r="B5" s="58"/>
      <c r="C5" s="58"/>
      <c r="D5" s="58"/>
      <c r="E5" s="58"/>
      <c r="F5" s="58"/>
      <c r="G5" s="58"/>
      <c r="H5" s="58"/>
      <c r="I5" s="60"/>
      <c r="J5" s="60"/>
      <c r="K5" s="60"/>
      <c r="L5" s="60"/>
      <c r="M5" s="58"/>
      <c r="N5" s="58"/>
      <c r="O5" s="58"/>
      <c r="P5" s="58"/>
      <c r="Q5" s="58"/>
      <c r="R5" s="60"/>
      <c r="S5" s="58"/>
      <c r="T5" s="60"/>
      <c r="U5" s="58"/>
      <c r="V5" s="60"/>
      <c r="W5" s="58"/>
      <c r="X5" s="60"/>
      <c r="Y5" s="60"/>
      <c r="Z5" s="60"/>
      <c r="AA5" s="60"/>
      <c r="AB5" s="60"/>
      <c r="AC5" s="60"/>
      <c r="AD5" s="60"/>
      <c r="AE5" s="60"/>
      <c r="AF5" s="60"/>
      <c r="AG5" s="60"/>
      <c r="AH5" s="128"/>
      <c r="AI5" s="60"/>
      <c r="AJ5" s="60"/>
      <c r="AK5" s="60"/>
      <c r="AL5" s="60"/>
      <c r="AM5" s="292"/>
      <c r="AN5" s="58"/>
      <c r="AO5" s="58"/>
      <c r="AP5" s="58"/>
      <c r="AQ5" s="58"/>
      <c r="AR5" s="58"/>
      <c r="AS5" s="58"/>
      <c r="AT5" s="60"/>
      <c r="AU5" s="60"/>
      <c r="AV5" s="60"/>
      <c r="AW5" s="60"/>
      <c r="AX5" s="60"/>
      <c r="AY5" s="60"/>
      <c r="AZ5" s="60"/>
      <c r="BA5" s="60"/>
      <c r="BB5" s="60"/>
      <c r="BC5" s="60"/>
      <c r="BD5" s="60"/>
      <c r="BE5" s="60"/>
      <c r="BF5" s="60"/>
      <c r="BG5" s="60"/>
      <c r="BH5" s="60"/>
      <c r="BI5" s="60"/>
      <c r="BJ5" s="60"/>
      <c r="BK5" s="60"/>
      <c r="BL5" s="60"/>
      <c r="BM5" s="60"/>
      <c r="BN5" s="60"/>
      <c r="BO5" s="60"/>
      <c r="BP5" s="60"/>
      <c r="BQ5" s="60"/>
    </row>
    <row r="6" spans="1:273" ht="24" customHeight="1" thickBot="1" x14ac:dyDescent="0.25">
      <c r="A6" s="463" t="s">
        <v>123</v>
      </c>
      <c r="B6" s="464"/>
      <c r="C6" s="465"/>
      <c r="D6" s="470" t="s">
        <v>1240</v>
      </c>
      <c r="E6" s="471"/>
      <c r="F6" s="471"/>
      <c r="G6" s="471"/>
      <c r="H6" s="471"/>
      <c r="I6" s="471"/>
      <c r="J6" s="471"/>
      <c r="K6" s="471"/>
      <c r="L6" s="471"/>
      <c r="M6" s="471"/>
      <c r="N6" s="471"/>
      <c r="O6" s="471"/>
      <c r="P6" s="471"/>
      <c r="Q6" s="471"/>
      <c r="R6" s="471"/>
      <c r="S6" s="471"/>
      <c r="T6" s="471"/>
      <c r="U6" s="472"/>
      <c r="V6" s="100"/>
      <c r="W6" s="298"/>
      <c r="X6" s="469"/>
      <c r="Y6" s="469"/>
      <c r="Z6" s="469"/>
      <c r="AA6" s="460"/>
      <c r="AB6" s="460"/>
      <c r="AC6" s="460"/>
      <c r="AD6" s="460"/>
      <c r="AE6" s="460"/>
      <c r="AF6" s="460"/>
      <c r="AG6" s="460"/>
      <c r="AH6" s="460"/>
      <c r="AI6" s="460"/>
      <c r="AJ6" s="460"/>
      <c r="AK6" s="460"/>
      <c r="AL6" s="460"/>
      <c r="AM6" s="460"/>
      <c r="AN6" s="460"/>
      <c r="AO6" s="460"/>
      <c r="AP6" s="460"/>
      <c r="AQ6" s="460"/>
      <c r="AR6" s="460"/>
      <c r="AS6" s="460"/>
      <c r="AT6" s="60"/>
      <c r="AU6" s="60"/>
      <c r="AV6" s="60"/>
      <c r="AW6" s="60"/>
      <c r="AX6" s="60"/>
      <c r="AY6" s="60"/>
      <c r="AZ6" s="60"/>
      <c r="BA6" s="60"/>
      <c r="BB6" s="60"/>
      <c r="BC6" s="60"/>
      <c r="BD6" s="60"/>
      <c r="BE6" s="60"/>
      <c r="BF6" s="60"/>
      <c r="BG6" s="60"/>
      <c r="BH6" s="60"/>
      <c r="BI6" s="60"/>
      <c r="BJ6" s="60"/>
      <c r="BK6" s="60"/>
      <c r="BL6" s="60"/>
      <c r="BM6" s="60"/>
      <c r="BN6" s="60"/>
      <c r="BO6" s="60"/>
      <c r="BP6" s="60"/>
      <c r="BQ6" s="60"/>
    </row>
    <row r="7" spans="1:273" ht="42.75" customHeight="1" thickBot="1" x14ac:dyDescent="0.3">
      <c r="A7" s="466" t="s">
        <v>124</v>
      </c>
      <c r="B7" s="467"/>
      <c r="C7" s="468"/>
      <c r="D7" s="473" t="s">
        <v>919</v>
      </c>
      <c r="E7" s="474"/>
      <c r="F7" s="474"/>
      <c r="G7" s="474"/>
      <c r="H7" s="474"/>
      <c r="I7" s="474"/>
      <c r="J7" s="474"/>
      <c r="K7" s="474"/>
      <c r="L7" s="474"/>
      <c r="M7" s="474"/>
      <c r="N7" s="474"/>
      <c r="O7" s="474"/>
      <c r="P7" s="474"/>
      <c r="Q7" s="474"/>
      <c r="R7" s="474"/>
      <c r="S7" s="474"/>
      <c r="T7" s="474"/>
      <c r="U7" s="475"/>
      <c r="V7" s="63"/>
      <c r="W7" s="103"/>
      <c r="X7" s="64"/>
      <c r="Y7" s="64"/>
      <c r="Z7" s="64"/>
      <c r="AA7" s="65"/>
      <c r="AB7" s="65"/>
      <c r="AC7" s="65"/>
      <c r="AD7" s="65"/>
      <c r="AE7" s="65"/>
      <c r="AF7" s="65"/>
      <c r="AG7" s="65"/>
      <c r="AH7" s="197"/>
      <c r="AI7" s="65"/>
      <c r="AJ7" s="65"/>
      <c r="AK7" s="65"/>
      <c r="AL7" s="65"/>
      <c r="AN7" s="267"/>
      <c r="AO7" s="267"/>
      <c r="AP7" s="267"/>
      <c r="AQ7" s="267"/>
      <c r="AR7" s="267"/>
      <c r="AS7" s="267"/>
    </row>
    <row r="8" spans="1:273" ht="15.75" x14ac:dyDescent="0.25">
      <c r="A8" s="102"/>
      <c r="B8" s="273"/>
      <c r="C8" s="273"/>
      <c r="D8" s="103"/>
      <c r="E8" s="103"/>
      <c r="F8" s="103"/>
      <c r="G8" s="103"/>
      <c r="H8" s="103"/>
      <c r="I8" s="103"/>
      <c r="J8" s="103"/>
      <c r="K8" s="103"/>
      <c r="L8" s="103"/>
      <c r="M8" s="103"/>
      <c r="N8" s="103"/>
      <c r="O8" s="103"/>
      <c r="P8" s="103"/>
      <c r="Q8" s="103"/>
      <c r="R8" s="103"/>
      <c r="S8" s="103"/>
      <c r="T8" s="103"/>
      <c r="U8" s="103"/>
      <c r="V8" s="63"/>
      <c r="W8" s="103"/>
      <c r="X8" s="64"/>
      <c r="Y8" s="64"/>
      <c r="Z8" s="64"/>
      <c r="AA8" s="65"/>
      <c r="AB8" s="65"/>
      <c r="AC8" s="65"/>
      <c r="AD8" s="65"/>
      <c r="AE8" s="65"/>
      <c r="AF8" s="65"/>
      <c r="AG8" s="65"/>
      <c r="AH8" s="197"/>
      <c r="AI8" s="65"/>
      <c r="AJ8" s="65"/>
      <c r="AK8" s="65"/>
      <c r="AL8" s="65"/>
      <c r="AN8" s="267"/>
      <c r="AO8" s="267"/>
      <c r="AP8" s="267"/>
      <c r="AQ8" s="267"/>
      <c r="AR8" s="267"/>
      <c r="AS8" s="267"/>
    </row>
    <row r="9" spans="1:273" ht="27.75" customHeight="1" x14ac:dyDescent="0.2">
      <c r="A9" s="441" t="s">
        <v>125</v>
      </c>
      <c r="B9" s="442"/>
      <c r="C9" s="442"/>
      <c r="D9" s="442"/>
      <c r="E9" s="442"/>
      <c r="F9" s="442"/>
      <c r="G9" s="443"/>
      <c r="H9" s="452" t="s">
        <v>126</v>
      </c>
      <c r="I9" s="453"/>
      <c r="J9" s="453"/>
      <c r="K9" s="453"/>
      <c r="L9" s="454"/>
      <c r="M9" s="541" t="s">
        <v>127</v>
      </c>
      <c r="N9" s="542"/>
      <c r="O9" s="543" t="s">
        <v>128</v>
      </c>
      <c r="P9" s="544"/>
      <c r="Q9" s="544"/>
      <c r="R9" s="544"/>
      <c r="S9" s="544"/>
      <c r="T9" s="544"/>
      <c r="U9" s="544"/>
      <c r="V9" s="544"/>
      <c r="W9" s="545"/>
      <c r="X9" s="552" t="s">
        <v>129</v>
      </c>
      <c r="Y9" s="552"/>
      <c r="Z9" s="552"/>
      <c r="AA9" s="552"/>
      <c r="AB9" s="552"/>
      <c r="AC9" s="552"/>
      <c r="AD9" s="552"/>
      <c r="AE9" s="552"/>
      <c r="AF9" s="552"/>
      <c r="AG9" s="546" t="s">
        <v>130</v>
      </c>
      <c r="AH9" s="547"/>
      <c r="AI9" s="547"/>
      <c r="AJ9" s="547"/>
      <c r="AK9" s="548"/>
      <c r="AL9" s="543" t="s">
        <v>131</v>
      </c>
      <c r="AM9" s="544"/>
      <c r="AN9" s="544"/>
      <c r="AO9" s="544"/>
      <c r="AP9" s="545"/>
      <c r="AQ9" s="543" t="s">
        <v>132</v>
      </c>
      <c r="AR9" s="544"/>
      <c r="AS9" s="545"/>
      <c r="AT9" s="60"/>
      <c r="AU9" s="60"/>
      <c r="AV9" s="60"/>
      <c r="AW9" s="60"/>
      <c r="AX9" s="60"/>
      <c r="AY9" s="60"/>
      <c r="AZ9" s="60"/>
      <c r="BA9" s="60"/>
      <c r="BB9" s="60"/>
      <c r="BC9" s="60"/>
      <c r="BD9" s="60"/>
      <c r="BE9" s="60"/>
      <c r="BF9" s="60"/>
      <c r="BG9" s="60"/>
      <c r="BH9" s="60"/>
      <c r="BI9" s="60"/>
      <c r="BJ9" s="60"/>
      <c r="BK9" s="60"/>
      <c r="BL9" s="60"/>
      <c r="BM9" s="60"/>
      <c r="BN9" s="60"/>
      <c r="BO9" s="60"/>
      <c r="BP9" s="60"/>
      <c r="BQ9" s="60"/>
    </row>
    <row r="10" spans="1:273" ht="15.75" x14ac:dyDescent="0.2">
      <c r="A10" s="501" t="s">
        <v>133</v>
      </c>
      <c r="B10" s="459" t="s">
        <v>134</v>
      </c>
      <c r="C10" s="459" t="s">
        <v>135</v>
      </c>
      <c r="D10" s="445" t="s">
        <v>136</v>
      </c>
      <c r="E10" s="445" t="s">
        <v>137</v>
      </c>
      <c r="F10" s="459" t="s">
        <v>138</v>
      </c>
      <c r="G10" s="445" t="s">
        <v>44</v>
      </c>
      <c r="H10" s="502" t="s">
        <v>34</v>
      </c>
      <c r="I10" s="502" t="s">
        <v>139</v>
      </c>
      <c r="J10" s="502" t="s">
        <v>140</v>
      </c>
      <c r="K10" s="502" t="s">
        <v>141</v>
      </c>
      <c r="L10" s="502" t="s">
        <v>142</v>
      </c>
      <c r="M10" s="541"/>
      <c r="N10" s="542"/>
      <c r="O10" s="497" t="s">
        <v>143</v>
      </c>
      <c r="P10" s="497" t="s">
        <v>144</v>
      </c>
      <c r="Q10" s="444" t="s">
        <v>145</v>
      </c>
      <c r="R10" s="497" t="s">
        <v>146</v>
      </c>
      <c r="S10" s="497" t="s">
        <v>147</v>
      </c>
      <c r="T10" s="497" t="s">
        <v>148</v>
      </c>
      <c r="U10" s="444" t="s">
        <v>145</v>
      </c>
      <c r="V10" s="497" t="s">
        <v>149</v>
      </c>
      <c r="W10" s="540" t="s">
        <v>150</v>
      </c>
      <c r="X10" s="497" t="s">
        <v>151</v>
      </c>
      <c r="Y10" s="497" t="s">
        <v>152</v>
      </c>
      <c r="Z10" s="497" t="s">
        <v>153</v>
      </c>
      <c r="AA10" s="497"/>
      <c r="AB10" s="497"/>
      <c r="AC10" s="497"/>
      <c r="AD10" s="497"/>
      <c r="AE10" s="497"/>
      <c r="AF10" s="540" t="s">
        <v>154</v>
      </c>
      <c r="AG10" s="540" t="s">
        <v>155</v>
      </c>
      <c r="AH10" s="534" t="s">
        <v>145</v>
      </c>
      <c r="AI10" s="540" t="s">
        <v>156</v>
      </c>
      <c r="AJ10" s="540" t="s">
        <v>145</v>
      </c>
      <c r="AK10" s="540" t="s">
        <v>157</v>
      </c>
      <c r="AL10" s="540" t="s">
        <v>158</v>
      </c>
      <c r="AM10" s="497" t="s">
        <v>159</v>
      </c>
      <c r="AN10" s="497" t="s">
        <v>160</v>
      </c>
      <c r="AO10" s="497" t="s">
        <v>161</v>
      </c>
      <c r="AP10" s="497" t="s">
        <v>162</v>
      </c>
      <c r="AQ10" s="497" t="s">
        <v>159</v>
      </c>
      <c r="AR10" s="497" t="s">
        <v>161</v>
      </c>
      <c r="AS10" s="497" t="s">
        <v>160</v>
      </c>
      <c r="AT10" s="60"/>
      <c r="AU10" s="60"/>
      <c r="AV10" s="60"/>
      <c r="AW10" s="60"/>
      <c r="AX10" s="60"/>
      <c r="AY10" s="60"/>
      <c r="AZ10" s="60"/>
      <c r="BA10" s="60"/>
      <c r="BB10" s="60"/>
      <c r="BC10" s="60"/>
      <c r="BD10" s="60"/>
      <c r="BE10" s="60"/>
      <c r="BF10" s="60"/>
      <c r="BG10" s="60"/>
      <c r="BH10" s="60"/>
      <c r="BI10" s="60"/>
      <c r="BJ10" s="60"/>
      <c r="BK10" s="60"/>
      <c r="BL10" s="60"/>
      <c r="BM10" s="60"/>
      <c r="BN10" s="60"/>
      <c r="BO10" s="60"/>
      <c r="BP10" s="60"/>
    </row>
    <row r="11" spans="1:273" s="69" customFormat="1" ht="49.5" customHeight="1" x14ac:dyDescent="0.25">
      <c r="A11" s="501"/>
      <c r="B11" s="459"/>
      <c r="C11" s="459"/>
      <c r="D11" s="445"/>
      <c r="E11" s="445"/>
      <c r="F11" s="459"/>
      <c r="G11" s="445"/>
      <c r="H11" s="503"/>
      <c r="I11" s="503"/>
      <c r="J11" s="503"/>
      <c r="K11" s="503"/>
      <c r="L11" s="503"/>
      <c r="M11" s="95" t="s">
        <v>163</v>
      </c>
      <c r="N11" s="95" t="s">
        <v>164</v>
      </c>
      <c r="O11" s="497"/>
      <c r="P11" s="497"/>
      <c r="Q11" s="444"/>
      <c r="R11" s="497"/>
      <c r="S11" s="497"/>
      <c r="T11" s="444"/>
      <c r="U11" s="444"/>
      <c r="V11" s="497"/>
      <c r="W11" s="540"/>
      <c r="X11" s="497"/>
      <c r="Y11" s="497"/>
      <c r="Z11" s="66" t="s">
        <v>165</v>
      </c>
      <c r="AA11" s="66" t="s">
        <v>166</v>
      </c>
      <c r="AB11" s="66" t="s">
        <v>167</v>
      </c>
      <c r="AC11" s="66" t="s">
        <v>168</v>
      </c>
      <c r="AD11" s="66" t="s">
        <v>169</v>
      </c>
      <c r="AE11" s="66" t="s">
        <v>170</v>
      </c>
      <c r="AF11" s="540"/>
      <c r="AG11" s="540"/>
      <c r="AH11" s="534"/>
      <c r="AI11" s="540"/>
      <c r="AJ11" s="540"/>
      <c r="AK11" s="540"/>
      <c r="AL11" s="540"/>
      <c r="AM11" s="497"/>
      <c r="AN11" s="497"/>
      <c r="AO11" s="497"/>
      <c r="AP11" s="497"/>
      <c r="AQ11" s="497"/>
      <c r="AR11" s="497"/>
      <c r="AS11" s="49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68"/>
      <c r="IK11" s="68"/>
      <c r="IL11" s="68"/>
      <c r="IM11" s="68"/>
      <c r="IN11" s="68"/>
      <c r="IO11" s="68"/>
      <c r="IP11" s="68"/>
      <c r="IQ11" s="68"/>
      <c r="IR11" s="68"/>
      <c r="IS11" s="68"/>
      <c r="IT11" s="68"/>
      <c r="IU11" s="68"/>
      <c r="IV11" s="68"/>
      <c r="IW11" s="68"/>
      <c r="IX11" s="68"/>
      <c r="IY11" s="68"/>
      <c r="IZ11" s="68"/>
      <c r="JA11" s="68"/>
      <c r="JB11" s="68"/>
      <c r="JC11" s="68"/>
      <c r="JD11" s="68"/>
      <c r="JE11" s="68"/>
      <c r="JF11" s="68"/>
      <c r="JG11" s="68"/>
      <c r="JH11" s="68"/>
      <c r="JI11" s="68"/>
      <c r="JJ11" s="68"/>
      <c r="JK11" s="68"/>
      <c r="JL11" s="68"/>
      <c r="JM11" s="68"/>
    </row>
    <row r="12" spans="1:273" s="71" customFormat="1" ht="71.25" customHeight="1" x14ac:dyDescent="0.2">
      <c r="A12" s="359">
        <v>1</v>
      </c>
      <c r="B12" s="362" t="s">
        <v>171</v>
      </c>
      <c r="C12" s="498" t="s">
        <v>30</v>
      </c>
      <c r="D12" s="455" t="s">
        <v>172</v>
      </c>
      <c r="E12" s="456" t="s">
        <v>173</v>
      </c>
      <c r="F12" s="398" t="s">
        <v>174</v>
      </c>
      <c r="G12" s="367" t="s">
        <v>51</v>
      </c>
      <c r="H12" s="367" t="s">
        <v>37</v>
      </c>
      <c r="I12" s="398" t="s">
        <v>175</v>
      </c>
      <c r="J12" s="398" t="s">
        <v>176</v>
      </c>
      <c r="K12" s="398" t="s">
        <v>177</v>
      </c>
      <c r="L12" s="398" t="s">
        <v>178</v>
      </c>
      <c r="M12" s="367" t="s">
        <v>41</v>
      </c>
      <c r="N12" s="367" t="s">
        <v>54</v>
      </c>
      <c r="O12" s="384">
        <v>500</v>
      </c>
      <c r="P12" s="428" t="s">
        <v>179</v>
      </c>
      <c r="Q12" s="408">
        <v>0.6</v>
      </c>
      <c r="R12" s="440" t="s">
        <v>180</v>
      </c>
      <c r="S12" s="367" t="s">
        <v>180</v>
      </c>
      <c r="T12" s="428" t="s">
        <v>181</v>
      </c>
      <c r="U12" s="408">
        <v>0.6</v>
      </c>
      <c r="V12" s="504" t="s">
        <v>181</v>
      </c>
      <c r="W12" s="70">
        <v>1</v>
      </c>
      <c r="X12" s="280" t="s">
        <v>182</v>
      </c>
      <c r="Y12" s="166" t="s">
        <v>183</v>
      </c>
      <c r="Z12" s="110" t="s">
        <v>184</v>
      </c>
      <c r="AA12" s="110" t="s">
        <v>185</v>
      </c>
      <c r="AB12" s="159">
        <v>0.4</v>
      </c>
      <c r="AC12" s="110" t="s">
        <v>186</v>
      </c>
      <c r="AD12" s="110" t="s">
        <v>187</v>
      </c>
      <c r="AE12" s="110" t="s">
        <v>188</v>
      </c>
      <c r="AF12" s="198">
        <v>0.36</v>
      </c>
      <c r="AG12" s="158" t="s">
        <v>189</v>
      </c>
      <c r="AH12" s="159">
        <v>0.36</v>
      </c>
      <c r="AI12" s="171" t="s">
        <v>181</v>
      </c>
      <c r="AJ12" s="159">
        <v>0.6</v>
      </c>
      <c r="AK12" s="160" t="s">
        <v>181</v>
      </c>
      <c r="AL12" s="51"/>
      <c r="AM12" s="42" t="s">
        <v>190</v>
      </c>
      <c r="AN12" s="42" t="s">
        <v>191</v>
      </c>
      <c r="AO12" s="42" t="s">
        <v>192</v>
      </c>
      <c r="AP12" s="53" t="s">
        <v>193</v>
      </c>
      <c r="AQ12" s="539" t="s">
        <v>194</v>
      </c>
      <c r="AR12" s="513" t="s">
        <v>195</v>
      </c>
      <c r="AS12" s="513" t="s">
        <v>191</v>
      </c>
    </row>
    <row r="13" spans="1:273" ht="71.25" customHeight="1" x14ac:dyDescent="0.2">
      <c r="A13" s="360"/>
      <c r="B13" s="363"/>
      <c r="C13" s="499"/>
      <c r="D13" s="455"/>
      <c r="E13" s="457"/>
      <c r="F13" s="399"/>
      <c r="G13" s="365"/>
      <c r="H13" s="365"/>
      <c r="I13" s="399"/>
      <c r="J13" s="399"/>
      <c r="K13" s="399"/>
      <c r="L13" s="399"/>
      <c r="M13" s="365"/>
      <c r="N13" s="365"/>
      <c r="O13" s="434"/>
      <c r="P13" s="429"/>
      <c r="Q13" s="365"/>
      <c r="R13" s="412"/>
      <c r="S13" s="365"/>
      <c r="T13" s="429"/>
      <c r="U13" s="365"/>
      <c r="V13" s="505"/>
      <c r="W13" s="70">
        <v>2</v>
      </c>
      <c r="X13" s="284" t="s">
        <v>196</v>
      </c>
      <c r="Y13" s="111" t="s">
        <v>183</v>
      </c>
      <c r="Z13" s="112" t="s">
        <v>184</v>
      </c>
      <c r="AA13" s="112" t="s">
        <v>185</v>
      </c>
      <c r="AB13" s="163">
        <v>0.4</v>
      </c>
      <c r="AC13" s="112" t="s">
        <v>186</v>
      </c>
      <c r="AD13" s="112" t="s">
        <v>187</v>
      </c>
      <c r="AE13" s="112" t="s">
        <v>188</v>
      </c>
      <c r="AF13" s="199">
        <v>0.216</v>
      </c>
      <c r="AG13" s="158" t="s">
        <v>189</v>
      </c>
      <c r="AH13" s="163">
        <v>0.22</v>
      </c>
      <c r="AI13" s="171" t="s">
        <v>181</v>
      </c>
      <c r="AJ13" s="163">
        <v>0.6</v>
      </c>
      <c r="AK13" s="160" t="s">
        <v>181</v>
      </c>
      <c r="AL13" s="51"/>
      <c r="AM13" s="42" t="s">
        <v>197</v>
      </c>
      <c r="AN13" s="42" t="s">
        <v>191</v>
      </c>
      <c r="AO13" s="42" t="s">
        <v>198</v>
      </c>
      <c r="AP13" s="53" t="s">
        <v>193</v>
      </c>
      <c r="AQ13" s="539"/>
      <c r="AR13" s="365"/>
      <c r="AS13" s="365"/>
    </row>
    <row r="14" spans="1:273" ht="71.25" customHeight="1" x14ac:dyDescent="0.2">
      <c r="A14" s="360"/>
      <c r="B14" s="363"/>
      <c r="C14" s="499"/>
      <c r="D14" s="455"/>
      <c r="E14" s="457"/>
      <c r="F14" s="399"/>
      <c r="G14" s="365"/>
      <c r="H14" s="365"/>
      <c r="I14" s="399"/>
      <c r="J14" s="399"/>
      <c r="K14" s="399"/>
      <c r="L14" s="399"/>
      <c r="M14" s="365"/>
      <c r="N14" s="365"/>
      <c r="O14" s="434"/>
      <c r="P14" s="429"/>
      <c r="Q14" s="365"/>
      <c r="R14" s="412"/>
      <c r="S14" s="365"/>
      <c r="T14" s="429"/>
      <c r="U14" s="365"/>
      <c r="V14" s="505"/>
      <c r="W14" s="70">
        <v>3</v>
      </c>
      <c r="X14" s="284" t="s">
        <v>199</v>
      </c>
      <c r="Y14" s="111" t="s">
        <v>183</v>
      </c>
      <c r="Z14" s="112" t="s">
        <v>184</v>
      </c>
      <c r="AA14" s="112" t="s">
        <v>185</v>
      </c>
      <c r="AB14" s="163">
        <v>0.4</v>
      </c>
      <c r="AC14" s="112" t="s">
        <v>200</v>
      </c>
      <c r="AD14" s="112" t="s">
        <v>187</v>
      </c>
      <c r="AE14" s="112" t="s">
        <v>188</v>
      </c>
      <c r="AF14" s="199">
        <v>0.13</v>
      </c>
      <c r="AG14" s="175" t="s">
        <v>201</v>
      </c>
      <c r="AH14" s="163">
        <v>0.13</v>
      </c>
      <c r="AI14" s="171" t="s">
        <v>181</v>
      </c>
      <c r="AJ14" s="163">
        <v>0.6</v>
      </c>
      <c r="AK14" s="160" t="s">
        <v>181</v>
      </c>
      <c r="AL14" s="51" t="s">
        <v>33</v>
      </c>
      <c r="AM14" s="42"/>
      <c r="AN14" s="52"/>
      <c r="AO14" s="52"/>
      <c r="AP14" s="53"/>
      <c r="AQ14" s="539"/>
      <c r="AR14" s="365"/>
      <c r="AS14" s="365"/>
    </row>
    <row r="15" spans="1:273" ht="15" customHeight="1" x14ac:dyDescent="0.2">
      <c r="A15" s="360"/>
      <c r="B15" s="363"/>
      <c r="C15" s="499"/>
      <c r="D15" s="455"/>
      <c r="E15" s="457"/>
      <c r="F15" s="399"/>
      <c r="G15" s="365"/>
      <c r="H15" s="365"/>
      <c r="I15" s="399"/>
      <c r="J15" s="399"/>
      <c r="K15" s="399"/>
      <c r="L15" s="399"/>
      <c r="M15" s="365"/>
      <c r="N15" s="365"/>
      <c r="O15" s="434"/>
      <c r="P15" s="429"/>
      <c r="Q15" s="365"/>
      <c r="R15" s="412"/>
      <c r="S15" s="365"/>
      <c r="T15" s="429"/>
      <c r="U15" s="365"/>
      <c r="V15" s="505"/>
      <c r="W15" s="70">
        <v>4</v>
      </c>
      <c r="X15" s="43"/>
      <c r="Y15" s="45" t="str">
        <f t="shared" ref="Y15" si="0">IF(OR(Z15="Preventivo",Z15="Detectivo"),"Probabilidad",IF(Z15="Correctivo","Impacto",""))</f>
        <v/>
      </c>
      <c r="Z15" s="46"/>
      <c r="AA15" s="46"/>
      <c r="AB15" s="47" t="str">
        <f t="shared" ref="AB15:AB17" si="1">IF(AND(Z15="Preventivo",AA15="Automático"),"50%",IF(AND(Z15="Preventivo",AA15="Manual"),"40%",IF(AND(Z15="Detectivo",AA15="Automático"),"40%",IF(AND(Z15="Detectivo",AA15="Manual"),"30%",IF(AND(Z15="Correctivo",AA15="Automático"),"35%",IF(AND(Z15="Correctivo",AA15="Manual"),"25%",""))))))</f>
        <v/>
      </c>
      <c r="AC15" s="46"/>
      <c r="AD15" s="46"/>
      <c r="AE15" s="46"/>
      <c r="AF15" s="48" t="str">
        <f t="shared" ref="AF15:AF17" si="2">IFERROR(IF(AND(Y14="Probabilidad",Y15="Probabilidad"),(AH14-(+AH14*AB15)),IF(AND(Y14="Impacto",Y15="Probabilidad"),(AH13-(+AH13*AB15)),IF(Y15="Impacto",AH14,""))),"")</f>
        <v/>
      </c>
      <c r="AG15" s="49" t="str">
        <f t="shared" ref="AG15:AG52" si="3">IFERROR(IF(AF15="","",IF(AF15&lt;=0.2,"Muy Baja",IF(AF15&lt;=0.4,"Baja",IF(AF15&lt;=0.6,"Media",IF(AF15&lt;=0.8,"Alta","Muy Alta"))))),"")</f>
        <v/>
      </c>
      <c r="AH15" s="117" t="str">
        <f t="shared" ref="AH15:AH17" si="4">+AF15</f>
        <v/>
      </c>
      <c r="AI15" s="49" t="str">
        <f t="shared" ref="AI15:AI52" si="5">IFERROR(IF(AJ15="","",IF(AJ15&lt;=0.2,"Leve",IF(AJ15&lt;=0.4,"Menor",IF(AJ15&lt;=0.6,"Moderado",IF(AJ15&lt;=0.8,"Mayor","Catastrófico"))))),"")</f>
        <v/>
      </c>
      <c r="AJ15" s="47" t="str">
        <f>IFERROR(IF(AND(Y14="Impacto",Y15="Impacto"),(AJ14-(+AJ14*AB15)),IF(AND(Y14="Probabilidad",Y15="Impacto"),(AM13-(+AM13*AB15)),IF(Y15="Probabilidad",AJ14,""))),"")</f>
        <v/>
      </c>
      <c r="AK15" s="50" t="str">
        <f>IFERROR(IF(OR(AND(AG15="Muy Baja",AI15="Leve"),AND(AG15="Muy Baja",AI15="Menor"),AND(AG15="Baja",AI15="Leve")),"Bajo",IF(OR(AND(AG15="Muy baja",AI15="Moderado"),AND(AG15="Baja",AI15="Menor"),AND(AG15="Baja",AI15="Moderado"),AND(AG15="Media",AI15="Leve"),AND(AG15="Media",AI15="Menor"),AND(AG15="Media",AI15="Moderado"),AND(AG15="Alta",AI15="Leve"),AND(AG15="Alta",AI15="Menor")),"Moderado",IF(OR(AND(AG15="Muy Baja",AI15="Mayor"),AND(AG15="Baja",AI15="Mayor"),AND(AG15="Media",AI15="Mayor"),AND(AG15="Alta",AI15="Moderado"),AND(AG15="Alta",AI15="Mayor"),AND(AG15="Muy Alta",AI15="Leve"),AND(AG15="Muy Alta",AI15="Menor"),AND(AG15="Muy Alta",AI15="Moderado"),AND(AG15="Muy Alta",AI15="Mayor")),"Alto",IF(OR(AND(AG15="Muy Baja",AI15="Catastrófico"),AND(AG15="Baja",AI15="Catastrófico"),AND(AG15="Media",AI15="Catastrófico"),AND(AG15="Alta",AI15="Catastrófico"),AND(AG15="Muy Alta",AI15="Catastrófico")),"Extremo","")))),"")</f>
        <v/>
      </c>
      <c r="AL15" s="51"/>
      <c r="AM15" s="42"/>
      <c r="AN15" s="52"/>
      <c r="AO15" s="52"/>
      <c r="AP15" s="53"/>
      <c r="AQ15" s="539"/>
      <c r="AR15" s="365"/>
      <c r="AS15" s="365"/>
    </row>
    <row r="16" spans="1:273" ht="15" customHeight="1" x14ac:dyDescent="0.2">
      <c r="A16" s="360"/>
      <c r="B16" s="363"/>
      <c r="C16" s="499"/>
      <c r="D16" s="455"/>
      <c r="E16" s="457"/>
      <c r="F16" s="399"/>
      <c r="G16" s="365"/>
      <c r="H16" s="365"/>
      <c r="I16" s="399"/>
      <c r="J16" s="399"/>
      <c r="K16" s="399"/>
      <c r="L16" s="399"/>
      <c r="M16" s="365"/>
      <c r="N16" s="365"/>
      <c r="O16" s="434"/>
      <c r="P16" s="429"/>
      <c r="Q16" s="365"/>
      <c r="R16" s="412"/>
      <c r="S16" s="365"/>
      <c r="T16" s="429"/>
      <c r="U16" s="365"/>
      <c r="V16" s="505"/>
      <c r="W16" s="70">
        <v>5</v>
      </c>
      <c r="X16" s="43"/>
      <c r="Y16" s="45" t="str">
        <f t="shared" ref="Y16:Y21" si="6">IF(OR(Z16="Preventivo",Z16="Detectivo"),"Probabilidad",IF(Z16="Correctivo","Impacto",""))</f>
        <v/>
      </c>
      <c r="Z16" s="46"/>
      <c r="AA16" s="46"/>
      <c r="AB16" s="47" t="str">
        <f t="shared" si="1"/>
        <v/>
      </c>
      <c r="AC16" s="46"/>
      <c r="AD16" s="46"/>
      <c r="AE16" s="46"/>
      <c r="AF16" s="48" t="str">
        <f t="shared" si="2"/>
        <v/>
      </c>
      <c r="AG16" s="49" t="str">
        <f t="shared" si="3"/>
        <v/>
      </c>
      <c r="AH16" s="117" t="str">
        <f t="shared" si="4"/>
        <v/>
      </c>
      <c r="AI16" s="49" t="str">
        <f t="shared" si="5"/>
        <v/>
      </c>
      <c r="AJ16" s="47" t="str">
        <f t="shared" ref="AJ16" si="7">IFERROR(IF(AND(Y15="Impacto",Y16="Impacto"),(AJ15-(+AJ15*AB16)),IF(AND(Y15="Probabilidad",Y16="Impacto"),(AJ14-(+AJ14*AB16)),IF(Y16="Probabilidad",AJ15,""))),"")</f>
        <v/>
      </c>
      <c r="AK16" s="50" t="str">
        <f t="shared" ref="AK16:AK17" si="8">IFERROR(IF(OR(AND(AG16="Muy Baja",AI16="Leve"),AND(AG16="Muy Baja",AI16="Menor"),AND(AG16="Baja",AI16="Leve")),"Bajo",IF(OR(AND(AG16="Muy baja",AI16="Moderado"),AND(AG16="Baja",AI16="Menor"),AND(AG16="Baja",AI16="Moderado"),AND(AG16="Media",AI16="Leve"),AND(AG16="Media",AI16="Menor"),AND(AG16="Media",AI16="Moderado"),AND(AG16="Alta",AI16="Leve"),AND(AG16="Alta",AI16="Menor")),"Moderado",IF(OR(AND(AG16="Muy Baja",AI16="Mayor"),AND(AG16="Baja",AI16="Mayor"),AND(AG16="Media",AI16="Mayor"),AND(AG16="Alta",AI16="Moderado"),AND(AG16="Alta",AI16="Mayor"),AND(AG16="Muy Alta",AI16="Leve"),AND(AG16="Muy Alta",AI16="Menor"),AND(AG16="Muy Alta",AI16="Moderado"),AND(AG16="Muy Alta",AI16="Mayor")),"Alto",IF(OR(AND(AG16="Muy Baja",AI16="Catastrófico"),AND(AG16="Baja",AI16="Catastrófico"),AND(AG16="Media",AI16="Catastrófico"),AND(AG16="Alta",AI16="Catastrófico"),AND(AG16="Muy Alta",AI16="Catastrófico")),"Extremo","")))),"")</f>
        <v/>
      </c>
      <c r="AL16" s="51"/>
      <c r="AM16" s="42"/>
      <c r="AN16" s="52"/>
      <c r="AO16" s="52"/>
      <c r="AP16" s="53"/>
      <c r="AQ16" s="539"/>
      <c r="AR16" s="365"/>
      <c r="AS16" s="365"/>
    </row>
    <row r="17" spans="1:49" ht="15" customHeight="1" x14ac:dyDescent="0.2">
      <c r="A17" s="361"/>
      <c r="B17" s="364"/>
      <c r="C17" s="500"/>
      <c r="D17" s="455"/>
      <c r="E17" s="458"/>
      <c r="F17" s="400"/>
      <c r="G17" s="366"/>
      <c r="H17" s="366"/>
      <c r="I17" s="400"/>
      <c r="J17" s="400"/>
      <c r="K17" s="400"/>
      <c r="L17" s="400"/>
      <c r="M17" s="366"/>
      <c r="N17" s="366"/>
      <c r="O17" s="385"/>
      <c r="P17" s="430"/>
      <c r="Q17" s="366"/>
      <c r="R17" s="413"/>
      <c r="S17" s="366"/>
      <c r="T17" s="430"/>
      <c r="U17" s="366"/>
      <c r="V17" s="506"/>
      <c r="W17" s="70">
        <v>6</v>
      </c>
      <c r="X17" s="43"/>
      <c r="Y17" s="45" t="str">
        <f t="shared" si="6"/>
        <v/>
      </c>
      <c r="Z17" s="46"/>
      <c r="AA17" s="46"/>
      <c r="AB17" s="47" t="str">
        <f t="shared" si="1"/>
        <v/>
      </c>
      <c r="AC17" s="46"/>
      <c r="AD17" s="46"/>
      <c r="AE17" s="46"/>
      <c r="AF17" s="48" t="str">
        <f t="shared" si="2"/>
        <v/>
      </c>
      <c r="AG17" s="49" t="str">
        <f t="shared" si="3"/>
        <v/>
      </c>
      <c r="AH17" s="117" t="str">
        <f t="shared" si="4"/>
        <v/>
      </c>
      <c r="AI17" s="49" t="str">
        <f>IFERROR(IF(AL17="","",IF(AL17&lt;=0.2,"Leve",IF(AL17&lt;=0.4,"Menor",IF(AL17&lt;=0.6,"Moderado",IF(AL17&lt;=0.8,"Mayor","Catastrófico"))))),"")</f>
        <v/>
      </c>
      <c r="AK17" s="50" t="str">
        <f t="shared" si="8"/>
        <v/>
      </c>
      <c r="AL17" s="51"/>
      <c r="AM17" s="42"/>
      <c r="AN17" s="52"/>
      <c r="AO17" s="52"/>
      <c r="AP17" s="53"/>
      <c r="AQ17" s="539"/>
      <c r="AR17" s="520"/>
      <c r="AS17" s="520"/>
    </row>
    <row r="18" spans="1:49" s="71" customFormat="1" ht="49.5" customHeight="1" x14ac:dyDescent="0.25">
      <c r="A18" s="359">
        <v>2</v>
      </c>
      <c r="B18" s="362" t="s">
        <v>171</v>
      </c>
      <c r="C18" s="498" t="s">
        <v>32</v>
      </c>
      <c r="D18" s="498" t="s">
        <v>202</v>
      </c>
      <c r="E18" s="456" t="s">
        <v>203</v>
      </c>
      <c r="F18" s="456" t="s">
        <v>204</v>
      </c>
      <c r="G18" s="498" t="s">
        <v>51</v>
      </c>
      <c r="H18" s="498" t="s">
        <v>40</v>
      </c>
      <c r="I18" s="456" t="s">
        <v>205</v>
      </c>
      <c r="J18" s="456" t="s">
        <v>206</v>
      </c>
      <c r="K18" s="456" t="s">
        <v>207</v>
      </c>
      <c r="L18" s="456" t="s">
        <v>208</v>
      </c>
      <c r="M18" s="498" t="s">
        <v>43</v>
      </c>
      <c r="N18" s="498" t="s">
        <v>52</v>
      </c>
      <c r="O18" s="510">
        <v>645</v>
      </c>
      <c r="P18" s="535" t="s">
        <v>209</v>
      </c>
      <c r="Q18" s="538">
        <v>0.8</v>
      </c>
      <c r="R18" s="522" t="s">
        <v>180</v>
      </c>
      <c r="S18" s="498" t="s">
        <v>180</v>
      </c>
      <c r="T18" s="642" t="s">
        <v>181</v>
      </c>
      <c r="U18" s="538">
        <v>0.6</v>
      </c>
      <c r="V18" s="645" t="s">
        <v>210</v>
      </c>
      <c r="W18" s="70">
        <v>1</v>
      </c>
      <c r="X18" s="307" t="s">
        <v>211</v>
      </c>
      <c r="Y18" s="317" t="str">
        <f>IF(OR(Z18="Preventivo",Z18="Detectivo"),"Probabilidad",IF(Z18="Correctivo","Impacto",""))</f>
        <v>Probabilidad</v>
      </c>
      <c r="Z18" s="318" t="s">
        <v>184</v>
      </c>
      <c r="AA18" s="46" t="s">
        <v>185</v>
      </c>
      <c r="AB18" s="319" t="str">
        <f>IF(AND(Z18="Preventivo",AA18="Automático"),"50%",IF(AND(Z18="Preventivo",AA18="Manual"),"40%",IF(AND(Z18="Detectivo",AA18="Automático"),"40%",IF(AND(Z18="Detectivo",AA18="Manual"),"30%",IF(AND(Z18="Correctivo",AA18="Automático"),"35%",IF(AND(Z18="Correctivo",AA18="Manual"),"25%",""))))))</f>
        <v>40%</v>
      </c>
      <c r="AC18" s="318" t="s">
        <v>186</v>
      </c>
      <c r="AD18" s="46" t="s">
        <v>187</v>
      </c>
      <c r="AE18" s="46" t="s">
        <v>188</v>
      </c>
      <c r="AF18" s="48">
        <f>IFERROR(IF(Y18="Probabilidad",(Q18-(+Q18*AB18)),IF(Y18="Impacto",Q18,"")),"")</f>
        <v>0.48</v>
      </c>
      <c r="AG18" s="49" t="str">
        <f>IFERROR(IF(AF18="","",IF(AF18&lt;=0.2,"Muy Baja",IF(AF18&lt;=0.4,"Baja",IF(AF18&lt;=0.6,"Media",IF(AF18&lt;=0.8,"Alta","Muy Alta"))))),"")</f>
        <v>Media</v>
      </c>
      <c r="AH18" s="117">
        <f>+AF18</f>
        <v>0.48</v>
      </c>
      <c r="AI18" s="49" t="str">
        <f>IFERROR(IF(AJ18="","",IF(AJ18&lt;=0.2,"Leve",IF(AJ18&lt;=0.4,"Menor",IF(AJ18&lt;=0.6,"Moderado",IF(AJ18&lt;=0.8,"Mayor","Catastrófico"))))),"")</f>
        <v>Moderado</v>
      </c>
      <c r="AJ18" s="47">
        <f>IFERROR(IF(Y18="Impacto",(U18-(+U18*AB18)),IF(Y18="Probabilidad",U18,"")),"")</f>
        <v>0.6</v>
      </c>
      <c r="AK18" s="50" t="str">
        <f>IFERROR(IF(OR(AND(AG18="Muy Baja",AI18="Leve"),AND(AG18="Muy Baja",AI18="Menor"),AND(AG18="Baja",AI18="Leve")),"Bajo",IF(OR(AND(AG18="Muy baja",AI18="Moderado"),AND(AG18="Baja",AI18="Menor"),AND(AG18="Baja",AI18="Moderado"),AND(AG18="Media",AI18="Leve"),AND(AG18="Media",AI18="Menor"),AND(AG18="Media",AI18="Moderado"),AND(AG18="Alta",AI18="Leve"),AND(AG18="Alta",AI18="Menor")),"Moderado",IF(OR(AND(AG18="Muy Baja",AI18="Mayor"),AND(AG18="Baja",AI18="Mayor"),AND(AG18="Media",AI18="Mayor"),AND(AG18="Alta",AI18="Moderado"),AND(AG18="Alta",AI18="Mayor"),AND(AG18="Muy Alta",AI18="Leve"),AND(AG18="Muy Alta",AI18="Menor"),AND(AG18="Muy Alta",AI18="Moderado"),AND(AG18="Muy Alta",AI18="Mayor")),"Alto",IF(OR(AND(AG18="Muy Baja",AI18="Catastrófico"),AND(AG18="Baja",AI18="Catastrófico"),AND(AG18="Media",AI18="Catastrófico"),AND(AG18="Alta",AI18="Catastrófico"),AND(AG18="Muy Alta",AI18="Catastrófico")),"Extremo","")))),"")</f>
        <v>Moderado</v>
      </c>
      <c r="AL18" s="51"/>
      <c r="AM18" s="320" t="s">
        <v>212</v>
      </c>
      <c r="AN18" s="42" t="s">
        <v>191</v>
      </c>
      <c r="AO18" s="321" t="s">
        <v>213</v>
      </c>
      <c r="AP18" s="322">
        <v>45291</v>
      </c>
      <c r="AQ18" s="539" t="s">
        <v>214</v>
      </c>
      <c r="AR18" s="539" t="s">
        <v>215</v>
      </c>
      <c r="AS18" s="513" t="s">
        <v>191</v>
      </c>
    </row>
    <row r="19" spans="1:49" ht="49.5" customHeight="1" x14ac:dyDescent="0.2">
      <c r="A19" s="360"/>
      <c r="B19" s="363"/>
      <c r="C19" s="499"/>
      <c r="D19" s="499"/>
      <c r="E19" s="457"/>
      <c r="F19" s="457"/>
      <c r="G19" s="499"/>
      <c r="H19" s="499"/>
      <c r="I19" s="457"/>
      <c r="J19" s="457"/>
      <c r="K19" s="457"/>
      <c r="L19" s="457"/>
      <c r="M19" s="499"/>
      <c r="N19" s="499"/>
      <c r="O19" s="511"/>
      <c r="P19" s="536"/>
      <c r="Q19" s="499"/>
      <c r="R19" s="523"/>
      <c r="S19" s="499"/>
      <c r="T19" s="643"/>
      <c r="U19" s="499"/>
      <c r="V19" s="646"/>
      <c r="W19" s="70">
        <v>2</v>
      </c>
      <c r="X19" s="43" t="s">
        <v>216</v>
      </c>
      <c r="Y19" s="317" t="str">
        <f>IF(OR(Z19="Preventivo",Z19="Detectivo"),"Probabilidad",IF(Z19="Correctivo","Impacto",""))</f>
        <v>Probabilidad</v>
      </c>
      <c r="Z19" s="318" t="s">
        <v>184</v>
      </c>
      <c r="AA19" s="46" t="s">
        <v>185</v>
      </c>
      <c r="AB19" s="319" t="str">
        <f t="shared" ref="AB19:AB20" si="9">IF(AND(Z19="Preventivo",AA19="Automático"),"50%",IF(AND(Z19="Preventivo",AA19="Manual"),"40%",IF(AND(Z19="Detectivo",AA19="Automático"),"40%",IF(AND(Z19="Detectivo",AA19="Manual"),"30%",IF(AND(Z19="Correctivo",AA19="Automático"),"35%",IF(AND(Z19="Correctivo",AA19="Manual"),"25%",""))))))</f>
        <v>40%</v>
      </c>
      <c r="AC19" s="318" t="s">
        <v>186</v>
      </c>
      <c r="AD19" s="46" t="s">
        <v>187</v>
      </c>
      <c r="AE19" s="46" t="s">
        <v>188</v>
      </c>
      <c r="AF19" s="48">
        <f>IFERROR(IF(AND(Y18="Probabilidad",Y19="Probabilidad"),(AH18-(+AH18*AB19)),IF(Y19="Probabilidad",(Q18-(+Q18*AB19)),IF(Y19="Impacto",AH18,""))),"")</f>
        <v>0.28799999999999998</v>
      </c>
      <c r="AG19" s="49" t="str">
        <f t="shared" ref="AG19:AG23" si="10">IFERROR(IF(AF19="","",IF(AF19&lt;=0.2,"Muy Baja",IF(AF19&lt;=0.4,"Baja",IF(AF19&lt;=0.6,"Media",IF(AF19&lt;=0.8,"Alta","Muy Alta"))))),"")</f>
        <v>Baja</v>
      </c>
      <c r="AH19" s="117">
        <f t="shared" ref="AH19:AH23" si="11">+AF19</f>
        <v>0.28799999999999998</v>
      </c>
      <c r="AI19" s="49" t="str">
        <f t="shared" ref="AI19:AI23" si="12">IFERROR(IF(AJ19="","",IF(AJ19&lt;=0.2,"Leve",IF(AJ19&lt;=0.4,"Menor",IF(AJ19&lt;=0.6,"Moderado",IF(AJ19&lt;=0.8,"Mayor","Catastrófico"))))),"")</f>
        <v>Moderado</v>
      </c>
      <c r="AJ19" s="47">
        <f>IFERROR(IF(AND(Y18="Impacto",Y19="Impacto"),(AJ18-(+AJ18*AB19)),IF(Y19="Impacto",($U$12-(+$U$12*AB19)),IF(Y19="Probabilidad",AJ18,""))),"")</f>
        <v>0.6</v>
      </c>
      <c r="AK19" s="50" t="str">
        <f t="shared" ref="AK19:AK20" si="13">IFERROR(IF(OR(AND(AG19="Muy Baja",AI19="Leve"),AND(AG19="Muy Baja",AI19="Menor"),AND(AG19="Baja",AI19="Leve")),"Bajo",IF(OR(AND(AG19="Muy baja",AI19="Moderado"),AND(AG19="Baja",AI19="Menor"),AND(AG19="Baja",AI19="Moderado"),AND(AG19="Media",AI19="Leve"),AND(AG19="Media",AI19="Menor"),AND(AG19="Media",AI19="Moderado"),AND(AG19="Alta",AI19="Leve"),AND(AG19="Alta",AI19="Menor")),"Moderado",IF(OR(AND(AG19="Muy Baja",AI19="Mayor"),AND(AG19="Baja",AI19="Mayor"),AND(AG19="Media",AI19="Mayor"),AND(AG19="Alta",AI19="Moderado"),AND(AG19="Alta",AI19="Mayor"),AND(AG19="Muy Alta",AI19="Leve"),AND(AG19="Muy Alta",AI19="Menor"),AND(AG19="Muy Alta",AI19="Moderado"),AND(AG19="Muy Alta",AI19="Mayor")),"Alto",IF(OR(AND(AG19="Muy Baja",AI19="Catastrófico"),AND(AG19="Baja",AI19="Catastrófico"),AND(AG19="Media",AI19="Catastrófico"),AND(AG19="Alta",AI19="Catastrófico"),AND(AG19="Muy Alta",AI19="Catastrófico")),"Extremo","")))),"")</f>
        <v>Moderado</v>
      </c>
      <c r="AL19" s="51"/>
      <c r="AM19" s="320"/>
      <c r="AN19" s="321"/>
      <c r="AO19" s="320"/>
      <c r="AP19" s="322"/>
      <c r="AQ19" s="539"/>
      <c r="AR19" s="539"/>
      <c r="AS19" s="365"/>
    </row>
    <row r="20" spans="1:49" ht="49.5" customHeight="1" x14ac:dyDescent="0.2">
      <c r="A20" s="360"/>
      <c r="B20" s="363"/>
      <c r="C20" s="499"/>
      <c r="D20" s="499"/>
      <c r="E20" s="457"/>
      <c r="F20" s="457"/>
      <c r="G20" s="499"/>
      <c r="H20" s="499"/>
      <c r="I20" s="457"/>
      <c r="J20" s="457"/>
      <c r="K20" s="457"/>
      <c r="L20" s="457"/>
      <c r="M20" s="499"/>
      <c r="N20" s="499"/>
      <c r="O20" s="511"/>
      <c r="P20" s="536"/>
      <c r="Q20" s="499"/>
      <c r="R20" s="523"/>
      <c r="S20" s="499"/>
      <c r="T20" s="643"/>
      <c r="U20" s="499"/>
      <c r="V20" s="646"/>
      <c r="W20" s="70">
        <v>3</v>
      </c>
      <c r="X20" s="43" t="s">
        <v>217</v>
      </c>
      <c r="Y20" s="317" t="str">
        <f>IF(OR(Z20="Preventivo",Z20="Detectivo"),"Probabilidad",IF(Z20="Correctivo","Impacto",""))</f>
        <v>Probabilidad</v>
      </c>
      <c r="Z20" s="318" t="s">
        <v>184</v>
      </c>
      <c r="AA20" s="46" t="s">
        <v>185</v>
      </c>
      <c r="AB20" s="319" t="str">
        <f t="shared" si="9"/>
        <v>40%</v>
      </c>
      <c r="AC20" s="318" t="s">
        <v>186</v>
      </c>
      <c r="AD20" s="46" t="s">
        <v>187</v>
      </c>
      <c r="AE20" s="46" t="s">
        <v>188</v>
      </c>
      <c r="AF20" s="48">
        <f>IFERROR(IF(AND(Y19="Probabilidad",Y20="Probabilidad"),(AH19-(+AH19*AB20)),IF(AND(Y19="Impacto",Y20="Probabilidad"),(AH18-(+AH18*AB20)),IF(Y20="Impacto",AH19,""))),"")</f>
        <v>0.17279999999999998</v>
      </c>
      <c r="AG20" s="49" t="str">
        <f t="shared" si="10"/>
        <v>Muy Baja</v>
      </c>
      <c r="AH20" s="117">
        <f t="shared" si="11"/>
        <v>0.17279999999999998</v>
      </c>
      <c r="AI20" s="49" t="str">
        <f t="shared" si="12"/>
        <v>Moderado</v>
      </c>
      <c r="AJ20" s="47">
        <f>IFERROR(IF(AND(Y19="Impacto",Y20="Impacto"),(AJ19-(+AJ19*AB20)),IF(AND(Y19="Probabilidad",Y20="Impacto"),(AJ18-(+AJ18*AB20)),IF(Y20="Probabilidad",AJ19,""))),"")</f>
        <v>0.6</v>
      </c>
      <c r="AK20" s="50" t="str">
        <f t="shared" si="13"/>
        <v>Moderado</v>
      </c>
      <c r="AL20" s="51" t="s">
        <v>33</v>
      </c>
      <c r="AM20" s="320"/>
      <c r="AN20" s="321"/>
      <c r="AO20" s="321"/>
      <c r="AP20" s="322"/>
      <c r="AQ20" s="539"/>
      <c r="AR20" s="539"/>
      <c r="AS20" s="365"/>
    </row>
    <row r="21" spans="1:49" ht="15" customHeight="1" x14ac:dyDescent="0.2">
      <c r="A21" s="360"/>
      <c r="B21" s="363"/>
      <c r="C21" s="499"/>
      <c r="D21" s="499"/>
      <c r="E21" s="457"/>
      <c r="F21" s="457"/>
      <c r="G21" s="499"/>
      <c r="H21" s="499"/>
      <c r="I21" s="457"/>
      <c r="J21" s="457"/>
      <c r="K21" s="457"/>
      <c r="L21" s="457"/>
      <c r="M21" s="499"/>
      <c r="N21" s="499"/>
      <c r="O21" s="511"/>
      <c r="P21" s="536"/>
      <c r="Q21" s="499"/>
      <c r="R21" s="523"/>
      <c r="S21" s="499"/>
      <c r="T21" s="643"/>
      <c r="U21" s="499"/>
      <c r="V21" s="646"/>
      <c r="W21" s="70">
        <v>4</v>
      </c>
      <c r="X21" s="43"/>
      <c r="Y21" s="45" t="str">
        <f t="shared" si="6"/>
        <v/>
      </c>
      <c r="Z21" s="46"/>
      <c r="AA21" s="46"/>
      <c r="AB21" s="47" t="str">
        <f t="shared" ref="AB21:AB23" si="14">IF(AND(Z21="Preventivo",AA21="Automático"),"50%",IF(AND(Z21="Preventivo",AA21="Manual"),"40%",IF(AND(Z21="Detectivo",AA21="Automático"),"40%",IF(AND(Z21="Detectivo",AA21="Manual"),"30%",IF(AND(Z21="Correctivo",AA21="Automático"),"35%",IF(AND(Z21="Correctivo",AA21="Manual"),"25%",""))))))</f>
        <v/>
      </c>
      <c r="AC21" s="46"/>
      <c r="AD21" s="46"/>
      <c r="AE21" s="46"/>
      <c r="AF21" s="48" t="str">
        <f t="shared" ref="AF21:AF23" si="15">IFERROR(IF(AND(Y20="Probabilidad",Y21="Probabilidad"),(AH20-(+AH20*AB21)),IF(AND(Y20="Impacto",Y21="Probabilidad"),(AH19-(+AH19*AB21)),IF(Y21="Impacto",AH20,""))),"")</f>
        <v/>
      </c>
      <c r="AG21" s="49" t="str">
        <f t="shared" si="10"/>
        <v/>
      </c>
      <c r="AH21" s="117" t="str">
        <f t="shared" si="11"/>
        <v/>
      </c>
      <c r="AI21" s="49" t="str">
        <f t="shared" si="12"/>
        <v/>
      </c>
      <c r="AJ21" s="47" t="str">
        <f t="shared" ref="AJ21:AJ23" si="16">IFERROR(IF(AND(Y20="Impacto",Y21="Impacto"),(AJ20-(+AJ20*AB21)),IF(AND(Y20="Probabilidad",Y21="Impacto"),(AJ19-(+AJ19*AB21)),IF(Y21="Probabilidad",AJ20,""))),"")</f>
        <v/>
      </c>
      <c r="AK21" s="50" t="str">
        <f>IFERROR(IF(OR(AND(AG21="Muy Baja",AI21="Leve"),AND(AG21="Muy Baja",AI21="Menor"),AND(AG21="Baja",AI21="Leve")),"Bajo",IF(OR(AND(AG21="Muy baja",AI21="Moderado"),AND(AG21="Baja",AI21="Menor"),AND(AG21="Baja",AI21="Moderado"),AND(AG21="Media",AI21="Leve"),AND(AG21="Media",AI21="Menor"),AND(AG21="Media",AI21="Moderado"),AND(AG21="Alta",AI21="Leve"),AND(AG21="Alta",AI21="Menor")),"Moderado",IF(OR(AND(AG21="Muy Baja",AI21="Mayor"),AND(AG21="Baja",AI21="Mayor"),AND(AG21="Media",AI21="Mayor"),AND(AG21="Alta",AI21="Moderado"),AND(AG21="Alta",AI21="Mayor"),AND(AG21="Muy Alta",AI21="Leve"),AND(AG21="Muy Alta",AI21="Menor"),AND(AG21="Muy Alta",AI21="Moderado"),AND(AG21="Muy Alta",AI21="Mayor")),"Alto",IF(OR(AND(AG21="Muy Baja",AI21="Catastrófico"),AND(AG21="Baja",AI21="Catastrófico"),AND(AG21="Media",AI21="Catastrófico"),AND(AG21="Alta",AI21="Catastrófico"),AND(AG21="Muy Alta",AI21="Catastrófico")),"Extremo","")))),"")</f>
        <v/>
      </c>
      <c r="AL21" s="323"/>
      <c r="AM21" s="320"/>
      <c r="AN21" s="321"/>
      <c r="AO21" s="321"/>
      <c r="AP21" s="322"/>
      <c r="AQ21" s="539"/>
      <c r="AR21" s="539"/>
      <c r="AS21" s="365"/>
    </row>
    <row r="22" spans="1:49" ht="15" customHeight="1" x14ac:dyDescent="0.2">
      <c r="A22" s="360"/>
      <c r="B22" s="363"/>
      <c r="C22" s="499"/>
      <c r="D22" s="499"/>
      <c r="E22" s="457"/>
      <c r="F22" s="457"/>
      <c r="G22" s="499"/>
      <c r="H22" s="499"/>
      <c r="I22" s="457"/>
      <c r="J22" s="457"/>
      <c r="K22" s="457"/>
      <c r="L22" s="457"/>
      <c r="M22" s="499"/>
      <c r="N22" s="499"/>
      <c r="O22" s="511"/>
      <c r="P22" s="536"/>
      <c r="Q22" s="499"/>
      <c r="R22" s="523"/>
      <c r="S22" s="499"/>
      <c r="T22" s="643"/>
      <c r="U22" s="499"/>
      <c r="V22" s="646"/>
      <c r="W22" s="70">
        <v>5</v>
      </c>
      <c r="X22" s="43"/>
      <c r="Y22" s="45" t="str">
        <f t="shared" ref="Y22:Y23" si="17">IF(OR(Z22="Preventivo",Z22="Detectivo"),"Probabilidad",IF(Z22="Correctivo","Impacto",""))</f>
        <v/>
      </c>
      <c r="Z22" s="46"/>
      <c r="AA22" s="46"/>
      <c r="AB22" s="47" t="str">
        <f t="shared" si="14"/>
        <v/>
      </c>
      <c r="AC22" s="46"/>
      <c r="AD22" s="46"/>
      <c r="AE22" s="46"/>
      <c r="AF22" s="48" t="str">
        <f t="shared" si="15"/>
        <v/>
      </c>
      <c r="AG22" s="49" t="str">
        <f t="shared" si="10"/>
        <v/>
      </c>
      <c r="AH22" s="117" t="str">
        <f t="shared" si="11"/>
        <v/>
      </c>
      <c r="AI22" s="49" t="str">
        <f t="shared" si="12"/>
        <v/>
      </c>
      <c r="AJ22" s="47" t="str">
        <f t="shared" si="16"/>
        <v/>
      </c>
      <c r="AK22" s="50" t="str">
        <f t="shared" ref="AK22:AK23" si="18">IFERROR(IF(OR(AND(AG22="Muy Baja",AI22="Leve"),AND(AG22="Muy Baja",AI22="Menor"),AND(AG22="Baja",AI22="Leve")),"Bajo",IF(OR(AND(AG22="Muy baja",AI22="Moderado"),AND(AG22="Baja",AI22="Menor"),AND(AG22="Baja",AI22="Moderado"),AND(AG22="Media",AI22="Leve"),AND(AG22="Media",AI22="Menor"),AND(AG22="Media",AI22="Moderado"),AND(AG22="Alta",AI22="Leve"),AND(AG22="Alta",AI22="Menor")),"Moderado",IF(OR(AND(AG22="Muy Baja",AI22="Mayor"),AND(AG22="Baja",AI22="Mayor"),AND(AG22="Media",AI22="Mayor"),AND(AG22="Alta",AI22="Moderado"),AND(AG22="Alta",AI22="Mayor"),AND(AG22="Muy Alta",AI22="Leve"),AND(AG22="Muy Alta",AI22="Menor"),AND(AG22="Muy Alta",AI22="Moderado"),AND(AG22="Muy Alta",AI22="Mayor")),"Alto",IF(OR(AND(AG22="Muy Baja",AI22="Catastrófico"),AND(AG22="Baja",AI22="Catastrófico"),AND(AG22="Media",AI22="Catastrófico"),AND(AG22="Alta",AI22="Catastrófico"),AND(AG22="Muy Alta",AI22="Catastrófico")),"Extremo","")))),"")</f>
        <v/>
      </c>
      <c r="AL22" s="323"/>
      <c r="AM22" s="320"/>
      <c r="AN22" s="321"/>
      <c r="AO22" s="321"/>
      <c r="AP22" s="322"/>
      <c r="AQ22" s="539"/>
      <c r="AR22" s="539"/>
      <c r="AS22" s="365"/>
    </row>
    <row r="23" spans="1:49" ht="15" customHeight="1" x14ac:dyDescent="0.2">
      <c r="A23" s="361"/>
      <c r="B23" s="364"/>
      <c r="C23" s="500"/>
      <c r="D23" s="500"/>
      <c r="E23" s="458"/>
      <c r="F23" s="458"/>
      <c r="G23" s="500"/>
      <c r="H23" s="500"/>
      <c r="I23" s="458"/>
      <c r="J23" s="458"/>
      <c r="K23" s="458"/>
      <c r="L23" s="458"/>
      <c r="M23" s="500"/>
      <c r="N23" s="500"/>
      <c r="O23" s="512"/>
      <c r="P23" s="537"/>
      <c r="Q23" s="500"/>
      <c r="R23" s="524"/>
      <c r="S23" s="500"/>
      <c r="T23" s="644"/>
      <c r="U23" s="500"/>
      <c r="V23" s="647"/>
      <c r="W23" s="70">
        <v>6</v>
      </c>
      <c r="X23" s="43"/>
      <c r="Y23" s="45" t="str">
        <f t="shared" si="17"/>
        <v/>
      </c>
      <c r="Z23" s="46"/>
      <c r="AA23" s="46"/>
      <c r="AB23" s="47" t="str">
        <f t="shared" si="14"/>
        <v/>
      </c>
      <c r="AC23" s="46"/>
      <c r="AD23" s="46"/>
      <c r="AE23" s="46"/>
      <c r="AF23" s="48" t="str">
        <f t="shared" si="15"/>
        <v/>
      </c>
      <c r="AG23" s="49" t="str">
        <f t="shared" si="10"/>
        <v/>
      </c>
      <c r="AH23" s="117" t="str">
        <f t="shared" si="11"/>
        <v/>
      </c>
      <c r="AI23" s="49" t="str">
        <f t="shared" si="12"/>
        <v/>
      </c>
      <c r="AJ23" s="47" t="str">
        <f t="shared" si="16"/>
        <v/>
      </c>
      <c r="AK23" s="50" t="str">
        <f t="shared" si="18"/>
        <v/>
      </c>
      <c r="AL23" s="323"/>
      <c r="AM23" s="320"/>
      <c r="AN23" s="321"/>
      <c r="AO23" s="321"/>
      <c r="AP23" s="322"/>
      <c r="AQ23" s="539"/>
      <c r="AR23" s="539"/>
      <c r="AS23" s="520"/>
    </row>
    <row r="24" spans="1:49" ht="45" customHeight="1" x14ac:dyDescent="0.2">
      <c r="A24" s="359">
        <v>3</v>
      </c>
      <c r="B24" s="362" t="s">
        <v>171</v>
      </c>
      <c r="C24" s="539" t="s">
        <v>30</v>
      </c>
      <c r="D24" s="539" t="s">
        <v>218</v>
      </c>
      <c r="E24" s="626" t="s">
        <v>219</v>
      </c>
      <c r="F24" s="626" t="s">
        <v>220</v>
      </c>
      <c r="G24" s="539" t="s">
        <v>51</v>
      </c>
      <c r="H24" s="362" t="s">
        <v>40</v>
      </c>
      <c r="I24" s="631" t="s">
        <v>221</v>
      </c>
      <c r="J24" s="635" t="s">
        <v>222</v>
      </c>
      <c r="K24" s="515" t="s">
        <v>223</v>
      </c>
      <c r="L24" s="639" t="s">
        <v>224</v>
      </c>
      <c r="M24" s="362" t="s">
        <v>41</v>
      </c>
      <c r="N24" s="362" t="s">
        <v>54</v>
      </c>
      <c r="O24" s="630">
        <v>365</v>
      </c>
      <c r="P24" s="425" t="str">
        <f>IF(O24&lt;=0,"",IF(O24&lt;=2,"Muy Baja",IF(O24&lt;=24,"Baja",IF(O24&lt;=500,"Media",IF(O24&lt;=5000,"Alta","Muy Alta")))))</f>
        <v>Media</v>
      </c>
      <c r="Q24" s="389">
        <f>IF(P24="","",IF(P24="Muy Baja",0.2,IF(P24="Baja",0.4,IF(P24="Media",0.6,IF(P24="Alta",0.8,IF(P24="Muy Alta",1,))))))</f>
        <v>0.6</v>
      </c>
      <c r="R24" s="528" t="s">
        <v>225</v>
      </c>
      <c r="S24" s="101" t="str">
        <f>IF(NOT(ISERROR(MATCH(R24,#REF!,0))),#REF!&amp;"Por favor no seleccionar los criterios de impacto(Afectación Económica o presupuestal y Pérdida Reputacional)",R24)</f>
        <v xml:space="preserve">     El riesgo afecta la imagen de la entidad internamente, de conocimiento general, nivel interno, de junta dircetiva y accionistas y/o de provedores</v>
      </c>
      <c r="T24" s="529" t="str">
        <f>IF(OR(S24='[2]Tabla Impacto'!$C$12,S24='[2]Tabla Impacto'!$D$12),"Leve",IF(OR(S24='[2]Tabla Impacto'!$C$13,S24='[2]Tabla Impacto'!$D$13),"Menor",IF(OR(S24='[2]Tabla Impacto'!$C$14,S24='[2]Tabla Impacto'!$D$14),"Moderado",IF(OR(S24='[2]Tabla Impacto'!$C$15,S24='[2]Tabla Impacto'!$D$15),"Mayor",IF(OR(S24='[2]Tabla Impacto'!$C$16,S24='[2]Tabla Impacto'!$D$16),"Catastrófico","")))))</f>
        <v>Menor</v>
      </c>
      <c r="U24" s="389">
        <f>IF(T24="","",IF(T24="Leve",0.2,IF(T24="Menor",0.4,IF(T24="Moderado",0.6,IF(T24="Mayor",0.8,IF(T24="Catastrófico",1,))))))</f>
        <v>0.4</v>
      </c>
      <c r="V24" s="392" t="str">
        <f>IF(OR(AND(P24="Muy Baja",T24="Leve"),AND(P24="Muy Baja",T24="Menor"),AND(P24="Baja",T24="Leve")),"Bajo",IF(OR(AND(P24="Muy baja",T24="Moderado"),AND(P24="Baja",T24="Menor"),AND(P24="Baja",T24="Moderado"),AND(P24="Media",T24="Leve"),AND(P24="Media",T24="Menor"),AND(P24="Media",T24="Moderado"),AND(P24="Alta",T24="Leve"),AND(P24="Alta",T24="Menor")),"Moderado",IF(OR(AND(P24="Muy Baja",T24="Mayor"),AND(P24="Baja",T24="Mayor"),AND(P24="Media",T24="Mayor"),AND(P24="Alta",T24="Moderado"),AND(P24="Alta",T24="Mayor"),AND(P24="Muy Alta",T24="Leve"),AND(P24="Muy Alta",T24="Menor"),AND(P24="Muy Alta",T24="Moderado"),AND(P24="Muy Alta",T24="Mayor")),"Alto",IF(OR(AND(P24="Muy Baja",T24="Catastrófico"),AND(P24="Baja",T24="Catastrófico"),AND(P24="Media",T24="Catastrófico"),AND(P24="Alta",T24="Catastrófico"),AND(P24="Muy Alta",T24="Catastrófico")),"Extremo",""))))</f>
        <v>Moderado</v>
      </c>
      <c r="W24" s="70">
        <v>1</v>
      </c>
      <c r="X24" s="278" t="s">
        <v>226</v>
      </c>
      <c r="Y24" s="45" t="str">
        <f>IF(OR(Z24="Preventivo",Z24="Detectivo"),"Probabilidad",IF(Z24="Correctivo","Impacto",""))</f>
        <v>Probabilidad</v>
      </c>
      <c r="Z24" s="46" t="s">
        <v>184</v>
      </c>
      <c r="AA24" s="46" t="s">
        <v>185</v>
      </c>
      <c r="AB24" s="47" t="str">
        <f>IF(AND(Z24="Preventivo",AA24="Automático"),"50%",IF(AND(Z24="Preventivo",AA24="Manual"),"40%",IF(AND(Z24="Detectivo",AA24="Automático"),"40%",IF(AND(Z24="Detectivo",AA24="Manual"),"30%",IF(AND(Z24="Correctivo",AA24="Automático"),"35%",IF(AND(Z24="Correctivo",AA24="Manual"),"25%",""))))))</f>
        <v>40%</v>
      </c>
      <c r="AC24" s="46" t="s">
        <v>186</v>
      </c>
      <c r="AD24" s="46" t="s">
        <v>187</v>
      </c>
      <c r="AE24" s="46" t="s">
        <v>188</v>
      </c>
      <c r="AF24" s="48">
        <f>IFERROR(IF(Y24="Probabilidad",(Q24-(+Q24*AB24)),IF(Y24="Impacto",Q24,"")),"")</f>
        <v>0.36</v>
      </c>
      <c r="AG24" s="49" t="str">
        <f>IFERROR(IF(AF24="","",IF(AF24&lt;=0.2,"Muy Baja",IF(AF24&lt;=0.4,"Baja",IF(AF24&lt;=0.6,"Media",IF(AF24&lt;=0.8,"Alta","Muy Alta"))))),"")</f>
        <v>Baja</v>
      </c>
      <c r="AH24" s="117">
        <f>+AF24</f>
        <v>0.36</v>
      </c>
      <c r="AI24" s="49" t="str">
        <f>IFERROR(IF(AJ24="","",IF(AJ24&lt;=0.2,"Leve",IF(AJ24&lt;=0.4,"Menor",IF(AJ24&lt;=0.6,"Moderado",IF(AJ24&lt;=0.8,"Mayor","Catastrófico"))))),"")</f>
        <v>Menor</v>
      </c>
      <c r="AJ24" s="47">
        <f t="shared" ref="AJ24" si="19">IFERROR(IF(Y24="Impacto",(U24-(+U24*AB24)),IF(Y24="Probabilidad",U24,"")),"")</f>
        <v>0.4</v>
      </c>
      <c r="AK24" s="50" t="str">
        <f>IFERROR(IF(OR(AND(AG24="Muy Baja",AI24="Leve"),AND(AG24="Muy Baja",AI24="Menor"),AND(AG24="Baja",AI24="Leve")),"Bajo",IF(OR(AND(AG24="Muy baja",AI24="Moderado"),AND(AG24="Baja",AI24="Menor"),AND(AG24="Baja",AI24="Moderado"),AND(AG24="Media",AI24="Leve"),AND(AG24="Media",AI24="Menor"),AND(AG24="Media",AI24="Moderado"),AND(AG24="Alta",AI24="Leve"),AND(AG24="Alta",AI24="Menor")),"Moderado",IF(OR(AND(AG24="Muy Baja",AI24="Mayor"),AND(AG24="Baja",AI24="Mayor"),AND(AG24="Media",AI24="Mayor"),AND(AG24="Alta",AI24="Moderado"),AND(AG24="Alta",AI24="Mayor"),AND(AG24="Muy Alta",AI24="Leve"),AND(AG24="Muy Alta",AI24="Menor"),AND(AG24="Muy Alta",AI24="Moderado"),AND(AG24="Muy Alta",AI24="Mayor")),"Alto",IF(OR(AND(AG24="Muy Baja",AI24="Catastrófico"),AND(AG24="Baja",AI24="Catastrófico"),AND(AG24="Media",AI24="Catastrófico"),AND(AG24="Alta",AI24="Catastrófico"),AND(AG24="Muy Alta",AI24="Catastrófico")),"Extremo","")))),"")</f>
        <v>Moderado</v>
      </c>
      <c r="AL24" s="51"/>
      <c r="AM24" s="183"/>
      <c r="AN24" s="183"/>
      <c r="AO24" s="183"/>
      <c r="AP24" s="127"/>
      <c r="AQ24" s="513" t="s">
        <v>227</v>
      </c>
      <c r="AR24" s="513" t="s">
        <v>228</v>
      </c>
      <c r="AS24" s="513" t="s">
        <v>191</v>
      </c>
    </row>
    <row r="25" spans="1:49" ht="45" customHeight="1" x14ac:dyDescent="0.2">
      <c r="A25" s="360"/>
      <c r="B25" s="363"/>
      <c r="C25" s="539"/>
      <c r="D25" s="539"/>
      <c r="E25" s="626"/>
      <c r="F25" s="626"/>
      <c r="G25" s="539"/>
      <c r="H25" s="363"/>
      <c r="I25" s="447"/>
      <c r="J25" s="636"/>
      <c r="K25" s="399"/>
      <c r="L25" s="640"/>
      <c r="M25" s="363"/>
      <c r="N25" s="363"/>
      <c r="O25" s="630"/>
      <c r="P25" s="426"/>
      <c r="Q25" s="390"/>
      <c r="R25" s="528"/>
      <c r="S25" s="101">
        <f>IF(NOT(ISERROR(MATCH(R25,_xlfn.ANCHORARRAY(F47),0))),Q49&amp;"Por favor no seleccionar los criterios de impacto",R25)</f>
        <v>0</v>
      </c>
      <c r="T25" s="529"/>
      <c r="U25" s="390"/>
      <c r="V25" s="393"/>
      <c r="W25" s="70">
        <v>2</v>
      </c>
      <c r="X25" s="272" t="s">
        <v>229</v>
      </c>
      <c r="Y25" s="45" t="str">
        <f>IF(OR(Z25="Preventivo",Z25="Detectivo"),"Probabilidad",IF(Z25="Correctivo","Impacto",""))</f>
        <v>Probabilidad</v>
      </c>
      <c r="Z25" s="46" t="s">
        <v>230</v>
      </c>
      <c r="AA25" s="46" t="s">
        <v>185</v>
      </c>
      <c r="AB25" s="47" t="str">
        <f t="shared" ref="AB25:AB26" si="20">IF(AND(Z25="Preventivo",AA25="Automático"),"50%",IF(AND(Z25="Preventivo",AA25="Manual"),"40%",IF(AND(Z25="Detectivo",AA25="Automático"),"40%",IF(AND(Z25="Detectivo",AA25="Manual"),"30%",IF(AND(Z25="Correctivo",AA25="Automático"),"35%",IF(AND(Z25="Correctivo",AA25="Manual"),"25%",""))))))</f>
        <v>30%</v>
      </c>
      <c r="AC25" s="46" t="s">
        <v>186</v>
      </c>
      <c r="AD25" s="46" t="s">
        <v>187</v>
      </c>
      <c r="AE25" s="46" t="s">
        <v>188</v>
      </c>
      <c r="AF25" s="48">
        <f>IFERROR(IF(AND(Y24="Probabilidad",Y25="Probabilidad"),(AH24-(+AH24*AB25)),IF(Y25="Probabilidad",(Q24-(+Q24*AB25)),IF(Y25="Impacto",AH24,""))),"")</f>
        <v>0.252</v>
      </c>
      <c r="AG25" s="49" t="str">
        <f t="shared" ref="AG25:AG29" si="21">IFERROR(IF(AF25="","",IF(AF25&lt;=0.2,"Muy Baja",IF(AF25&lt;=0.4,"Baja",IF(AF25&lt;=0.6,"Media",IF(AF25&lt;=0.8,"Alta","Muy Alta"))))),"")</f>
        <v>Baja</v>
      </c>
      <c r="AH25" s="117">
        <f t="shared" ref="AH25:AH29" si="22">+AF25</f>
        <v>0.252</v>
      </c>
      <c r="AI25" s="49" t="str">
        <f t="shared" ref="AI25:AI29" si="23">IFERROR(IF(AJ25="","",IF(AJ25&lt;=0.2,"Leve",IF(AJ25&lt;=0.4,"Menor",IF(AJ25&lt;=0.6,"Moderado",IF(AJ25&lt;=0.8,"Mayor","Catastrófico"))))),"")</f>
        <v>Menor</v>
      </c>
      <c r="AJ25" s="47">
        <f t="shared" ref="AJ25" si="24">IFERROR(IF(AND(Y24="Impacto",Y25="Impacto"),(AJ24-(+AJ24*AB25)),IF(Y25="Impacto",($U$12-(+$U$12*AB25)),IF(Y25="Probabilidad",AJ24,""))),"")</f>
        <v>0.4</v>
      </c>
      <c r="AK25" s="50" t="str">
        <f t="shared" ref="AK25:AK26" si="25">IFERROR(IF(OR(AND(AG25="Muy Baja",AI25="Leve"),AND(AG25="Muy Baja",AI25="Menor"),AND(AG25="Baja",AI25="Leve")),"Bajo",IF(OR(AND(AG25="Muy baja",AI25="Moderado"),AND(AG25="Baja",AI25="Menor"),AND(AG25="Baja",AI25="Moderado"),AND(AG25="Media",AI25="Leve"),AND(AG25="Media",AI25="Menor"),AND(AG25="Media",AI25="Moderado"),AND(AG25="Alta",AI25="Leve"),AND(AG25="Alta",AI25="Menor")),"Moderado",IF(OR(AND(AG25="Muy Baja",AI25="Mayor"),AND(AG25="Baja",AI25="Mayor"),AND(AG25="Media",AI25="Mayor"),AND(AG25="Alta",AI25="Moderado"),AND(AG25="Alta",AI25="Mayor"),AND(AG25="Muy Alta",AI25="Leve"),AND(AG25="Muy Alta",AI25="Menor"),AND(AG25="Muy Alta",AI25="Moderado"),AND(AG25="Muy Alta",AI25="Mayor")),"Alto",IF(OR(AND(AG25="Muy Baja",AI25="Catastrófico"),AND(AG25="Baja",AI25="Catastrófico"),AND(AG25="Media",AI25="Catastrófico"),AND(AG25="Alta",AI25="Catastrófico"),AND(AG25="Muy Alta",AI25="Catastrófico")),"Extremo","")))),"")</f>
        <v>Moderado</v>
      </c>
      <c r="AL25" s="51"/>
      <c r="AM25" s="183"/>
      <c r="AN25" s="183"/>
      <c r="AO25" s="183"/>
      <c r="AP25" s="127"/>
      <c r="AQ25" s="365"/>
      <c r="AR25" s="365"/>
      <c r="AS25" s="365"/>
    </row>
    <row r="26" spans="1:49" ht="45" customHeight="1" x14ac:dyDescent="0.2">
      <c r="A26" s="360"/>
      <c r="B26" s="363"/>
      <c r="C26" s="539"/>
      <c r="D26" s="539"/>
      <c r="E26" s="626"/>
      <c r="F26" s="626"/>
      <c r="G26" s="539"/>
      <c r="H26" s="363"/>
      <c r="I26" s="447"/>
      <c r="J26" s="636"/>
      <c r="K26" s="399"/>
      <c r="L26" s="640"/>
      <c r="M26" s="363"/>
      <c r="N26" s="363"/>
      <c r="O26" s="630"/>
      <c r="P26" s="426"/>
      <c r="Q26" s="390"/>
      <c r="R26" s="528"/>
      <c r="S26" s="101">
        <f>IF(NOT(ISERROR(MATCH(R26,_xlfn.ANCHORARRAY(F48),0))),Q50&amp;"Por favor no seleccionar los criterios de impacto",R26)</f>
        <v>0</v>
      </c>
      <c r="T26" s="529"/>
      <c r="U26" s="390"/>
      <c r="V26" s="393"/>
      <c r="W26" s="70">
        <v>3</v>
      </c>
      <c r="X26" s="272" t="s">
        <v>231</v>
      </c>
      <c r="Y26" s="45" t="str">
        <f>IF(OR(Z26="Preventivo",Z26="Detectivo"),"Probabilidad",IF(Z26="Correctivo","Impacto",""))</f>
        <v>Probabilidad</v>
      </c>
      <c r="Z26" s="46" t="s">
        <v>184</v>
      </c>
      <c r="AA26" s="46" t="s">
        <v>185</v>
      </c>
      <c r="AB26" s="47" t="str">
        <f t="shared" si="20"/>
        <v>40%</v>
      </c>
      <c r="AC26" s="46" t="s">
        <v>186</v>
      </c>
      <c r="AD26" s="46" t="s">
        <v>187</v>
      </c>
      <c r="AE26" s="46" t="s">
        <v>188</v>
      </c>
      <c r="AF26" s="48">
        <f>IFERROR(IF(AND(Y25="Probabilidad",Y26="Probabilidad"),(AH25-(+AH25*AB26)),IF(AND(Y25="Impacto",Y26="Probabilidad"),(AH24-(+AH24*AB26)),IF(Y26="Impacto",AH25,""))),"")</f>
        <v>0.1512</v>
      </c>
      <c r="AG26" s="49" t="str">
        <f t="shared" si="21"/>
        <v>Muy Baja</v>
      </c>
      <c r="AH26" s="117">
        <f t="shared" si="22"/>
        <v>0.1512</v>
      </c>
      <c r="AI26" s="49" t="str">
        <f t="shared" si="23"/>
        <v>Menor</v>
      </c>
      <c r="AJ26" s="47">
        <f t="shared" ref="AJ26:AJ29" si="26">IFERROR(IF(AND(Y25="Impacto",Y26="Impacto"),(AJ25-(+AJ25*AB26)),IF(AND(Y25="Probabilidad",Y26="Impacto"),(AJ24-(+AJ24*AB26)),IF(Y26="Probabilidad",AJ25,""))),"")</f>
        <v>0.4</v>
      </c>
      <c r="AK26" s="50" t="str">
        <f t="shared" si="25"/>
        <v>Bajo</v>
      </c>
      <c r="AL26" s="51" t="s">
        <v>27</v>
      </c>
      <c r="AM26" s="183"/>
      <c r="AN26" s="127"/>
      <c r="AO26" s="127"/>
      <c r="AP26" s="127"/>
      <c r="AQ26" s="365"/>
      <c r="AR26" s="365"/>
      <c r="AS26" s="365"/>
    </row>
    <row r="27" spans="1:49" ht="15" customHeight="1" x14ac:dyDescent="0.2">
      <c r="A27" s="360"/>
      <c r="B27" s="363"/>
      <c r="C27" s="539"/>
      <c r="D27" s="539"/>
      <c r="E27" s="626"/>
      <c r="F27" s="626"/>
      <c r="G27" s="539"/>
      <c r="H27" s="363"/>
      <c r="I27" s="447"/>
      <c r="J27" s="636"/>
      <c r="K27" s="399"/>
      <c r="L27" s="640"/>
      <c r="M27" s="363"/>
      <c r="N27" s="363"/>
      <c r="O27" s="630"/>
      <c r="P27" s="426"/>
      <c r="Q27" s="390"/>
      <c r="R27" s="528"/>
      <c r="S27" s="101">
        <f>IF(NOT(ISERROR(MATCH(R27,_xlfn.ANCHORARRAY(F49),0))),Q51&amp;"Por favor no seleccionar los criterios de impacto",R27)</f>
        <v>0</v>
      </c>
      <c r="T27" s="529"/>
      <c r="U27" s="390"/>
      <c r="V27" s="393"/>
      <c r="W27" s="70">
        <v>4</v>
      </c>
      <c r="X27" s="43"/>
      <c r="Y27" s="45" t="str">
        <f t="shared" ref="Y27:Y29" si="27">IF(OR(Z27="Preventivo",Z27="Detectivo"),"Probabilidad",IF(Z27="Correctivo","Impacto",""))</f>
        <v/>
      </c>
      <c r="Z27" s="46"/>
      <c r="AA27" s="46"/>
      <c r="AB27" s="47" t="str">
        <f t="shared" ref="AB27:AB29" si="28">IF(AND(Z27="Preventivo",AA27="Automático"),"50%",IF(AND(Z27="Preventivo",AA27="Manual"),"40%",IF(AND(Z27="Detectivo",AA27="Automático"),"40%",IF(AND(Z27="Detectivo",AA27="Manual"),"30%",IF(AND(Z27="Correctivo",AA27="Automático"),"35%",IF(AND(Z27="Correctivo",AA27="Manual"),"25%",""))))))</f>
        <v/>
      </c>
      <c r="AC27" s="46"/>
      <c r="AD27" s="46"/>
      <c r="AE27" s="46"/>
      <c r="AF27" s="48" t="str">
        <f t="shared" ref="AF27:AF29" si="29">IFERROR(IF(AND(Y26="Probabilidad",Y27="Probabilidad"),(AH26-(+AH26*AB27)),IF(AND(Y26="Impacto",Y27="Probabilidad"),(AH25-(+AH25*AB27)),IF(Y27="Impacto",AH26,""))),"")</f>
        <v/>
      </c>
      <c r="AG27" s="49" t="str">
        <f t="shared" si="21"/>
        <v/>
      </c>
      <c r="AH27" s="117" t="str">
        <f t="shared" si="22"/>
        <v/>
      </c>
      <c r="AI27" s="49" t="str">
        <f t="shared" si="23"/>
        <v/>
      </c>
      <c r="AJ27" s="47" t="str">
        <f t="shared" si="26"/>
        <v/>
      </c>
      <c r="AK27" s="50" t="str">
        <f>IFERROR(IF(OR(AND(AG27="Muy Baja",AI27="Leve"),AND(AG27="Muy Baja",AI27="Menor"),AND(AG27="Baja",AI27="Leve")),"Bajo",IF(OR(AND(AG27="Muy baja",AI27="Moderado"),AND(AG27="Baja",AI27="Menor"),AND(AG27="Baja",AI27="Moderado"),AND(AG27="Media",AI27="Leve"),AND(AG27="Media",AI27="Menor"),AND(AG27="Media",AI27="Moderado"),AND(AG27="Alta",AI27="Leve"),AND(AG27="Alta",AI27="Menor")),"Moderado",IF(OR(AND(AG27="Muy Baja",AI27="Mayor"),AND(AG27="Baja",AI27="Mayor"),AND(AG27="Media",AI27="Mayor"),AND(AG27="Alta",AI27="Moderado"),AND(AG27="Alta",AI27="Mayor"),AND(AG27="Muy Alta",AI27="Leve"),AND(AG27="Muy Alta",AI27="Menor"),AND(AG27="Muy Alta",AI27="Moderado"),AND(AG27="Muy Alta",AI27="Mayor")),"Alto",IF(OR(AND(AG27="Muy Baja",AI27="Catastrófico"),AND(AG27="Baja",AI27="Catastrófico"),AND(AG27="Media",AI27="Catastrófico"),AND(AG27="Alta",AI27="Catastrófico"),AND(AG27="Muy Alta",AI27="Catastrófico")),"Extremo","")))),"")</f>
        <v/>
      </c>
      <c r="AL27" s="51"/>
      <c r="AM27" s="183"/>
      <c r="AN27" s="127"/>
      <c r="AO27" s="127"/>
      <c r="AP27" s="127"/>
      <c r="AQ27" s="365"/>
      <c r="AR27" s="365"/>
      <c r="AS27" s="365"/>
    </row>
    <row r="28" spans="1:49" ht="15" customHeight="1" x14ac:dyDescent="0.2">
      <c r="A28" s="360"/>
      <c r="B28" s="363"/>
      <c r="C28" s="539"/>
      <c r="D28" s="539"/>
      <c r="E28" s="626"/>
      <c r="F28" s="626"/>
      <c r="G28" s="539"/>
      <c r="H28" s="363"/>
      <c r="I28" s="447"/>
      <c r="J28" s="636"/>
      <c r="K28" s="399"/>
      <c r="L28" s="640"/>
      <c r="M28" s="363"/>
      <c r="N28" s="363"/>
      <c r="O28" s="630"/>
      <c r="P28" s="426"/>
      <c r="Q28" s="390"/>
      <c r="R28" s="528"/>
      <c r="S28" s="101">
        <f>IF(NOT(ISERROR(MATCH(R28,_xlfn.ANCHORARRAY(F50),0))),Q52&amp;"Por favor no seleccionar los criterios de impacto",R28)</f>
        <v>0</v>
      </c>
      <c r="T28" s="529"/>
      <c r="U28" s="390"/>
      <c r="V28" s="393"/>
      <c r="W28" s="70">
        <v>5</v>
      </c>
      <c r="X28" s="43"/>
      <c r="Y28" s="45" t="str">
        <f t="shared" si="27"/>
        <v/>
      </c>
      <c r="Z28" s="46"/>
      <c r="AA28" s="46"/>
      <c r="AB28" s="47" t="str">
        <f t="shared" si="28"/>
        <v/>
      </c>
      <c r="AC28" s="46"/>
      <c r="AD28" s="46"/>
      <c r="AE28" s="46"/>
      <c r="AF28" s="48" t="str">
        <f t="shared" si="29"/>
        <v/>
      </c>
      <c r="AG28" s="49" t="str">
        <f t="shared" si="21"/>
        <v/>
      </c>
      <c r="AH28" s="117" t="str">
        <f t="shared" si="22"/>
        <v/>
      </c>
      <c r="AI28" s="49" t="str">
        <f t="shared" si="23"/>
        <v/>
      </c>
      <c r="AJ28" s="47" t="str">
        <f t="shared" si="26"/>
        <v/>
      </c>
      <c r="AK28" s="50" t="str">
        <f t="shared" ref="AK28:AK29" si="30">IFERROR(IF(OR(AND(AG28="Muy Baja",AI28="Leve"),AND(AG28="Muy Baja",AI28="Menor"),AND(AG28="Baja",AI28="Leve")),"Bajo",IF(OR(AND(AG28="Muy baja",AI28="Moderado"),AND(AG28="Baja",AI28="Menor"),AND(AG28="Baja",AI28="Moderado"),AND(AG28="Media",AI28="Leve"),AND(AG28="Media",AI28="Menor"),AND(AG28="Media",AI28="Moderado"),AND(AG28="Alta",AI28="Leve"),AND(AG28="Alta",AI28="Menor")),"Moderado",IF(OR(AND(AG28="Muy Baja",AI28="Mayor"),AND(AG28="Baja",AI28="Mayor"),AND(AG28="Media",AI28="Mayor"),AND(AG28="Alta",AI28="Moderado"),AND(AG28="Alta",AI28="Mayor"),AND(AG28="Muy Alta",AI28="Leve"),AND(AG28="Muy Alta",AI28="Menor"),AND(AG28="Muy Alta",AI28="Moderado"),AND(AG28="Muy Alta",AI28="Mayor")),"Alto",IF(OR(AND(AG28="Muy Baja",AI28="Catastrófico"),AND(AG28="Baja",AI28="Catastrófico"),AND(AG28="Media",AI28="Catastrófico"),AND(AG28="Alta",AI28="Catastrófico"),AND(AG28="Muy Alta",AI28="Catastrófico")),"Extremo","")))),"")</f>
        <v/>
      </c>
      <c r="AL28" s="51"/>
      <c r="AM28" s="183"/>
      <c r="AN28" s="127"/>
      <c r="AO28" s="127"/>
      <c r="AP28" s="127"/>
      <c r="AQ28" s="365"/>
      <c r="AR28" s="365"/>
      <c r="AS28" s="365"/>
    </row>
    <row r="29" spans="1:49" ht="15" customHeight="1" x14ac:dyDescent="0.2">
      <c r="A29" s="361"/>
      <c r="B29" s="364"/>
      <c r="C29" s="539"/>
      <c r="D29" s="539"/>
      <c r="E29" s="626"/>
      <c r="F29" s="626"/>
      <c r="G29" s="539"/>
      <c r="H29" s="364"/>
      <c r="I29" s="448"/>
      <c r="J29" s="637"/>
      <c r="K29" s="638"/>
      <c r="L29" s="641"/>
      <c r="M29" s="364"/>
      <c r="N29" s="364"/>
      <c r="O29" s="630"/>
      <c r="P29" s="427"/>
      <c r="Q29" s="391"/>
      <c r="R29" s="528"/>
      <c r="S29" s="101">
        <f>IF(NOT(ISERROR(MATCH(R29,_xlfn.ANCHORARRAY(F51),0))),Q95&amp;"Por favor no seleccionar los criterios de impacto",R29)</f>
        <v>0</v>
      </c>
      <c r="T29" s="529"/>
      <c r="U29" s="391"/>
      <c r="V29" s="394"/>
      <c r="W29" s="70">
        <v>6</v>
      </c>
      <c r="X29" s="43"/>
      <c r="Y29" s="45" t="str">
        <f t="shared" si="27"/>
        <v/>
      </c>
      <c r="Z29" s="46"/>
      <c r="AA29" s="46"/>
      <c r="AB29" s="47" t="str">
        <f t="shared" si="28"/>
        <v/>
      </c>
      <c r="AC29" s="46"/>
      <c r="AD29" s="46"/>
      <c r="AE29" s="46"/>
      <c r="AF29" s="48" t="str">
        <f t="shared" si="29"/>
        <v/>
      </c>
      <c r="AG29" s="49" t="str">
        <f t="shared" si="21"/>
        <v/>
      </c>
      <c r="AH29" s="117" t="str">
        <f t="shared" si="22"/>
        <v/>
      </c>
      <c r="AI29" s="49" t="str">
        <f t="shared" si="23"/>
        <v/>
      </c>
      <c r="AJ29" s="47" t="str">
        <f t="shared" si="26"/>
        <v/>
      </c>
      <c r="AK29" s="50" t="str">
        <f t="shared" si="30"/>
        <v/>
      </c>
      <c r="AL29" s="51"/>
      <c r="AM29" s="183"/>
      <c r="AN29" s="127"/>
      <c r="AO29" s="127"/>
      <c r="AP29" s="127"/>
      <c r="AQ29" s="520"/>
      <c r="AR29" s="520"/>
      <c r="AS29" s="520"/>
    </row>
    <row r="30" spans="1:49" ht="41.25" customHeight="1" x14ac:dyDescent="0.2">
      <c r="A30" s="359">
        <v>4</v>
      </c>
      <c r="B30" s="362" t="s">
        <v>232</v>
      </c>
      <c r="C30" s="367" t="s">
        <v>233</v>
      </c>
      <c r="D30" s="367" t="s">
        <v>234</v>
      </c>
      <c r="E30" s="398" t="s">
        <v>235</v>
      </c>
      <c r="F30" s="456" t="s">
        <v>236</v>
      </c>
      <c r="G30" s="367" t="s">
        <v>51</v>
      </c>
      <c r="H30" s="367" t="s">
        <v>37</v>
      </c>
      <c r="I30" s="398" t="s">
        <v>237</v>
      </c>
      <c r="J30" s="398" t="s">
        <v>238</v>
      </c>
      <c r="K30" s="515" t="s">
        <v>239</v>
      </c>
      <c r="L30" s="515" t="s">
        <v>240</v>
      </c>
      <c r="M30" s="513" t="s">
        <v>41</v>
      </c>
      <c r="N30" s="513" t="s">
        <v>54</v>
      </c>
      <c r="O30" s="384">
        <v>5977</v>
      </c>
      <c r="P30" s="556" t="s">
        <v>241</v>
      </c>
      <c r="Q30" s="408">
        <v>1</v>
      </c>
      <c r="R30" s="382" t="s">
        <v>180</v>
      </c>
      <c r="S30" s="367" t="s">
        <v>180</v>
      </c>
      <c r="T30" s="428" t="s">
        <v>181</v>
      </c>
      <c r="U30" s="408">
        <v>0.6</v>
      </c>
      <c r="V30" s="532" t="s">
        <v>210</v>
      </c>
      <c r="W30" s="176">
        <v>1</v>
      </c>
      <c r="X30" s="310" t="s">
        <v>242</v>
      </c>
      <c r="Y30" s="157" t="s">
        <v>183</v>
      </c>
      <c r="Z30" s="311" t="s">
        <v>184</v>
      </c>
      <c r="AA30" s="311" t="s">
        <v>185</v>
      </c>
      <c r="AB30" s="312">
        <v>0.4</v>
      </c>
      <c r="AC30" s="311" t="s">
        <v>243</v>
      </c>
      <c r="AD30" s="311" t="s">
        <v>187</v>
      </c>
      <c r="AE30" s="311" t="s">
        <v>188</v>
      </c>
      <c r="AF30" s="198">
        <v>0.6</v>
      </c>
      <c r="AG30" s="133" t="s">
        <v>179</v>
      </c>
      <c r="AH30" s="134">
        <v>0.6</v>
      </c>
      <c r="AI30" s="133" t="s">
        <v>181</v>
      </c>
      <c r="AJ30" s="134">
        <v>0.6</v>
      </c>
      <c r="AK30" s="135" t="s">
        <v>181</v>
      </c>
      <c r="AL30" s="161" t="s">
        <v>33</v>
      </c>
      <c r="AM30" s="315" t="s">
        <v>244</v>
      </c>
      <c r="AN30" s="315" t="s">
        <v>245</v>
      </c>
      <c r="AO30" s="315" t="s">
        <v>246</v>
      </c>
      <c r="AP30" s="316" t="s">
        <v>247</v>
      </c>
      <c r="AQ30" s="367" t="s">
        <v>248</v>
      </c>
      <c r="AR30" s="367" t="s">
        <v>249</v>
      </c>
      <c r="AS30" s="367" t="s">
        <v>250</v>
      </c>
      <c r="AW30" s="72"/>
    </row>
    <row r="31" spans="1:49" ht="41.25" customHeight="1" x14ac:dyDescent="0.2">
      <c r="A31" s="360"/>
      <c r="B31" s="363"/>
      <c r="C31" s="365"/>
      <c r="D31" s="365"/>
      <c r="E31" s="399"/>
      <c r="F31" s="457"/>
      <c r="G31" s="365"/>
      <c r="H31" s="365"/>
      <c r="I31" s="399"/>
      <c r="J31" s="399"/>
      <c r="K31" s="399"/>
      <c r="L31" s="399"/>
      <c r="M31" s="365"/>
      <c r="N31" s="365"/>
      <c r="O31" s="434"/>
      <c r="P31" s="557"/>
      <c r="Q31" s="365"/>
      <c r="R31" s="648"/>
      <c r="S31" s="365"/>
      <c r="T31" s="429"/>
      <c r="U31" s="365"/>
      <c r="V31" s="533"/>
      <c r="W31" s="178">
        <v>2</v>
      </c>
      <c r="X31" s="310" t="s">
        <v>251</v>
      </c>
      <c r="Y31" s="162" t="s">
        <v>183</v>
      </c>
      <c r="Z31" s="313" t="s">
        <v>184</v>
      </c>
      <c r="AA31" s="313" t="s">
        <v>185</v>
      </c>
      <c r="AB31" s="314">
        <v>0.4</v>
      </c>
      <c r="AC31" s="313" t="s">
        <v>186</v>
      </c>
      <c r="AD31" s="313" t="s">
        <v>187</v>
      </c>
      <c r="AE31" s="313" t="s">
        <v>188</v>
      </c>
      <c r="AF31" s="199">
        <v>0.36</v>
      </c>
      <c r="AG31" s="140" t="s">
        <v>189</v>
      </c>
      <c r="AH31" s="137">
        <v>0.36</v>
      </c>
      <c r="AI31" s="133" t="s">
        <v>181</v>
      </c>
      <c r="AJ31" s="137">
        <v>0.6</v>
      </c>
      <c r="AK31" s="135" t="s">
        <v>181</v>
      </c>
      <c r="AL31" s="164" t="s">
        <v>33</v>
      </c>
      <c r="AM31" s="362" t="s">
        <v>252</v>
      </c>
      <c r="AN31" s="362" t="s">
        <v>245</v>
      </c>
      <c r="AO31" s="362" t="s">
        <v>253</v>
      </c>
      <c r="AP31" s="516" t="s">
        <v>247</v>
      </c>
      <c r="AQ31" s="365"/>
      <c r="AR31" s="365"/>
      <c r="AS31" s="365"/>
      <c r="AW31" s="72"/>
    </row>
    <row r="32" spans="1:49" ht="41.25" customHeight="1" x14ac:dyDescent="0.2">
      <c r="A32" s="360"/>
      <c r="B32" s="363"/>
      <c r="C32" s="365"/>
      <c r="D32" s="365"/>
      <c r="E32" s="399"/>
      <c r="F32" s="457"/>
      <c r="G32" s="365"/>
      <c r="H32" s="365"/>
      <c r="I32" s="399"/>
      <c r="J32" s="399"/>
      <c r="K32" s="399"/>
      <c r="L32" s="399"/>
      <c r="M32" s="365"/>
      <c r="N32" s="365"/>
      <c r="O32" s="434"/>
      <c r="P32" s="557"/>
      <c r="Q32" s="365"/>
      <c r="R32" s="648"/>
      <c r="S32" s="365"/>
      <c r="T32" s="429"/>
      <c r="U32" s="365"/>
      <c r="V32" s="533"/>
      <c r="W32" s="178">
        <v>3</v>
      </c>
      <c r="X32" s="310" t="s">
        <v>254</v>
      </c>
      <c r="Y32" s="162" t="s">
        <v>183</v>
      </c>
      <c r="Z32" s="313" t="s">
        <v>184</v>
      </c>
      <c r="AA32" s="313" t="s">
        <v>185</v>
      </c>
      <c r="AB32" s="314">
        <v>0.4</v>
      </c>
      <c r="AC32" s="313" t="s">
        <v>243</v>
      </c>
      <c r="AD32" s="313" t="s">
        <v>187</v>
      </c>
      <c r="AE32" s="313" t="s">
        <v>188</v>
      </c>
      <c r="AF32" s="48">
        <f>IFERROR(IF(AND(Y31="Probabilidad",Y32="Probabilidad"),(AH31-(+AH31*AB32)),IF(AND(Y31="Impacto",Y32="Probabilidad"),(AH30-(+AH30*AB32)),IF(Y32="Impacto",AH31,""))),"")</f>
        <v>0.216</v>
      </c>
      <c r="AG32" s="49" t="str">
        <f t="shared" ref="AG32:AG33" si="31">IFERROR(IF(AF32="","",IF(AF32&lt;=0.2,"Muy Baja",IF(AF32&lt;=0.4,"Baja",IF(AF32&lt;=0.6,"Media",IF(AF32&lt;=0.8,"Alta","Muy Alta"))))),"")</f>
        <v>Baja</v>
      </c>
      <c r="AH32" s="47">
        <f t="shared" ref="AH32:AH33" si="32">+AF32</f>
        <v>0.216</v>
      </c>
      <c r="AI32" s="49" t="str">
        <f t="shared" ref="AI32:AI33" si="33">IFERROR(IF(AJ32="","",IF(AJ32&lt;=0.2,"Leve",IF(AJ32&lt;=0.4,"Menor",IF(AJ32&lt;=0.6,"Moderado",IF(AJ32&lt;=0.8,"Mayor","Catastrófico"))))),"")</f>
        <v>Moderado</v>
      </c>
      <c r="AJ32" s="47">
        <f>IFERROR(IF(AND(Y31="Impacto",Y32="Impacto"),(AJ31-(+AJ31*AB32)),IF(AND(Y31="Probabilidad",Y32="Impacto"),(AJ30-(+AJ30*AB32)),IF(Y32="Probabilidad",AJ31,""))),"")</f>
        <v>0.6</v>
      </c>
      <c r="AK32" s="50" t="str">
        <f t="shared" ref="AK32" si="34">IFERROR(IF(OR(AND(AG32="Muy Baja",AI32="Leve"),AND(AG32="Muy Baja",AI32="Menor"),AND(AG32="Baja",AI32="Leve")),"Bajo",IF(OR(AND(AG32="Muy baja",AI32="Moderado"),AND(AG32="Baja",AI32="Menor"),AND(AG32="Baja",AI32="Moderado"),AND(AG32="Media",AI32="Leve"),AND(AG32="Media",AI32="Menor"),AND(AG32="Media",AI32="Moderado"),AND(AG32="Alta",AI32="Leve"),AND(AG32="Alta",AI32="Menor")),"Moderado",IF(OR(AND(AG32="Muy Baja",AI32="Mayor"),AND(AG32="Baja",AI32="Mayor"),AND(AG32="Media",AI32="Mayor"),AND(AG32="Alta",AI32="Moderado"),AND(AG32="Alta",AI32="Mayor"),AND(AG32="Muy Alta",AI32="Leve"),AND(AG32="Muy Alta",AI32="Menor"),AND(AG32="Muy Alta",AI32="Moderado"),AND(AG32="Muy Alta",AI32="Mayor")),"Alto",IF(OR(AND(AG32="Muy Baja",AI32="Catastrófico"),AND(AG32="Baja",AI32="Catastrófico"),AND(AG32="Media",AI32="Catastrófico"),AND(AG32="Alta",AI32="Catastrófico"),AND(AG32="Muy Alta",AI32="Catastrófico")),"Extremo","")))),"")</f>
        <v>Moderado</v>
      </c>
      <c r="AL32" s="164" t="s">
        <v>33</v>
      </c>
      <c r="AM32" s="363"/>
      <c r="AN32" s="363"/>
      <c r="AO32" s="363"/>
      <c r="AP32" s="517"/>
      <c r="AQ32" s="365"/>
      <c r="AR32" s="365"/>
      <c r="AS32" s="365"/>
    </row>
    <row r="33" spans="1:45" ht="41.25" customHeight="1" x14ac:dyDescent="0.2">
      <c r="A33" s="360"/>
      <c r="B33" s="363"/>
      <c r="C33" s="365"/>
      <c r="D33" s="365"/>
      <c r="E33" s="399"/>
      <c r="F33" s="457"/>
      <c r="G33" s="365"/>
      <c r="H33" s="365"/>
      <c r="I33" s="399"/>
      <c r="J33" s="399"/>
      <c r="K33" s="399"/>
      <c r="L33" s="399"/>
      <c r="M33" s="365"/>
      <c r="N33" s="365"/>
      <c r="O33" s="434"/>
      <c r="P33" s="557"/>
      <c r="Q33" s="366"/>
      <c r="R33" s="648"/>
      <c r="S33" s="366"/>
      <c r="T33" s="429"/>
      <c r="U33" s="366"/>
      <c r="V33" s="533"/>
      <c r="W33" s="178">
        <v>4</v>
      </c>
      <c r="X33" s="310" t="s">
        <v>255</v>
      </c>
      <c r="Y33" s="162" t="s">
        <v>183</v>
      </c>
      <c r="Z33" s="313" t="s">
        <v>230</v>
      </c>
      <c r="AA33" s="313" t="s">
        <v>185</v>
      </c>
      <c r="AB33" s="314">
        <v>0.3</v>
      </c>
      <c r="AC33" s="313" t="s">
        <v>243</v>
      </c>
      <c r="AD33" s="313" t="s">
        <v>187</v>
      </c>
      <c r="AE33" s="313" t="s">
        <v>188</v>
      </c>
      <c r="AF33" s="48">
        <f t="shared" ref="AF33" si="35">IFERROR(IF(AND(Y32="Probabilidad",Y33="Probabilidad"),(AH32-(+AH32*AB33)),IF(AND(Y32="Impacto",Y33="Probabilidad"),(AH31-(+AH31*AB33)),IF(Y33="Impacto",AH32,""))),"")</f>
        <v>0.1512</v>
      </c>
      <c r="AG33" s="49" t="str">
        <f t="shared" si="31"/>
        <v>Muy Baja</v>
      </c>
      <c r="AH33" s="47">
        <f t="shared" si="32"/>
        <v>0.1512</v>
      </c>
      <c r="AI33" s="49" t="str">
        <f t="shared" si="33"/>
        <v>Moderado</v>
      </c>
      <c r="AJ33" s="47">
        <f t="shared" ref="AJ33" si="36">IFERROR(IF(AND(Y32="Impacto",Y33="Impacto"),(AJ32-(+AJ32*AB33)),IF(AND(Y32="Probabilidad",Y33="Impacto"),(AJ31-(+AJ31*AB33)),IF(Y33="Probabilidad",AJ32,""))),"")</f>
        <v>0.6</v>
      </c>
      <c r="AK33" s="50" t="str">
        <f>IFERROR(IF(OR(AND(AG33="Muy Baja",AI33="Leve"),AND(AG33="Muy Baja",AI33="Menor"),AND(AG33="Baja",AI33="Leve")),"Bajo",IF(OR(AND(AG33="Muy baja",AI33="Moderado"),AND(AG33="Baja",AI33="Menor"),AND(AG33="Baja",AI33="Moderado"),AND(AG33="Media",AI33="Leve"),AND(AG33="Media",AI33="Menor"),AND(AG33="Media",AI33="Moderado"),AND(AG33="Alta",AI33="Leve"),AND(AG33="Alta",AI33="Menor")),"Moderado",IF(OR(AND(AG33="Muy Baja",AI33="Mayor"),AND(AG33="Baja",AI33="Mayor"),AND(AG33="Media",AI33="Mayor"),AND(AG33="Alta",AI33="Moderado"),AND(AG33="Alta",AI33="Mayor"),AND(AG33="Muy Alta",AI33="Leve"),AND(AG33="Muy Alta",AI33="Menor"),AND(AG33="Muy Alta",AI33="Moderado"),AND(AG33="Muy Alta",AI33="Mayor")),"Alto",IF(OR(AND(AG33="Muy Baja",AI33="Catastrófico"),AND(AG33="Baja",AI33="Catastrófico"),AND(AG33="Media",AI33="Catastrófico"),AND(AG33="Alta",AI33="Catastrófico"),AND(AG33="Muy Alta",AI33="Catastrófico")),"Extremo","")))),"")</f>
        <v>Moderado</v>
      </c>
      <c r="AL33" s="164" t="s">
        <v>33</v>
      </c>
      <c r="AM33" s="364"/>
      <c r="AN33" s="521"/>
      <c r="AO33" s="364"/>
      <c r="AP33" s="518"/>
      <c r="AQ33" s="365"/>
      <c r="AR33" s="365"/>
      <c r="AS33" s="365"/>
    </row>
    <row r="34" spans="1:45" ht="15.75" customHeight="1" x14ac:dyDescent="0.2">
      <c r="A34" s="360"/>
      <c r="B34" s="363"/>
      <c r="C34" s="366"/>
      <c r="D34" s="366"/>
      <c r="E34" s="400"/>
      <c r="F34" s="458"/>
      <c r="G34" s="366"/>
      <c r="H34" s="366"/>
      <c r="I34" s="400"/>
      <c r="J34" s="400"/>
      <c r="K34" s="400"/>
      <c r="L34" s="400"/>
      <c r="M34" s="366"/>
      <c r="N34" s="366"/>
      <c r="O34" s="385"/>
      <c r="P34" s="557"/>
      <c r="Q34" s="179" t="s">
        <v>200</v>
      </c>
      <c r="R34" s="383"/>
      <c r="S34" s="179" t="s">
        <v>200</v>
      </c>
      <c r="T34" s="429"/>
      <c r="U34" s="179" t="s">
        <v>200</v>
      </c>
      <c r="V34" s="533"/>
      <c r="W34" s="178" t="s">
        <v>200</v>
      </c>
      <c r="X34" s="277"/>
      <c r="Y34" s="111" t="s">
        <v>200</v>
      </c>
      <c r="Z34" s="112" t="s">
        <v>200</v>
      </c>
      <c r="AA34" s="112" t="s">
        <v>200</v>
      </c>
      <c r="AB34" s="162" t="s">
        <v>200</v>
      </c>
      <c r="AC34" s="112" t="s">
        <v>200</v>
      </c>
      <c r="AD34" s="112" t="s">
        <v>200</v>
      </c>
      <c r="AE34" s="112" t="s">
        <v>200</v>
      </c>
      <c r="AF34" s="162" t="s">
        <v>200</v>
      </c>
      <c r="AG34" s="200" t="s">
        <v>200</v>
      </c>
      <c r="AH34" s="162" t="s">
        <v>200</v>
      </c>
      <c r="AI34" s="200" t="s">
        <v>200</v>
      </c>
      <c r="AJ34" s="162" t="s">
        <v>200</v>
      </c>
      <c r="AK34" s="201" t="s">
        <v>200</v>
      </c>
      <c r="AL34" s="164" t="s">
        <v>200</v>
      </c>
      <c r="AM34" s="179" t="s">
        <v>200</v>
      </c>
      <c r="AN34" s="269" t="s">
        <v>200</v>
      </c>
      <c r="AO34" s="156" t="s">
        <v>200</v>
      </c>
      <c r="AP34" s="178" t="s">
        <v>200</v>
      </c>
      <c r="AQ34" s="366"/>
      <c r="AR34" s="366"/>
      <c r="AS34" s="366"/>
    </row>
    <row r="35" spans="1:45" ht="67.5" customHeight="1" x14ac:dyDescent="0.2">
      <c r="A35" s="359">
        <v>5</v>
      </c>
      <c r="B35" s="362" t="s">
        <v>232</v>
      </c>
      <c r="C35" s="539" t="s">
        <v>256</v>
      </c>
      <c r="D35" s="539" t="s">
        <v>257</v>
      </c>
      <c r="E35" s="539" t="s">
        <v>258</v>
      </c>
      <c r="F35" s="446" t="s">
        <v>259</v>
      </c>
      <c r="G35" s="435" t="s">
        <v>260</v>
      </c>
      <c r="H35" s="435" t="s">
        <v>37</v>
      </c>
      <c r="I35" s="446" t="s">
        <v>261</v>
      </c>
      <c r="J35" s="446" t="s">
        <v>262</v>
      </c>
      <c r="K35" s="446" t="s">
        <v>263</v>
      </c>
      <c r="L35" s="446" t="s">
        <v>264</v>
      </c>
      <c r="M35" s="435" t="s">
        <v>41</v>
      </c>
      <c r="N35" s="435" t="s">
        <v>54</v>
      </c>
      <c r="O35" s="436">
        <v>118</v>
      </c>
      <c r="P35" s="425" t="str">
        <f>IF(O35&lt;=0,"",IF(O35&lt;=2,"Muy Baja",IF(O35&lt;=24,"Baja",IF(O35&lt;=500,"Media",IF(O35&lt;=5000,"Alta","Muy Alta")))))</f>
        <v>Media</v>
      </c>
      <c r="Q35" s="389">
        <f>IF(P35="","",IF(P35="Muy Baja",0.2,IF(P35="Baja",0.4,IF(P35="Media",0.6,IF(P35="Alta",0.8,IF(P35="Muy Alta",1,))))))</f>
        <v>0.6</v>
      </c>
      <c r="R35" s="522" t="s">
        <v>180</v>
      </c>
      <c r="S35" s="101" t="str">
        <f>IF(NOT(ISERROR(MATCH(R35,#REF!,0))),#REF!&amp;"Por favor no seleccionar los criterios de impacto(Afectación Económica o presupuestal y Pérdida Reputacional)",R35)</f>
        <v xml:space="preserve">     El riesgo afecta la imagen de la entidad con algunos usuarios de relevancia frente al logro de los objetivos</v>
      </c>
      <c r="T35" s="642" t="s">
        <v>181</v>
      </c>
      <c r="U35" s="538">
        <v>0.6</v>
      </c>
      <c r="V35" s="392" t="str">
        <f>IF(OR(AND(P35="Muy Baja",T35="Leve"),AND(P35="Muy Baja",T35="Menor"),AND(P35="Baja",T35="Leve")),"Bajo",IF(OR(AND(P35="Muy baja",T35="Moderado"),AND(P35="Baja",T35="Menor"),AND(P35="Baja",T35="Moderado"),AND(P35="Media",T35="Leve"),AND(P35="Media",T35="Menor"),AND(P35="Media",T35="Moderado"),AND(P35="Alta",T35="Leve"),AND(P35="Alta",T35="Menor")),"Moderado",IF(OR(AND(P35="Muy Baja",T35="Mayor"),AND(P35="Baja",T35="Mayor"),AND(P35="Media",T35="Mayor"),AND(P35="Alta",T35="Moderado"),AND(P35="Alta",T35="Mayor"),AND(P35="Muy Alta",T35="Leve"),AND(P35="Muy Alta",T35="Menor"),AND(P35="Muy Alta",T35="Moderado"),AND(P35="Muy Alta",T35="Mayor")),"Alto",IF(OR(AND(P35="Muy Baja",T35="Catastrófico"),AND(P35="Baja",T35="Catastrófico"),AND(P35="Media",T35="Catastrófico"),AND(P35="Alta",T35="Catastrófico"),AND(P35="Muy Alta",T35="Catastrófico")),"Extremo",""))))</f>
        <v>Moderado</v>
      </c>
      <c r="W35" s="70">
        <v>1</v>
      </c>
      <c r="X35" s="310" t="s">
        <v>265</v>
      </c>
      <c r="Y35" s="45" t="str">
        <f t="shared" ref="Y35:Y36" si="37">IF(OR(Z35="Preventivo",Z35="Detectivo"),"Probabilidad",IF(Z35="Correctivo","Impacto",""))</f>
        <v>Probabilidad</v>
      </c>
      <c r="Z35" s="46" t="s">
        <v>184</v>
      </c>
      <c r="AA35" s="46" t="s">
        <v>185</v>
      </c>
      <c r="AB35" s="47" t="str">
        <f>IF(AND(Z35="Preventivo",AA35="Automático"),"50%",IF(AND(Z35="Preventivo",AA35="Manual"),"40%",IF(AND(Z35="Detectivo",AA35="Automático"),"40%",IF(AND(Z35="Detectivo",AA35="Manual"),"30%",IF(AND(Z35="Correctivo",AA35="Automático"),"35%",IF(AND(Z35="Correctivo",AA35="Manual"),"25%",""))))))</f>
        <v>40%</v>
      </c>
      <c r="AC35" s="46" t="s">
        <v>186</v>
      </c>
      <c r="AD35" s="46" t="s">
        <v>187</v>
      </c>
      <c r="AE35" s="46" t="s">
        <v>188</v>
      </c>
      <c r="AF35" s="48">
        <f>IFERROR(IF(Y35="Probabilidad",(Q35-(+Q35*AB35)),IF(Y35="Impacto",Q35,"")),"")</f>
        <v>0.36</v>
      </c>
      <c r="AG35" s="49" t="str">
        <f>IFERROR(IF(AF35="","",IF(AF35&lt;=0.2,"Muy Baja",IF(AF35&lt;=0.4,"Baja",IF(AF35&lt;=0.6,"Media",IF(AF35&lt;=0.8,"Alta","Muy Alta"))))),"")</f>
        <v>Baja</v>
      </c>
      <c r="AH35" s="117">
        <f>+AF35</f>
        <v>0.36</v>
      </c>
      <c r="AI35" s="49" t="str">
        <f>IFERROR(IF(AJ35="","",IF(AJ35&lt;=0.2,"Leve",IF(AJ35&lt;=0.4,"Menor",IF(AJ35&lt;=0.6,"Moderado",IF(AJ35&lt;=0.8,"Mayor","Catastrófico"))))),"")</f>
        <v>Moderado</v>
      </c>
      <c r="AJ35" s="47">
        <f t="shared" ref="AJ35" si="38">IFERROR(IF(Y35="Impacto",(U35-(+U35*AB35)),IF(Y35="Probabilidad",U35,"")),"")</f>
        <v>0.6</v>
      </c>
      <c r="AK35" s="50" t="str">
        <f>IFERROR(IF(OR(AND(AG35="Muy Baja",AI35="Leve"),AND(AG35="Muy Baja",AI35="Menor"),AND(AG35="Baja",AI35="Leve")),"Bajo",IF(OR(AND(AG35="Muy baja",AI35="Moderado"),AND(AG35="Baja",AI35="Menor"),AND(AG35="Baja",AI35="Moderado"),AND(AG35="Media",AI35="Leve"),AND(AG35="Media",AI35="Menor"),AND(AG35="Media",AI35="Moderado"),AND(AG35="Alta",AI35="Leve"),AND(AG35="Alta",AI35="Menor")),"Moderado",IF(OR(AND(AG35="Muy Baja",AI35="Mayor"),AND(AG35="Baja",AI35="Mayor"),AND(AG35="Media",AI35="Mayor"),AND(AG35="Alta",AI35="Moderado"),AND(AG35="Alta",AI35="Mayor"),AND(AG35="Muy Alta",AI35="Leve"),AND(AG35="Muy Alta",AI35="Menor"),AND(AG35="Muy Alta",AI35="Moderado"),AND(AG35="Muy Alta",AI35="Mayor")),"Alto",IF(OR(AND(AG35="Muy Baja",AI35="Catastrófico"),AND(AG35="Baja",AI35="Catastrófico"),AND(AG35="Media",AI35="Catastrófico"),AND(AG35="Alta",AI35="Catastrófico"),AND(AG35="Muy Alta",AI35="Catastrófico")),"Extremo","")))),"")</f>
        <v>Moderado</v>
      </c>
      <c r="AL35" s="51" t="s">
        <v>33</v>
      </c>
      <c r="AM35" s="42" t="s">
        <v>266</v>
      </c>
      <c r="AN35" s="183" t="s">
        <v>245</v>
      </c>
      <c r="AO35" s="42" t="s">
        <v>267</v>
      </c>
      <c r="AP35" s="53" t="s">
        <v>247</v>
      </c>
      <c r="AQ35" s="362" t="s">
        <v>268</v>
      </c>
      <c r="AR35" s="362" t="s">
        <v>269</v>
      </c>
      <c r="AS35" s="362" t="s">
        <v>250</v>
      </c>
    </row>
    <row r="36" spans="1:45" ht="93" customHeight="1" x14ac:dyDescent="0.2">
      <c r="A36" s="360"/>
      <c r="B36" s="363"/>
      <c r="C36" s="539"/>
      <c r="D36" s="539"/>
      <c r="E36" s="539"/>
      <c r="F36" s="447"/>
      <c r="G36" s="363"/>
      <c r="H36" s="363"/>
      <c r="I36" s="447"/>
      <c r="J36" s="447"/>
      <c r="K36" s="447"/>
      <c r="L36" s="447"/>
      <c r="M36" s="363"/>
      <c r="N36" s="363"/>
      <c r="O36" s="432"/>
      <c r="P36" s="426"/>
      <c r="Q36" s="390"/>
      <c r="R36" s="523"/>
      <c r="S36" s="101">
        <f>IF(NOT(ISERROR(MATCH(R36,_xlfn.ANCHORARRAY(F99),0))),Q101&amp;"Por favor no seleccionar los criterios de impacto",R36)</f>
        <v>0</v>
      </c>
      <c r="T36" s="643"/>
      <c r="U36" s="499"/>
      <c r="V36" s="393"/>
      <c r="W36" s="70">
        <v>2</v>
      </c>
      <c r="X36" s="281" t="s">
        <v>270</v>
      </c>
      <c r="Y36" s="45" t="str">
        <f t="shared" si="37"/>
        <v>Probabilidad</v>
      </c>
      <c r="Z36" s="313" t="s">
        <v>230</v>
      </c>
      <c r="AA36" s="46" t="s">
        <v>185</v>
      </c>
      <c r="AB36" s="47" t="str">
        <f>IF(AND(Z36="Preventivo",AA36="Automático"),"50%",IF(AND(Z36="Preventivo",AA36="Manual"),"40%",IF(AND(Z36="Detectivo",AA36="Automático"),"40%",IF(AND(Z36="Detectivo",AA36="Manual"),"30%",IF(AND(Z36="Correctivo",AA36="Automático"),"35%",IF(AND(Z36="Correctivo",AA36="Manual"),"25%",""))))))</f>
        <v>30%</v>
      </c>
      <c r="AC36" s="46" t="s">
        <v>186</v>
      </c>
      <c r="AD36" s="46" t="s">
        <v>187</v>
      </c>
      <c r="AE36" s="46" t="s">
        <v>188</v>
      </c>
      <c r="AF36" s="48">
        <f>IFERROR(IF(AND(Y35="Probabilidad",Y36="Probabilidad"),(AH35-(+AH35*AB36)),IF(Y36="Probabilidad",(Q35-(+Q35*AB36)),IF(Y36="Impacto",AH35,""))),"")</f>
        <v>0.252</v>
      </c>
      <c r="AG36" s="49" t="str">
        <f t="shared" ref="AG36:AG40" si="39">IFERROR(IF(AF36="","",IF(AF36&lt;=0.2,"Muy Baja",IF(AF36&lt;=0.4,"Baja",IF(AF36&lt;=0.6,"Media",IF(AF36&lt;=0.8,"Alta","Muy Alta"))))),"")</f>
        <v>Baja</v>
      </c>
      <c r="AH36" s="117">
        <f t="shared" ref="AH36:AH40" si="40">+AF36</f>
        <v>0.252</v>
      </c>
      <c r="AI36" s="49" t="str">
        <f t="shared" ref="AI36:AI40" si="41">IFERROR(IF(AJ36="","",IF(AJ36&lt;=0.2,"Leve",IF(AJ36&lt;=0.4,"Menor",IF(AJ36&lt;=0.6,"Moderado",IF(AJ36&lt;=0.8,"Mayor","Catastrófico"))))),"")</f>
        <v>Moderado</v>
      </c>
      <c r="AJ36" s="47">
        <f t="shared" ref="AJ36" si="42">IFERROR(IF(AND(Y35="Impacto",Y36="Impacto"),(AJ35-(+AJ35*AB36)),IF(Y36="Impacto",($U$12-(+$U$12*AB36)),IF(Y36="Probabilidad",AJ35,""))),"")</f>
        <v>0.6</v>
      </c>
      <c r="AK36" s="50" t="str">
        <f t="shared" ref="AK36:AK37" si="43">IFERROR(IF(OR(AND(AG36="Muy Baja",AI36="Leve"),AND(AG36="Muy Baja",AI36="Menor"),AND(AG36="Baja",AI36="Leve")),"Bajo",IF(OR(AND(AG36="Muy baja",AI36="Moderado"),AND(AG36="Baja",AI36="Menor"),AND(AG36="Baja",AI36="Moderado"),AND(AG36="Media",AI36="Leve"),AND(AG36="Media",AI36="Menor"),AND(AG36="Media",AI36="Moderado"),AND(AG36="Alta",AI36="Leve"),AND(AG36="Alta",AI36="Menor")),"Moderado",IF(OR(AND(AG36="Muy Baja",AI36="Mayor"),AND(AG36="Baja",AI36="Mayor"),AND(AG36="Media",AI36="Mayor"),AND(AG36="Alta",AI36="Moderado"),AND(AG36="Alta",AI36="Mayor"),AND(AG36="Muy Alta",AI36="Leve"),AND(AG36="Muy Alta",AI36="Menor"),AND(AG36="Muy Alta",AI36="Moderado"),AND(AG36="Muy Alta",AI36="Mayor")),"Alto",IF(OR(AND(AG36="Muy Baja",AI36="Catastrófico"),AND(AG36="Baja",AI36="Catastrófico"),AND(AG36="Media",AI36="Catastrófico"),AND(AG36="Alta",AI36="Catastrófico"),AND(AG36="Muy Alta",AI36="Catastrófico")),"Extremo","")))),"")</f>
        <v>Moderado</v>
      </c>
      <c r="AL36" s="51" t="s">
        <v>33</v>
      </c>
      <c r="AM36" s="42" t="s">
        <v>271</v>
      </c>
      <c r="AN36" s="183" t="s">
        <v>245</v>
      </c>
      <c r="AO36" s="177" t="s">
        <v>272</v>
      </c>
      <c r="AP36" s="177" t="s">
        <v>273</v>
      </c>
      <c r="AQ36" s="364"/>
      <c r="AR36" s="364"/>
      <c r="AS36" s="364"/>
    </row>
    <row r="37" spans="1:45" ht="15" customHeight="1" x14ac:dyDescent="0.2">
      <c r="A37" s="360"/>
      <c r="B37" s="363"/>
      <c r="C37" s="539"/>
      <c r="D37" s="539"/>
      <c r="E37" s="539"/>
      <c r="F37" s="447"/>
      <c r="G37" s="363"/>
      <c r="H37" s="363"/>
      <c r="I37" s="447"/>
      <c r="J37" s="447"/>
      <c r="K37" s="447"/>
      <c r="L37" s="447"/>
      <c r="M37" s="363"/>
      <c r="N37" s="363"/>
      <c r="O37" s="432"/>
      <c r="P37" s="426"/>
      <c r="Q37" s="390"/>
      <c r="R37" s="523"/>
      <c r="S37" s="101">
        <f>IF(NOT(ISERROR(MATCH(R37,_xlfn.ANCHORARRAY(F100),0))),Q102&amp;"Por favor no seleccionar los criterios de impacto",R37)</f>
        <v>0</v>
      </c>
      <c r="T37" s="643"/>
      <c r="U37" s="499"/>
      <c r="V37" s="393"/>
      <c r="W37" s="70">
        <v>3</v>
      </c>
      <c r="X37" s="44"/>
      <c r="Y37" s="45" t="str">
        <f>IF(OR(Z37="Preventivo",Z37="Detectivo"),"Probabilidad",IF(Z37="Correctivo","Impacto",""))</f>
        <v/>
      </c>
      <c r="Z37" s="46"/>
      <c r="AA37" s="46"/>
      <c r="AB37" s="47" t="str">
        <f t="shared" ref="AB37:AB40" si="44">IF(AND(Z37="Preventivo",AA37="Automático"),"50%",IF(AND(Z37="Preventivo",AA37="Manual"),"40%",IF(AND(Z37="Detectivo",AA37="Automático"),"40%",IF(AND(Z37="Detectivo",AA37="Manual"),"30%",IF(AND(Z37="Correctivo",AA37="Automático"),"35%",IF(AND(Z37="Correctivo",AA37="Manual"),"25%",""))))))</f>
        <v/>
      </c>
      <c r="AC37" s="46"/>
      <c r="AD37" s="46"/>
      <c r="AE37" s="46"/>
      <c r="AF37" s="48" t="str">
        <f>IFERROR(IF(AND(Y36="Probabilidad",Y37="Probabilidad"),(AH36-(+AH36*AB37)),IF(AND(Y36="Impacto",Y37="Probabilidad"),(AH35-(+AH35*AB37)),IF(Y37="Impacto",AH36,""))),"")</f>
        <v/>
      </c>
      <c r="AG37" s="49" t="str">
        <f t="shared" si="39"/>
        <v/>
      </c>
      <c r="AH37" s="117" t="str">
        <f t="shared" si="40"/>
        <v/>
      </c>
      <c r="AI37" s="49" t="str">
        <f t="shared" si="41"/>
        <v/>
      </c>
      <c r="AJ37" s="47" t="str">
        <f t="shared" ref="AJ37:AJ40" si="45">IFERROR(IF(AND(Y36="Impacto",Y37="Impacto"),(AJ36-(+AJ36*AB37)),IF(AND(Y36="Probabilidad",Y37="Impacto"),(AJ35-(+AJ35*AB37)),IF(Y37="Probabilidad",AJ36,""))),"")</f>
        <v/>
      </c>
      <c r="AK37" s="50" t="str">
        <f t="shared" si="43"/>
        <v/>
      </c>
      <c r="AL37" s="51"/>
      <c r="AM37" s="42"/>
      <c r="AN37" s="52"/>
      <c r="AO37" s="52"/>
      <c r="AP37" s="53"/>
      <c r="AQ37" s="362"/>
      <c r="AR37" s="362"/>
      <c r="AS37" s="362"/>
    </row>
    <row r="38" spans="1:45" ht="15" customHeight="1" x14ac:dyDescent="0.2">
      <c r="A38" s="360"/>
      <c r="B38" s="363"/>
      <c r="C38" s="539"/>
      <c r="D38" s="539"/>
      <c r="E38" s="539"/>
      <c r="F38" s="447"/>
      <c r="G38" s="363"/>
      <c r="H38" s="363"/>
      <c r="I38" s="447"/>
      <c r="J38" s="447"/>
      <c r="K38" s="447"/>
      <c r="L38" s="447"/>
      <c r="M38" s="363"/>
      <c r="N38" s="363"/>
      <c r="O38" s="432"/>
      <c r="P38" s="426"/>
      <c r="Q38" s="390"/>
      <c r="R38" s="523"/>
      <c r="S38" s="101">
        <f>IF(NOT(ISERROR(MATCH(R38,_xlfn.ANCHORARRAY(F101),0))),Q103&amp;"Por favor no seleccionar los criterios de impacto",R38)</f>
        <v>0</v>
      </c>
      <c r="T38" s="643"/>
      <c r="U38" s="499"/>
      <c r="V38" s="393"/>
      <c r="W38" s="70">
        <v>4</v>
      </c>
      <c r="X38" s="43"/>
      <c r="Y38" s="45" t="str">
        <f t="shared" ref="Y38:Y42" si="46">IF(OR(Z38="Preventivo",Z38="Detectivo"),"Probabilidad",IF(Z38="Correctivo","Impacto",""))</f>
        <v/>
      </c>
      <c r="Z38" s="46"/>
      <c r="AA38" s="46"/>
      <c r="AB38" s="47" t="str">
        <f t="shared" si="44"/>
        <v/>
      </c>
      <c r="AC38" s="46"/>
      <c r="AD38" s="46"/>
      <c r="AE38" s="46"/>
      <c r="AF38" s="48" t="str">
        <f t="shared" ref="AF38:AF40" si="47">IFERROR(IF(AND(Y37="Probabilidad",Y38="Probabilidad"),(AH37-(+AH37*AB38)),IF(AND(Y37="Impacto",Y38="Probabilidad"),(AH36-(+AH36*AB38)),IF(Y38="Impacto",AH37,""))),"")</f>
        <v/>
      </c>
      <c r="AG38" s="49" t="str">
        <f t="shared" si="39"/>
        <v/>
      </c>
      <c r="AH38" s="117" t="str">
        <f t="shared" si="40"/>
        <v/>
      </c>
      <c r="AI38" s="49" t="str">
        <f t="shared" si="41"/>
        <v/>
      </c>
      <c r="AJ38" s="47" t="str">
        <f t="shared" si="45"/>
        <v/>
      </c>
      <c r="AK38" s="50" t="str">
        <f>IFERROR(IF(OR(AND(AG38="Muy Baja",AI38="Leve"),AND(AG38="Muy Baja",AI38="Menor"),AND(AG38="Baja",AI38="Leve")),"Bajo",IF(OR(AND(AG38="Muy baja",AI38="Moderado"),AND(AG38="Baja",AI38="Menor"),AND(AG38="Baja",AI38="Moderado"),AND(AG38="Media",AI38="Leve"),AND(AG38="Media",AI38="Menor"),AND(AG38="Media",AI38="Moderado"),AND(AG38="Alta",AI38="Leve"),AND(AG38="Alta",AI38="Menor")),"Moderado",IF(OR(AND(AG38="Muy Baja",AI38="Mayor"),AND(AG38="Baja",AI38="Mayor"),AND(AG38="Media",AI38="Mayor"),AND(AG38="Alta",AI38="Moderado"),AND(AG38="Alta",AI38="Mayor"),AND(AG38="Muy Alta",AI38="Leve"),AND(AG38="Muy Alta",AI38="Menor"),AND(AG38="Muy Alta",AI38="Moderado"),AND(AG38="Muy Alta",AI38="Mayor")),"Alto",IF(OR(AND(AG38="Muy Baja",AI38="Catastrófico"),AND(AG38="Baja",AI38="Catastrófico"),AND(AG38="Media",AI38="Catastrófico"),AND(AG38="Alta",AI38="Catastrófico"),AND(AG38="Muy Alta",AI38="Catastrófico")),"Extremo","")))),"")</f>
        <v/>
      </c>
      <c r="AL38" s="51"/>
      <c r="AM38" s="42"/>
      <c r="AN38" s="52"/>
      <c r="AO38" s="52"/>
      <c r="AP38" s="53"/>
      <c r="AQ38" s="364"/>
      <c r="AR38" s="364"/>
      <c r="AS38" s="364"/>
    </row>
    <row r="39" spans="1:45" ht="15" customHeight="1" x14ac:dyDescent="0.2">
      <c r="A39" s="360"/>
      <c r="B39" s="363"/>
      <c r="C39" s="539"/>
      <c r="D39" s="539"/>
      <c r="E39" s="539"/>
      <c r="F39" s="447"/>
      <c r="G39" s="363"/>
      <c r="H39" s="363"/>
      <c r="I39" s="447"/>
      <c r="J39" s="447"/>
      <c r="K39" s="447"/>
      <c r="L39" s="447"/>
      <c r="M39" s="363"/>
      <c r="N39" s="363"/>
      <c r="O39" s="432"/>
      <c r="P39" s="426"/>
      <c r="Q39" s="390"/>
      <c r="R39" s="523"/>
      <c r="S39" s="101">
        <f>IF(NOT(ISERROR(MATCH(R39,_xlfn.ANCHORARRAY(F102),0))),Q104&amp;"Por favor no seleccionar los criterios de impacto",R39)</f>
        <v>0</v>
      </c>
      <c r="T39" s="643"/>
      <c r="U39" s="499"/>
      <c r="V39" s="393"/>
      <c r="W39" s="70">
        <v>5</v>
      </c>
      <c r="X39" s="43"/>
      <c r="Y39" s="45" t="str">
        <f t="shared" si="46"/>
        <v/>
      </c>
      <c r="Z39" s="46"/>
      <c r="AA39" s="46"/>
      <c r="AB39" s="47" t="str">
        <f t="shared" si="44"/>
        <v/>
      </c>
      <c r="AC39" s="46"/>
      <c r="AD39" s="46"/>
      <c r="AE39" s="46"/>
      <c r="AF39" s="48" t="str">
        <f t="shared" si="47"/>
        <v/>
      </c>
      <c r="AG39" s="49" t="str">
        <f t="shared" si="39"/>
        <v/>
      </c>
      <c r="AH39" s="117" t="str">
        <f t="shared" si="40"/>
        <v/>
      </c>
      <c r="AI39" s="49" t="str">
        <f t="shared" si="41"/>
        <v/>
      </c>
      <c r="AJ39" s="47" t="str">
        <f t="shared" si="45"/>
        <v/>
      </c>
      <c r="AK39" s="50" t="str">
        <f t="shared" ref="AK39:AK40" si="48">IFERROR(IF(OR(AND(AG39="Muy Baja",AI39="Leve"),AND(AG39="Muy Baja",AI39="Menor"),AND(AG39="Baja",AI39="Leve")),"Bajo",IF(OR(AND(AG39="Muy baja",AI39="Moderado"),AND(AG39="Baja",AI39="Menor"),AND(AG39="Baja",AI39="Moderado"),AND(AG39="Media",AI39="Leve"),AND(AG39="Media",AI39="Menor"),AND(AG39="Media",AI39="Moderado"),AND(AG39="Alta",AI39="Leve"),AND(AG39="Alta",AI39="Menor")),"Moderado",IF(OR(AND(AG39="Muy Baja",AI39="Mayor"),AND(AG39="Baja",AI39="Mayor"),AND(AG39="Media",AI39="Mayor"),AND(AG39="Alta",AI39="Moderado"),AND(AG39="Alta",AI39="Mayor"),AND(AG39="Muy Alta",AI39="Leve"),AND(AG39="Muy Alta",AI39="Menor"),AND(AG39="Muy Alta",AI39="Moderado"),AND(AG39="Muy Alta",AI39="Mayor")),"Alto",IF(OR(AND(AG39="Muy Baja",AI39="Catastrófico"),AND(AG39="Baja",AI39="Catastrófico"),AND(AG39="Media",AI39="Catastrófico"),AND(AG39="Alta",AI39="Catastrófico"),AND(AG39="Muy Alta",AI39="Catastrófico")),"Extremo","")))),"")</f>
        <v/>
      </c>
      <c r="AL39" s="51"/>
      <c r="AM39" s="42"/>
      <c r="AN39" s="52"/>
      <c r="AO39" s="52"/>
      <c r="AP39" s="53"/>
      <c r="AQ39" s="362"/>
      <c r="AR39" s="362"/>
      <c r="AS39" s="362"/>
    </row>
    <row r="40" spans="1:45" ht="15" customHeight="1" x14ac:dyDescent="0.2">
      <c r="A40" s="361"/>
      <c r="B40" s="364"/>
      <c r="C40" s="539"/>
      <c r="D40" s="539"/>
      <c r="E40" s="539"/>
      <c r="F40" s="448"/>
      <c r="G40" s="364"/>
      <c r="H40" s="364"/>
      <c r="I40" s="448"/>
      <c r="J40" s="448"/>
      <c r="K40" s="448"/>
      <c r="L40" s="448"/>
      <c r="M40" s="364"/>
      <c r="N40" s="364"/>
      <c r="O40" s="433"/>
      <c r="P40" s="427"/>
      <c r="Q40" s="391"/>
      <c r="R40" s="524"/>
      <c r="S40" s="101">
        <f>IF(NOT(ISERROR(MATCH(R40,_xlfn.ANCHORARRAY(F103),0))),Q105&amp;"Por favor no seleccionar los criterios de impacto",R40)</f>
        <v>0</v>
      </c>
      <c r="T40" s="644"/>
      <c r="U40" s="500"/>
      <c r="V40" s="394"/>
      <c r="W40" s="70">
        <v>6</v>
      </c>
      <c r="X40" s="43"/>
      <c r="Y40" s="45" t="str">
        <f t="shared" si="46"/>
        <v/>
      </c>
      <c r="Z40" s="46"/>
      <c r="AA40" s="46"/>
      <c r="AB40" s="47" t="str">
        <f t="shared" si="44"/>
        <v/>
      </c>
      <c r="AC40" s="46"/>
      <c r="AD40" s="46"/>
      <c r="AE40" s="46"/>
      <c r="AF40" s="48" t="str">
        <f t="shared" si="47"/>
        <v/>
      </c>
      <c r="AG40" s="49" t="str">
        <f t="shared" si="39"/>
        <v/>
      </c>
      <c r="AH40" s="117" t="str">
        <f t="shared" si="40"/>
        <v/>
      </c>
      <c r="AI40" s="49" t="str">
        <f t="shared" si="41"/>
        <v/>
      </c>
      <c r="AJ40" s="47" t="str">
        <f t="shared" si="45"/>
        <v/>
      </c>
      <c r="AK40" s="50" t="str">
        <f t="shared" si="48"/>
        <v/>
      </c>
      <c r="AL40" s="51"/>
      <c r="AM40" s="42"/>
      <c r="AN40" s="52"/>
      <c r="AO40" s="52"/>
      <c r="AP40" s="53"/>
      <c r="AQ40" s="364"/>
      <c r="AR40" s="364"/>
      <c r="AS40" s="364"/>
    </row>
    <row r="41" spans="1:45" ht="79.5" customHeight="1" x14ac:dyDescent="0.2">
      <c r="A41" s="359">
        <v>6</v>
      </c>
      <c r="B41" s="362" t="s">
        <v>232</v>
      </c>
      <c r="C41" s="435" t="s">
        <v>30</v>
      </c>
      <c r="D41" s="435" t="s">
        <v>274</v>
      </c>
      <c r="E41" s="446" t="s">
        <v>275</v>
      </c>
      <c r="F41" s="446" t="s">
        <v>276</v>
      </c>
      <c r="G41" s="449" t="s">
        <v>260</v>
      </c>
      <c r="H41" s="435" t="s">
        <v>37</v>
      </c>
      <c r="I41" s="446" t="s">
        <v>277</v>
      </c>
      <c r="J41" s="446" t="s">
        <v>278</v>
      </c>
      <c r="K41" s="446" t="s">
        <v>279</v>
      </c>
      <c r="L41" s="446" t="s">
        <v>280</v>
      </c>
      <c r="M41" s="435" t="s">
        <v>41</v>
      </c>
      <c r="N41" s="435" t="s">
        <v>54</v>
      </c>
      <c r="O41" s="436">
        <v>6</v>
      </c>
      <c r="P41" s="425" t="str">
        <f>IF(O41&lt;=0,"",IF(O41&lt;=2,"Muy Baja",IF(O41&lt;=24,"Baja",IF(O41&lt;=500,"Media",IF(O41&lt;=5000,"Alta","Muy Alta")))))</f>
        <v>Baja</v>
      </c>
      <c r="Q41" s="389">
        <f>IF(P41="","",IF(P41="Muy Baja",0.2,IF(P41="Baja",0.4,IF(P41="Media",0.6,IF(P41="Alta",0.8,IF(P41="Muy Alta",1,))))))</f>
        <v>0.4</v>
      </c>
      <c r="R41" s="649" t="s">
        <v>281</v>
      </c>
      <c r="S41" s="389" t="str">
        <f>IF(NOT(ISERROR(MATCH(R41,#REF!,0))),#REF!&amp;"Por favor no seleccionar los criterios de impacto(Afectación Económica o presupuestal y Pérdida Reputacional)",R41)</f>
        <v xml:space="preserve">     El riesgo afecta la imagen de alguna área de la organización</v>
      </c>
      <c r="T41" s="575" t="str">
        <f>IF(OR(S41='[3]Tabla Impacto'!$C$12,S41='[3]Tabla Impacto'!$D$12),"Leve",IF(OR(S41='[3]Tabla Impacto'!$C$13,S41='[3]Tabla Impacto'!$D$13),"Menor",IF(OR(S41='[3]Tabla Impacto'!$C$14,S41='[3]Tabla Impacto'!$D$14),"Moderado",IF(OR(S41='[3]Tabla Impacto'!$C$15,S41='[3]Tabla Impacto'!$D$15),"Mayor",IF(OR(S41='[3]Tabla Impacto'!$C$16,S41='[3]Tabla Impacto'!$D$16),"Catastrófico","")))))</f>
        <v>Leve</v>
      </c>
      <c r="U41" s="389">
        <f>IF(T41="","",IF(T41="Leve",0.2,IF(T41="Menor",0.4,IF(T41="Moderado",0.6,IF(T41="Mayor",0.8,IF(T41="Catastrófico",1,))))))</f>
        <v>0.2</v>
      </c>
      <c r="V41" s="392" t="str">
        <f>IF(OR(AND(P41="Muy Baja",T41="Leve"),AND(P41="Muy Baja",T41="Menor"),AND(P41="Baja",T41="Leve")),"Bajo",IF(OR(AND(P41="Muy baja",T41="Moderado"),AND(P41="Baja",T41="Menor"),AND(P41="Baja",T41="Moderado"),AND(P41="Media",T41="Leve"),AND(P41="Media",T41="Menor"),AND(P41="Media",T41="Moderado"),AND(P41="Alta",T41="Leve"),AND(P41="Alta",T41="Menor")),"Moderado",IF(OR(AND(P41="Muy Baja",T41="Mayor"),AND(P41="Baja",T41="Mayor"),AND(P41="Media",T41="Mayor"),AND(P41="Alta",T41="Moderado"),AND(P41="Alta",T41="Mayor"),AND(P41="Muy Alta",T41="Leve"),AND(P41="Muy Alta",T41="Menor"),AND(P41="Muy Alta",T41="Moderado"),AND(P41="Muy Alta",T41="Mayor")),"Alto",IF(OR(AND(P41="Muy Baja",T41="Catastrófico"),AND(P41="Baja",T41="Catastrófico"),AND(P41="Media",T41="Catastrófico"),AND(P41="Alta",T41="Catastrófico"),AND(P41="Muy Alta",T41="Catastrófico")),"Extremo",""))))</f>
        <v>Bajo</v>
      </c>
      <c r="W41" s="70">
        <v>1</v>
      </c>
      <c r="X41" s="43" t="s">
        <v>282</v>
      </c>
      <c r="Y41" s="45" t="str">
        <f t="shared" si="46"/>
        <v>Probabilidad</v>
      </c>
      <c r="Z41" s="46" t="s">
        <v>184</v>
      </c>
      <c r="AA41" s="46" t="s">
        <v>185</v>
      </c>
      <c r="AB41" s="47" t="str">
        <f>IF(AND(Z41="Preventivo",AA41="Automático"),"50%",IF(AND(Z41="Preventivo",AA41="Manual"),"40%",IF(AND(Z41="Detectivo",AA41="Automático"),"40%",IF(AND(Z41="Detectivo",AA41="Manual"),"30%",IF(AND(Z41="Correctivo",AA41="Automático"),"35%",IF(AND(Z41="Correctivo",AA41="Manual"),"25%",""))))))</f>
        <v>40%</v>
      </c>
      <c r="AC41" s="46" t="s">
        <v>186</v>
      </c>
      <c r="AD41" s="46" t="s">
        <v>187</v>
      </c>
      <c r="AE41" s="46" t="s">
        <v>188</v>
      </c>
      <c r="AF41" s="48">
        <f>IFERROR(IF(Y41="Probabilidad",(Q41-(+Q41*AB41)),IF(Y41="Impacto",Q41,"")),"")</f>
        <v>0.24</v>
      </c>
      <c r="AG41" s="49" t="str">
        <f>IFERROR(IF(AF41="","",IF(AF41&lt;=0.2,"Muy Baja",IF(AF41&lt;=0.4,"Baja",IF(AF41&lt;=0.6,"Media",IF(AF41&lt;=0.8,"Alta","Muy Alta"))))),"")</f>
        <v>Baja</v>
      </c>
      <c r="AH41" s="117">
        <f>+AF41</f>
        <v>0.24</v>
      </c>
      <c r="AI41" s="49" t="str">
        <f>IFERROR(IF(AJ41="","",IF(AJ41&lt;=0.2,"Leve",IF(AJ41&lt;=0.4,"Menor",IF(AJ41&lt;=0.6,"Moderado",IF(AJ41&lt;=0.8,"Mayor","Catastrófico"))))),"")</f>
        <v>Leve</v>
      </c>
      <c r="AJ41" s="47">
        <f t="shared" ref="AJ41" si="49">IFERROR(IF(Y41="Impacto",(U41-(+U41*AB41)),IF(Y41="Probabilidad",U41,"")),"")</f>
        <v>0.2</v>
      </c>
      <c r="AK41" s="50" t="str">
        <f>IFERROR(IF(OR(AND(AG41="Muy Baja",AI41="Leve"),AND(AG41="Muy Baja",AI41="Menor"),AND(AG41="Baja",AI41="Leve")),"Bajo",IF(OR(AND(AG41="Muy baja",AI41="Moderado"),AND(AG41="Baja",AI41="Menor"),AND(AG41="Baja",AI41="Moderado"),AND(AG41="Media",AI41="Leve"),AND(AG41="Media",AI41="Menor"),AND(AG41="Media",AI41="Moderado"),AND(AG41="Alta",AI41="Leve"),AND(AG41="Alta",AI41="Menor")),"Moderado",IF(OR(AND(AG41="Muy Baja",AI41="Mayor"),AND(AG41="Baja",AI41="Mayor"),AND(AG41="Media",AI41="Mayor"),AND(AG41="Alta",AI41="Moderado"),AND(AG41="Alta",AI41="Mayor"),AND(AG41="Muy Alta",AI41="Leve"),AND(AG41="Muy Alta",AI41="Menor"),AND(AG41="Muy Alta",AI41="Moderado"),AND(AG41="Muy Alta",AI41="Mayor")),"Alto",IF(OR(AND(AG41="Muy Baja",AI41="Catastrófico"),AND(AG41="Baja",AI41="Catastrófico"),AND(AG41="Media",AI41="Catastrófico"),AND(AG41="Alta",AI41="Catastrófico"),AND(AG41="Muy Alta",AI41="Catastrófico")),"Extremo","")))),"")</f>
        <v>Bajo</v>
      </c>
      <c r="AL41" s="51" t="s">
        <v>27</v>
      </c>
      <c r="AM41" s="42"/>
      <c r="AN41" s="52"/>
      <c r="AO41" s="52"/>
      <c r="AP41" s="53"/>
      <c r="AQ41" s="362" t="s">
        <v>283</v>
      </c>
      <c r="AR41" s="362" t="s">
        <v>284</v>
      </c>
      <c r="AS41" s="431"/>
    </row>
    <row r="42" spans="1:45" ht="79.5" customHeight="1" x14ac:dyDescent="0.2">
      <c r="A42" s="360"/>
      <c r="B42" s="363"/>
      <c r="C42" s="363"/>
      <c r="D42" s="363"/>
      <c r="E42" s="447"/>
      <c r="F42" s="447"/>
      <c r="G42" s="450"/>
      <c r="H42" s="363"/>
      <c r="I42" s="447"/>
      <c r="J42" s="447"/>
      <c r="K42" s="447"/>
      <c r="L42" s="447"/>
      <c r="M42" s="363"/>
      <c r="N42" s="363"/>
      <c r="O42" s="432"/>
      <c r="P42" s="426"/>
      <c r="Q42" s="390"/>
      <c r="R42" s="620"/>
      <c r="S42" s="390"/>
      <c r="T42" s="426"/>
      <c r="U42" s="390"/>
      <c r="V42" s="393"/>
      <c r="W42" s="70">
        <v>2</v>
      </c>
      <c r="X42" s="43" t="s">
        <v>285</v>
      </c>
      <c r="Y42" s="45" t="str">
        <f t="shared" si="46"/>
        <v>Probabilidad</v>
      </c>
      <c r="Z42" s="46" t="s">
        <v>184</v>
      </c>
      <c r="AA42" s="46" t="s">
        <v>185</v>
      </c>
      <c r="AB42" s="47" t="str">
        <f t="shared" ref="AB42" si="50">IF(AND(Z42="Preventivo",AA42="Automático"),"50%",IF(AND(Z42="Preventivo",AA42="Manual"),"40%",IF(AND(Z42="Detectivo",AA42="Automático"),"40%",IF(AND(Z42="Detectivo",AA42="Manual"),"30%",IF(AND(Z42="Correctivo",AA42="Automático"),"35%",IF(AND(Z42="Correctivo",AA42="Manual"),"25%",""))))))</f>
        <v>40%</v>
      </c>
      <c r="AC42" s="46" t="s">
        <v>186</v>
      </c>
      <c r="AD42" s="46" t="s">
        <v>187</v>
      </c>
      <c r="AE42" s="46" t="s">
        <v>188</v>
      </c>
      <c r="AF42" s="48">
        <f>IFERROR(IF(AND(Y41="Probabilidad",Y42="Probabilidad"),(AH41-(+AH41*AB42)),IF(Y42="Probabilidad",(Q41-(+Q41*AB42)),IF(Y42="Impacto",AH41,""))),"")</f>
        <v>0.14399999999999999</v>
      </c>
      <c r="AG42" s="49" t="str">
        <f t="shared" ref="AG42:AG46" si="51">IFERROR(IF(AF42="","",IF(AF42&lt;=0.2,"Muy Baja",IF(AF42&lt;=0.4,"Baja",IF(AF42&lt;=0.6,"Media",IF(AF42&lt;=0.8,"Alta","Muy Alta"))))),"")</f>
        <v>Muy Baja</v>
      </c>
      <c r="AH42" s="117">
        <f t="shared" ref="AH42:AH46" si="52">+AF42</f>
        <v>0.14399999999999999</v>
      </c>
      <c r="AI42" s="49" t="str">
        <f t="shared" ref="AI42:AI46" si="53">IFERROR(IF(AJ42="","",IF(AJ42&lt;=0.2,"Leve",IF(AJ42&lt;=0.4,"Menor",IF(AJ42&lt;=0.6,"Moderado",IF(AJ42&lt;=0.8,"Mayor","Catastrófico"))))),"")</f>
        <v>Leve</v>
      </c>
      <c r="AJ42" s="47">
        <f t="shared" ref="AJ42" si="54">IFERROR(IF(AND(Y41="Impacto",Y42="Impacto"),(AJ41-(+AJ41*AB42)),IF(Y42="Impacto",($U$12-(+$U$12*AB42)),IF(Y42="Probabilidad",AJ41,""))),"")</f>
        <v>0.2</v>
      </c>
      <c r="AK42" s="50" t="str">
        <f t="shared" ref="AK42:AK43" si="55">IFERROR(IF(OR(AND(AG42="Muy Baja",AI42="Leve"),AND(AG42="Muy Baja",AI42="Menor"),AND(AG42="Baja",AI42="Leve")),"Bajo",IF(OR(AND(AG42="Muy baja",AI42="Moderado"),AND(AG42="Baja",AI42="Menor"),AND(AG42="Baja",AI42="Moderado"),AND(AG42="Media",AI42="Leve"),AND(AG42="Media",AI42="Menor"),AND(AG42="Media",AI42="Moderado"),AND(AG42="Alta",AI42="Leve"),AND(AG42="Alta",AI42="Menor")),"Moderado",IF(OR(AND(AG42="Muy Baja",AI42="Mayor"),AND(AG42="Baja",AI42="Mayor"),AND(AG42="Media",AI42="Mayor"),AND(AG42="Alta",AI42="Moderado"),AND(AG42="Alta",AI42="Mayor"),AND(AG42="Muy Alta",AI42="Leve"),AND(AG42="Muy Alta",AI42="Menor"),AND(AG42="Muy Alta",AI42="Moderado"),AND(AG42="Muy Alta",AI42="Mayor")),"Alto",IF(OR(AND(AG42="Muy Baja",AI42="Catastrófico"),AND(AG42="Baja",AI42="Catastrófico"),AND(AG42="Media",AI42="Catastrófico"),AND(AG42="Alta",AI42="Catastrófico"),AND(AG42="Muy Alta",AI42="Catastrófico")),"Extremo","")))),"")</f>
        <v>Bajo</v>
      </c>
      <c r="AL42" s="51" t="s">
        <v>27</v>
      </c>
      <c r="AM42" s="42"/>
      <c r="AN42" s="52"/>
      <c r="AO42" s="42"/>
      <c r="AP42" s="53"/>
      <c r="AQ42" s="363"/>
      <c r="AR42" s="363"/>
      <c r="AS42" s="432"/>
    </row>
    <row r="43" spans="1:45" ht="15" customHeight="1" x14ac:dyDescent="0.2">
      <c r="A43" s="360"/>
      <c r="B43" s="363"/>
      <c r="C43" s="363"/>
      <c r="D43" s="363"/>
      <c r="E43" s="447"/>
      <c r="F43" s="447"/>
      <c r="G43" s="450"/>
      <c r="H43" s="363"/>
      <c r="I43" s="447"/>
      <c r="J43" s="447"/>
      <c r="K43" s="447"/>
      <c r="L43" s="447"/>
      <c r="M43" s="363"/>
      <c r="N43" s="363"/>
      <c r="O43" s="432"/>
      <c r="P43" s="426"/>
      <c r="Q43" s="390"/>
      <c r="R43" s="620"/>
      <c r="S43" s="390"/>
      <c r="T43" s="426"/>
      <c r="U43" s="390"/>
      <c r="V43" s="393"/>
      <c r="W43" s="70">
        <v>3</v>
      </c>
      <c r="X43" s="44"/>
      <c r="Y43" s="45" t="str">
        <f>IF(OR(Z43="Preventivo",Z43="Detectivo"),"Probabilidad",IF(Z43="Correctivo","Impacto",""))</f>
        <v/>
      </c>
      <c r="Z43" s="46"/>
      <c r="AA43" s="46"/>
      <c r="AB43" s="47" t="str">
        <f t="shared" ref="AB43:AB46" si="56">IF(AND(Z43="Preventivo",AA43="Automático"),"50%",IF(AND(Z43="Preventivo",AA43="Manual"),"40%",IF(AND(Z43="Detectivo",AA43="Automático"),"40%",IF(AND(Z43="Detectivo",AA43="Manual"),"30%",IF(AND(Z43="Correctivo",AA43="Automático"),"35%",IF(AND(Z43="Correctivo",AA43="Manual"),"25%",""))))))</f>
        <v/>
      </c>
      <c r="AC43" s="46"/>
      <c r="AD43" s="46"/>
      <c r="AE43" s="46"/>
      <c r="AF43" s="48" t="str">
        <f>IFERROR(IF(AND(Y42="Probabilidad",Y43="Probabilidad"),(AH42-(+AH42*AB43)),IF(AND(Y42="Impacto",Y43="Probabilidad"),(AH41-(+AH41*AB43)),IF(Y43="Impacto",AH42,""))),"")</f>
        <v/>
      </c>
      <c r="AG43" s="49" t="str">
        <f t="shared" si="51"/>
        <v/>
      </c>
      <c r="AH43" s="117" t="str">
        <f t="shared" si="52"/>
        <v/>
      </c>
      <c r="AI43" s="49" t="str">
        <f t="shared" si="53"/>
        <v/>
      </c>
      <c r="AJ43" s="47" t="str">
        <f t="shared" ref="AJ43:AJ46" si="57">IFERROR(IF(AND(Y42="Impacto",Y43="Impacto"),(AJ42-(+AJ42*AB43)),IF(AND(Y42="Probabilidad",Y43="Impacto"),(AJ41-(+AJ41*AB43)),IF(Y43="Probabilidad",AJ42,""))),"")</f>
        <v/>
      </c>
      <c r="AK43" s="50" t="str">
        <f t="shared" si="55"/>
        <v/>
      </c>
      <c r="AL43" s="51"/>
      <c r="AM43" s="42"/>
      <c r="AN43" s="52"/>
      <c r="AO43" s="52"/>
      <c r="AP43" s="53"/>
      <c r="AQ43" s="363"/>
      <c r="AR43" s="363"/>
      <c r="AS43" s="432"/>
    </row>
    <row r="44" spans="1:45" ht="15.75" customHeight="1" x14ac:dyDescent="0.2">
      <c r="A44" s="360"/>
      <c r="B44" s="363"/>
      <c r="C44" s="363"/>
      <c r="D44" s="363"/>
      <c r="E44" s="447"/>
      <c r="F44" s="447"/>
      <c r="G44" s="450"/>
      <c r="H44" s="363"/>
      <c r="I44" s="447"/>
      <c r="J44" s="447"/>
      <c r="K44" s="447"/>
      <c r="L44" s="447"/>
      <c r="M44" s="363"/>
      <c r="N44" s="363"/>
      <c r="O44" s="432"/>
      <c r="P44" s="426"/>
      <c r="Q44" s="390"/>
      <c r="R44" s="620"/>
      <c r="S44" s="390"/>
      <c r="T44" s="426"/>
      <c r="U44" s="390"/>
      <c r="V44" s="393"/>
      <c r="W44" s="70">
        <v>4</v>
      </c>
      <c r="X44" s="43"/>
      <c r="Y44" s="45" t="str">
        <f t="shared" ref="Y44:Y46" si="58">IF(OR(Z44="Preventivo",Z44="Detectivo"),"Probabilidad",IF(Z44="Correctivo","Impacto",""))</f>
        <v/>
      </c>
      <c r="Z44" s="46"/>
      <c r="AA44" s="46"/>
      <c r="AB44" s="47" t="str">
        <f t="shared" si="56"/>
        <v/>
      </c>
      <c r="AC44" s="46"/>
      <c r="AD44" s="46"/>
      <c r="AE44" s="46"/>
      <c r="AF44" s="48" t="str">
        <f t="shared" ref="AF44:AF46" si="59">IFERROR(IF(AND(Y43="Probabilidad",Y44="Probabilidad"),(AH43-(+AH43*AB44)),IF(AND(Y43="Impacto",Y44="Probabilidad"),(AH42-(+AH42*AB44)),IF(Y44="Impacto",AH43,""))),"")</f>
        <v/>
      </c>
      <c r="AG44" s="49" t="str">
        <f t="shared" si="51"/>
        <v/>
      </c>
      <c r="AH44" s="117" t="str">
        <f t="shared" si="52"/>
        <v/>
      </c>
      <c r="AI44" s="49" t="str">
        <f t="shared" si="53"/>
        <v/>
      </c>
      <c r="AJ44" s="47" t="str">
        <f t="shared" si="57"/>
        <v/>
      </c>
      <c r="AK44" s="50" t="str">
        <f>IFERROR(IF(OR(AND(AG44="Muy Baja",AI44="Leve"),AND(AG44="Muy Baja",AI44="Menor"),AND(AG44="Baja",AI44="Leve")),"Bajo",IF(OR(AND(AG44="Muy baja",AI44="Moderado"),AND(AG44="Baja",AI44="Menor"),AND(AG44="Baja",AI44="Moderado"),AND(AG44="Media",AI44="Leve"),AND(AG44="Media",AI44="Menor"),AND(AG44="Media",AI44="Moderado"),AND(AG44="Alta",AI44="Leve"),AND(AG44="Alta",AI44="Menor")),"Moderado",IF(OR(AND(AG44="Muy Baja",AI44="Mayor"),AND(AG44="Baja",AI44="Mayor"),AND(AG44="Media",AI44="Mayor"),AND(AG44="Alta",AI44="Moderado"),AND(AG44="Alta",AI44="Mayor"),AND(AG44="Muy Alta",AI44="Leve"),AND(AG44="Muy Alta",AI44="Menor"),AND(AG44="Muy Alta",AI44="Moderado"),AND(AG44="Muy Alta",AI44="Mayor")),"Alto",IF(OR(AND(AG44="Muy Baja",AI44="Catastrófico"),AND(AG44="Baja",AI44="Catastrófico"),AND(AG44="Media",AI44="Catastrófico"),AND(AG44="Alta",AI44="Catastrófico"),AND(AG44="Muy Alta",AI44="Catastrófico")),"Extremo","")))),"")</f>
        <v/>
      </c>
      <c r="AL44" s="51"/>
      <c r="AM44" s="42"/>
      <c r="AN44" s="52"/>
      <c r="AO44" s="52"/>
      <c r="AP44" s="53"/>
      <c r="AQ44" s="363"/>
      <c r="AR44" s="363"/>
      <c r="AS44" s="432"/>
    </row>
    <row r="45" spans="1:45" ht="15" customHeight="1" x14ac:dyDescent="0.2">
      <c r="A45" s="360"/>
      <c r="B45" s="363"/>
      <c r="C45" s="363"/>
      <c r="D45" s="363"/>
      <c r="E45" s="447"/>
      <c r="F45" s="447"/>
      <c r="G45" s="450"/>
      <c r="H45" s="363"/>
      <c r="I45" s="447"/>
      <c r="J45" s="447"/>
      <c r="K45" s="447"/>
      <c r="L45" s="447"/>
      <c r="M45" s="363"/>
      <c r="N45" s="363"/>
      <c r="O45" s="432"/>
      <c r="P45" s="426"/>
      <c r="Q45" s="390"/>
      <c r="R45" s="620"/>
      <c r="S45" s="390"/>
      <c r="T45" s="426"/>
      <c r="U45" s="390"/>
      <c r="V45" s="393"/>
      <c r="W45" s="70">
        <v>5</v>
      </c>
      <c r="X45" s="43"/>
      <c r="Y45" s="45" t="str">
        <f t="shared" si="58"/>
        <v/>
      </c>
      <c r="Z45" s="46"/>
      <c r="AA45" s="46"/>
      <c r="AB45" s="47" t="str">
        <f t="shared" si="56"/>
        <v/>
      </c>
      <c r="AC45" s="46"/>
      <c r="AD45" s="46"/>
      <c r="AE45" s="46"/>
      <c r="AF45" s="48" t="str">
        <f t="shared" si="59"/>
        <v/>
      </c>
      <c r="AG45" s="49" t="str">
        <f t="shared" si="51"/>
        <v/>
      </c>
      <c r="AH45" s="117" t="str">
        <f t="shared" si="52"/>
        <v/>
      </c>
      <c r="AI45" s="49" t="str">
        <f t="shared" si="53"/>
        <v/>
      </c>
      <c r="AJ45" s="47" t="str">
        <f t="shared" si="57"/>
        <v/>
      </c>
      <c r="AK45" s="50" t="str">
        <f t="shared" ref="AK45:AK46" si="60">IFERROR(IF(OR(AND(AG45="Muy Baja",AI45="Leve"),AND(AG45="Muy Baja",AI45="Menor"),AND(AG45="Baja",AI45="Leve")),"Bajo",IF(OR(AND(AG45="Muy baja",AI45="Moderado"),AND(AG45="Baja",AI45="Menor"),AND(AG45="Baja",AI45="Moderado"),AND(AG45="Media",AI45="Leve"),AND(AG45="Media",AI45="Menor"),AND(AG45="Media",AI45="Moderado"),AND(AG45="Alta",AI45="Leve"),AND(AG45="Alta",AI45="Menor")),"Moderado",IF(OR(AND(AG45="Muy Baja",AI45="Mayor"),AND(AG45="Baja",AI45="Mayor"),AND(AG45="Media",AI45="Mayor"),AND(AG45="Alta",AI45="Moderado"),AND(AG45="Alta",AI45="Mayor"),AND(AG45="Muy Alta",AI45="Leve"),AND(AG45="Muy Alta",AI45="Menor"),AND(AG45="Muy Alta",AI45="Moderado"),AND(AG45="Muy Alta",AI45="Mayor")),"Alto",IF(OR(AND(AG45="Muy Baja",AI45="Catastrófico"),AND(AG45="Baja",AI45="Catastrófico"),AND(AG45="Media",AI45="Catastrófico"),AND(AG45="Alta",AI45="Catastrófico"),AND(AG45="Muy Alta",AI45="Catastrófico")),"Extremo","")))),"")</f>
        <v/>
      </c>
      <c r="AL45" s="51"/>
      <c r="AM45" s="42"/>
      <c r="AN45" s="52"/>
      <c r="AO45" s="52"/>
      <c r="AP45" s="53"/>
      <c r="AQ45" s="363"/>
      <c r="AR45" s="363"/>
      <c r="AS45" s="432"/>
    </row>
    <row r="46" spans="1:45" ht="15.75" customHeight="1" x14ac:dyDescent="0.2">
      <c r="A46" s="361"/>
      <c r="B46" s="364"/>
      <c r="C46" s="364"/>
      <c r="D46" s="364"/>
      <c r="E46" s="448"/>
      <c r="F46" s="448"/>
      <c r="G46" s="451"/>
      <c r="H46" s="364"/>
      <c r="I46" s="448"/>
      <c r="J46" s="448"/>
      <c r="K46" s="448"/>
      <c r="L46" s="448"/>
      <c r="M46" s="364"/>
      <c r="N46" s="364"/>
      <c r="O46" s="433"/>
      <c r="P46" s="427"/>
      <c r="Q46" s="391"/>
      <c r="R46" s="650"/>
      <c r="S46" s="391"/>
      <c r="T46" s="576"/>
      <c r="U46" s="391"/>
      <c r="V46" s="394"/>
      <c r="W46" s="70">
        <v>6</v>
      </c>
      <c r="X46" s="43"/>
      <c r="Y46" s="45" t="str">
        <f t="shared" si="58"/>
        <v/>
      </c>
      <c r="Z46" s="46"/>
      <c r="AA46" s="46"/>
      <c r="AB46" s="47" t="str">
        <f t="shared" si="56"/>
        <v/>
      </c>
      <c r="AC46" s="46"/>
      <c r="AD46" s="46"/>
      <c r="AE46" s="46"/>
      <c r="AF46" s="48" t="str">
        <f t="shared" si="59"/>
        <v/>
      </c>
      <c r="AG46" s="49" t="str">
        <f t="shared" si="51"/>
        <v/>
      </c>
      <c r="AH46" s="117" t="str">
        <f t="shared" si="52"/>
        <v/>
      </c>
      <c r="AI46" s="49" t="str">
        <f t="shared" si="53"/>
        <v/>
      </c>
      <c r="AJ46" s="47" t="str">
        <f t="shared" si="57"/>
        <v/>
      </c>
      <c r="AK46" s="50" t="str">
        <f t="shared" si="60"/>
        <v/>
      </c>
      <c r="AL46" s="51"/>
      <c r="AM46" s="42"/>
      <c r="AN46" s="52"/>
      <c r="AO46" s="52"/>
      <c r="AP46" s="53"/>
      <c r="AQ46" s="521"/>
      <c r="AR46" s="521"/>
      <c r="AS46" s="433"/>
    </row>
    <row r="47" spans="1:45" s="71" customFormat="1" ht="65.25" customHeight="1" x14ac:dyDescent="0.25">
      <c r="A47" s="359">
        <v>7</v>
      </c>
      <c r="B47" s="362" t="s">
        <v>286</v>
      </c>
      <c r="C47" s="367" t="s">
        <v>32</v>
      </c>
      <c r="D47" s="367" t="s">
        <v>287</v>
      </c>
      <c r="E47" s="398" t="s">
        <v>288</v>
      </c>
      <c r="F47" s="398" t="s">
        <v>289</v>
      </c>
      <c r="G47" s="367" t="s">
        <v>51</v>
      </c>
      <c r="H47" s="367" t="s">
        <v>290</v>
      </c>
      <c r="I47" s="398" t="s">
        <v>291</v>
      </c>
      <c r="J47" s="398" t="s">
        <v>292</v>
      </c>
      <c r="K47" s="398" t="s">
        <v>293</v>
      </c>
      <c r="L47" s="398" t="s">
        <v>294</v>
      </c>
      <c r="M47" s="367" t="s">
        <v>41</v>
      </c>
      <c r="N47" s="367" t="s">
        <v>56</v>
      </c>
      <c r="O47" s="422">
        <v>12</v>
      </c>
      <c r="P47" s="425" t="str">
        <f>IF(O47&lt;=0,"",IF(O47&lt;=2,"Muy Baja",IF(O47&lt;=24,"Baja",IF(O47&lt;=500,"Media",IF(O47&lt;=5000,"Alta","Muy Alta")))))</f>
        <v>Baja</v>
      </c>
      <c r="Q47" s="389">
        <f>IF(P47="","",IF(P47="Muy Baja",0.2,IF(P47="Baja",0.4,IF(P47="Media",0.6,IF(P47="Alta",0.8,IF(P47="Muy Alta",1,))))))</f>
        <v>0.4</v>
      </c>
      <c r="R47" s="440" t="s">
        <v>225</v>
      </c>
      <c r="S47" s="101" t="str">
        <f>IF(NOT(ISERROR(MATCH(R47,#REF!,0))),#REF!&amp;"Por favor no seleccionar los criterios de impacto(Afectación Económica o presupuestal y Pérdida Reputacional)",R47)</f>
        <v xml:space="preserve">     El riesgo afecta la imagen de la entidad internamente, de conocimiento general, nivel interno, de junta dircetiva y accionistas y/o de provedores</v>
      </c>
      <c r="T47" s="549" t="s">
        <v>295</v>
      </c>
      <c r="U47" s="389">
        <f>IF(T47="","",IF(T47="Leve",0.2,IF(T47="Menor",0.4,IF(T47="Moderado",0.6,IF(T47="Mayor",0.8,IF(T47="Catastrófico",1,))))))</f>
        <v>0.4</v>
      </c>
      <c r="V47" s="392" t="str">
        <f>IF(OR(AND(P47="Muy Baja",T47="Leve"),AND(P47="Muy Baja",T47="Menor"),AND(P47="Baja",T47="Leve")),"Bajo",IF(OR(AND(P47="Muy baja",T47="Moderado"),AND(P47="Baja",T47="Menor"),AND(P47="Baja",T47="Moderado"),AND(P47="Media",T47="Leve"),AND(P47="Media",T47="Menor"),AND(P47="Media",T47="Moderado"),AND(P47="Alta",T47="Leve"),AND(P47="Alta",T47="Menor")),"Moderado",IF(OR(AND(P47="Muy Baja",T47="Mayor"),AND(P47="Baja",T47="Mayor"),AND(P47="Media",T47="Mayor"),AND(P47="Alta",T47="Moderado"),AND(P47="Alta",T47="Mayor"),AND(P47="Muy Alta",T47="Leve"),AND(P47="Muy Alta",T47="Menor"),AND(P47="Muy Alta",T47="Moderado"),AND(P47="Muy Alta",T47="Mayor")),"Alto",IF(OR(AND(P47="Muy Baja",T47="Catastrófico"),AND(P47="Baja",T47="Catastrófico"),AND(P47="Media",T47="Catastrófico"),AND(P47="Alta",T47="Catastrófico"),AND(P47="Muy Alta",T47="Catastrófico")),"Extremo",""))))</f>
        <v>Moderado</v>
      </c>
      <c r="W47" s="127">
        <v>1</v>
      </c>
      <c r="X47" s="280" t="s">
        <v>296</v>
      </c>
      <c r="Y47" s="207" t="s">
        <v>183</v>
      </c>
      <c r="Z47" s="208" t="s">
        <v>230</v>
      </c>
      <c r="AA47" s="209" t="s">
        <v>185</v>
      </c>
      <c r="AB47" s="209" t="s">
        <v>186</v>
      </c>
      <c r="AC47" s="208" t="s">
        <v>186</v>
      </c>
      <c r="AD47" s="209" t="s">
        <v>187</v>
      </c>
      <c r="AE47" s="208" t="s">
        <v>188</v>
      </c>
      <c r="AF47" s="48" t="str">
        <f>IFERROR(IF(Y47="Probabilidad",(Q47-(+Q47*AB47)),IF(Y47="Impacto",Q47,"")),"")</f>
        <v/>
      </c>
      <c r="AG47" s="210" t="s">
        <v>189</v>
      </c>
      <c r="AH47" s="195">
        <v>0.28000000000000003</v>
      </c>
      <c r="AI47" s="210" t="s">
        <v>295</v>
      </c>
      <c r="AJ47" s="195">
        <v>0.4</v>
      </c>
      <c r="AK47" s="50" t="str">
        <f>IFERROR(IF(OR(AND(AG47="Muy Baja",AI47="Leve"),AND(AG47="Muy Baja",AI47="Menor"),AND(AG47="Baja",AI47="Leve")),"Bajo",IF(OR(AND(AG47="Muy baja",AI47="Moderado"),AND(AG47="Baja",AI47="Menor"),AND(AG47="Baja",AI47="Moderado"),AND(AG47="Media",AI47="Leve"),AND(AG47="Media",AI47="Menor"),AND(AG47="Media",AI47="Moderado"),AND(AG47="Alta",AI47="Leve"),AND(AG47="Alta",AI47="Menor")),"Moderado",IF(OR(AND(AG47="Muy Baja",AI47="Mayor"),AND(AG47="Baja",AI47="Mayor"),AND(AG47="Media",AI47="Mayor"),AND(AG47="Alta",AI47="Moderado"),AND(AG47="Alta",AI47="Mayor"),AND(AG47="Muy Alta",AI47="Leve"),AND(AG47="Muy Alta",AI47="Menor"),AND(AG47="Muy Alta",AI47="Moderado"),AND(AG47="Muy Alta",AI47="Mayor")),"Alto",IF(OR(AND(AG47="Muy Baja",AI47="Catastrófico"),AND(AG47="Baja",AI47="Catastrófico"),AND(AG47="Media",AI47="Catastrófico"),AND(AG47="Alta",AI47="Catastrófico"),AND(AG47="Muy Alta",AI47="Catastrófico")),"Extremo","")))),"")</f>
        <v>Moderado</v>
      </c>
      <c r="AL47" s="211" t="s">
        <v>33</v>
      </c>
      <c r="AM47" s="177" t="s">
        <v>297</v>
      </c>
      <c r="AN47" s="127" t="s">
        <v>298</v>
      </c>
      <c r="AO47" s="177" t="s">
        <v>299</v>
      </c>
      <c r="AP47" s="176" t="s">
        <v>300</v>
      </c>
      <c r="AQ47" s="183" t="s">
        <v>301</v>
      </c>
      <c r="AR47" s="177" t="s">
        <v>302</v>
      </c>
      <c r="AS47" s="183" t="s">
        <v>303</v>
      </c>
    </row>
    <row r="48" spans="1:45" s="71" customFormat="1" ht="57.75" customHeight="1" x14ac:dyDescent="0.25">
      <c r="A48" s="360"/>
      <c r="B48" s="363"/>
      <c r="C48" s="365"/>
      <c r="D48" s="365"/>
      <c r="E48" s="399"/>
      <c r="F48" s="399"/>
      <c r="G48" s="365"/>
      <c r="H48" s="365"/>
      <c r="I48" s="399"/>
      <c r="J48" s="399"/>
      <c r="K48" s="399"/>
      <c r="L48" s="399"/>
      <c r="M48" s="365"/>
      <c r="N48" s="365"/>
      <c r="O48" s="423"/>
      <c r="P48" s="426"/>
      <c r="Q48" s="390"/>
      <c r="R48" s="412"/>
      <c r="S48" s="101">
        <f>IF(NOT(ISERROR(MATCH(R48,_xlfn.ANCHORARRAY(F99),0))),Q101&amp;"Por favor no seleccionar los criterios de impacto",R48)</f>
        <v>0</v>
      </c>
      <c r="T48" s="550"/>
      <c r="U48" s="390"/>
      <c r="V48" s="393"/>
      <c r="W48" s="113">
        <v>2</v>
      </c>
      <c r="X48" s="280" t="s">
        <v>304</v>
      </c>
      <c r="Y48" s="202" t="s">
        <v>135</v>
      </c>
      <c r="Z48" s="212" t="s">
        <v>305</v>
      </c>
      <c r="AA48" s="213" t="s">
        <v>185</v>
      </c>
      <c r="AB48" s="213" t="s">
        <v>186</v>
      </c>
      <c r="AC48" s="212" t="s">
        <v>186</v>
      </c>
      <c r="AD48" s="213" t="s">
        <v>187</v>
      </c>
      <c r="AE48" s="212" t="s">
        <v>188</v>
      </c>
      <c r="AF48" s="48">
        <f>IFERROR(IF(AND(Y47="Probabilidad",Y48="Probabilidad"),(AH47-(+AH47*AB48)),IF(Y48="Probabilidad",(Q47-(+Q47*AB48)),IF(Y48="Impacto",AH47,""))),"")</f>
        <v>0.28000000000000003</v>
      </c>
      <c r="AG48" s="210" t="s">
        <v>189</v>
      </c>
      <c r="AH48" s="196">
        <v>0.28000000000000003</v>
      </c>
      <c r="AI48" s="210" t="s">
        <v>295</v>
      </c>
      <c r="AJ48" s="196">
        <v>0.3</v>
      </c>
      <c r="AK48" s="50" t="str">
        <f t="shared" ref="AK48:AK49" si="61">IFERROR(IF(OR(AND(AG48="Muy Baja",AI48="Leve"),AND(AG48="Muy Baja",AI48="Menor"),AND(AG48="Baja",AI48="Leve")),"Bajo",IF(OR(AND(AG48="Muy baja",AI48="Moderado"),AND(AG48="Baja",AI48="Menor"),AND(AG48="Baja",AI48="Moderado"),AND(AG48="Media",AI48="Leve"),AND(AG48="Media",AI48="Menor"),AND(AG48="Media",AI48="Moderado"),AND(AG48="Alta",AI48="Leve"),AND(AG48="Alta",AI48="Menor")),"Moderado",IF(OR(AND(AG48="Muy Baja",AI48="Mayor"),AND(AG48="Baja",AI48="Mayor"),AND(AG48="Media",AI48="Mayor"),AND(AG48="Alta",AI48="Moderado"),AND(AG48="Alta",AI48="Mayor"),AND(AG48="Muy Alta",AI48="Leve"),AND(AG48="Muy Alta",AI48="Menor"),AND(AG48="Muy Alta",AI48="Moderado"),AND(AG48="Muy Alta",AI48="Mayor")),"Alto",IF(OR(AND(AG48="Muy Baja",AI48="Catastrófico"),AND(AG48="Baja",AI48="Catastrófico"),AND(AG48="Media",AI48="Catastrófico"),AND(AG48="Alta",AI48="Catastrófico"),AND(AG48="Muy Alta",AI48="Catastrófico")),"Extremo","")))),"")</f>
        <v>Moderado</v>
      </c>
      <c r="AL48" s="214" t="s">
        <v>33</v>
      </c>
      <c r="AM48" s="179" t="s">
        <v>297</v>
      </c>
      <c r="AN48" s="113" t="s">
        <v>298</v>
      </c>
      <c r="AO48" s="179" t="s">
        <v>299</v>
      </c>
      <c r="AP48" s="178" t="s">
        <v>300</v>
      </c>
      <c r="AQ48" s="156" t="s">
        <v>306</v>
      </c>
      <c r="AR48" s="179" t="s">
        <v>307</v>
      </c>
      <c r="AS48" s="156" t="s">
        <v>298</v>
      </c>
    </row>
    <row r="49" spans="1:45" s="71" customFormat="1" ht="15.75" customHeight="1" x14ac:dyDescent="0.25">
      <c r="A49" s="360"/>
      <c r="B49" s="363"/>
      <c r="C49" s="365"/>
      <c r="D49" s="365"/>
      <c r="E49" s="399"/>
      <c r="F49" s="399"/>
      <c r="G49" s="365"/>
      <c r="H49" s="365"/>
      <c r="I49" s="399"/>
      <c r="J49" s="399"/>
      <c r="K49" s="399"/>
      <c r="L49" s="399"/>
      <c r="M49" s="365"/>
      <c r="N49" s="365"/>
      <c r="O49" s="423"/>
      <c r="P49" s="426"/>
      <c r="Q49" s="390"/>
      <c r="R49" s="412"/>
      <c r="S49" s="101">
        <f>IF(NOT(ISERROR(MATCH(R49,_xlfn.ANCHORARRAY(F100),0))),Q102&amp;"Por favor no seleccionar los criterios de impacto",R49)</f>
        <v>0</v>
      </c>
      <c r="T49" s="550"/>
      <c r="U49" s="390"/>
      <c r="V49" s="393"/>
      <c r="W49" s="70">
        <v>3</v>
      </c>
      <c r="X49" s="43"/>
      <c r="Y49" s="45" t="str">
        <f>IF(OR(Z49="Preventivo",Z49="Detectivo"),"Probabilidad",IF(Z49="Correctivo","Impacto",""))</f>
        <v/>
      </c>
      <c r="Z49" s="46"/>
      <c r="AA49" s="46"/>
      <c r="AB49" s="47" t="str">
        <f t="shared" ref="AB49:AB52" si="62">IF(AND(Z49="Preventivo",AA49="Automático"),"50%",IF(AND(Z49="Preventivo",AA49="Manual"),"40%",IF(AND(Z49="Detectivo",AA49="Automático"),"40%",IF(AND(Z49="Detectivo",AA49="Manual"),"30%",IF(AND(Z49="Correctivo",AA49="Automático"),"35%",IF(AND(Z49="Correctivo",AA49="Manual"),"25%",""))))))</f>
        <v/>
      </c>
      <c r="AC49" s="46"/>
      <c r="AD49" s="46"/>
      <c r="AE49" s="46"/>
      <c r="AF49" s="48" t="str">
        <f>IFERROR(IF(AND(Y48="Probabilidad",Y49="Probabilidad"),(AH48-(+AH48*AB49)),IF(AND(Y48="Impacto",Y49="Probabilidad"),(AH47-(+AH47*AB49)),IF(Y49="Impacto",AH48,""))),"")</f>
        <v/>
      </c>
      <c r="AG49" s="49" t="str">
        <f t="shared" si="3"/>
        <v/>
      </c>
      <c r="AH49" s="117" t="str">
        <f t="shared" ref="AH49:AH52" si="63">+AF49</f>
        <v/>
      </c>
      <c r="AI49" s="49" t="str">
        <f t="shared" si="5"/>
        <v/>
      </c>
      <c r="AJ49" s="47" t="str">
        <f t="shared" ref="AJ49" si="64">IFERROR(IF(AND(Y48="Impacto",Y49="Impacto"),(AJ48-(+AJ48*AB49)),IF(AND(Y48="Probabilidad",Y49="Impacto"),(AJ47-(+AJ47*AB49)),IF(Y49="Probabilidad",AJ48,""))),"")</f>
        <v/>
      </c>
      <c r="AK49" s="50" t="str">
        <f t="shared" si="61"/>
        <v/>
      </c>
      <c r="AL49" s="51"/>
      <c r="AM49" s="42"/>
      <c r="AN49" s="52"/>
      <c r="AO49" s="52"/>
      <c r="AP49" s="53"/>
      <c r="AQ49" s="176"/>
      <c r="AR49" s="176"/>
      <c r="AS49" s="176"/>
    </row>
    <row r="50" spans="1:45" s="71" customFormat="1" ht="15.75" customHeight="1" x14ac:dyDescent="0.25">
      <c r="A50" s="360"/>
      <c r="B50" s="363"/>
      <c r="C50" s="365"/>
      <c r="D50" s="365"/>
      <c r="E50" s="399"/>
      <c r="F50" s="399"/>
      <c r="G50" s="365"/>
      <c r="H50" s="365"/>
      <c r="I50" s="399"/>
      <c r="J50" s="399"/>
      <c r="K50" s="399"/>
      <c r="L50" s="399"/>
      <c r="M50" s="365"/>
      <c r="N50" s="365"/>
      <c r="O50" s="423"/>
      <c r="P50" s="426"/>
      <c r="Q50" s="390"/>
      <c r="R50" s="412"/>
      <c r="S50" s="101">
        <f>IF(NOT(ISERROR(MATCH(R50,_xlfn.ANCHORARRAY(F101),0))),Q103&amp;"Por favor no seleccionar los criterios de impacto",R50)</f>
        <v>0</v>
      </c>
      <c r="T50" s="550"/>
      <c r="U50" s="390"/>
      <c r="V50" s="393"/>
      <c r="W50" s="70">
        <v>4</v>
      </c>
      <c r="X50" s="43"/>
      <c r="Y50" s="45" t="str">
        <f t="shared" ref="Y50:Y52" si="65">IF(OR(Z50="Preventivo",Z50="Detectivo"),"Probabilidad",IF(Z50="Correctivo","Impacto",""))</f>
        <v/>
      </c>
      <c r="Z50" s="46"/>
      <c r="AA50" s="46"/>
      <c r="AB50" s="47" t="str">
        <f t="shared" si="62"/>
        <v/>
      </c>
      <c r="AC50" s="46"/>
      <c r="AD50" s="46"/>
      <c r="AE50" s="46"/>
      <c r="AF50" s="48" t="str">
        <f t="shared" ref="AF50:AF52" si="66">IFERROR(IF(AND(Y49="Probabilidad",Y50="Probabilidad"),(AH49-(+AH49*AB50)),IF(AND(Y49="Impacto",Y50="Probabilidad"),(AH48-(+AH48*AB50)),IF(Y50="Impacto",AH49,""))),"")</f>
        <v/>
      </c>
      <c r="AG50" s="49" t="str">
        <f t="shared" si="3"/>
        <v/>
      </c>
      <c r="AH50" s="117" t="str">
        <f t="shared" si="63"/>
        <v/>
      </c>
      <c r="AI50" s="49" t="str">
        <f t="shared" si="5"/>
        <v/>
      </c>
      <c r="AJ50" s="47" t="str">
        <f t="shared" ref="AJ50:AJ52" si="67">IFERROR(IF(AND(Y49="Impacto",Y50="Impacto"),(AJ49-(+AJ49*AB50)),IF(AND(Y49="Probabilidad",Y50="Impacto"),(AJ48-(+AJ48*AB50)),IF(Y50="Probabilidad",AJ49,""))),"")</f>
        <v/>
      </c>
      <c r="AK50" s="50" t="str">
        <f>IFERROR(IF(OR(AND(AG50="Muy Baja",AI50="Leve"),AND(AG50="Muy Baja",AI50="Menor"),AND(AG50="Baja",AI50="Leve")),"Bajo",IF(OR(AND(AG50="Muy baja",AI50="Moderado"),AND(AG50="Baja",AI50="Menor"),AND(AG50="Baja",AI50="Moderado"),AND(AG50="Media",AI50="Leve"),AND(AG50="Media",AI50="Menor"),AND(AG50="Media",AI50="Moderado"),AND(AG50="Alta",AI50="Leve"),AND(AG50="Alta",AI50="Menor")),"Moderado",IF(OR(AND(AG50="Muy Baja",AI50="Mayor"),AND(AG50="Baja",AI50="Mayor"),AND(AG50="Media",AI50="Mayor"),AND(AG50="Alta",AI50="Moderado"),AND(AG50="Alta",AI50="Mayor"),AND(AG50="Muy Alta",AI50="Leve"),AND(AG50="Muy Alta",AI50="Menor"),AND(AG50="Muy Alta",AI50="Moderado"),AND(AG50="Muy Alta",AI50="Mayor")),"Alto",IF(OR(AND(AG50="Muy Baja",AI50="Catastrófico"),AND(AG50="Baja",AI50="Catastrófico"),AND(AG50="Media",AI50="Catastrófico"),AND(AG50="Alta",AI50="Catastrófico"),AND(AG50="Muy Alta",AI50="Catastrófico")),"Extremo","")))),"")</f>
        <v/>
      </c>
      <c r="AL50" s="51"/>
      <c r="AM50" s="42"/>
      <c r="AN50" s="52"/>
      <c r="AO50" s="52"/>
      <c r="AP50" s="53"/>
      <c r="AQ50" s="178"/>
      <c r="AR50" s="178"/>
      <c r="AS50" s="178"/>
    </row>
    <row r="51" spans="1:45" s="71" customFormat="1" ht="15.75" customHeight="1" x14ac:dyDescent="0.25">
      <c r="A51" s="360"/>
      <c r="B51" s="363"/>
      <c r="C51" s="365"/>
      <c r="D51" s="365"/>
      <c r="E51" s="399"/>
      <c r="F51" s="399"/>
      <c r="G51" s="365"/>
      <c r="H51" s="365"/>
      <c r="I51" s="399"/>
      <c r="J51" s="399"/>
      <c r="K51" s="399"/>
      <c r="L51" s="399"/>
      <c r="M51" s="365"/>
      <c r="N51" s="365"/>
      <c r="O51" s="423"/>
      <c r="P51" s="426"/>
      <c r="Q51" s="390"/>
      <c r="R51" s="412"/>
      <c r="S51" s="101">
        <f>IF(NOT(ISERROR(MATCH(R51,_xlfn.ANCHORARRAY(F102),0))),Q104&amp;"Por favor no seleccionar los criterios de impacto",R51)</f>
        <v>0</v>
      </c>
      <c r="T51" s="550"/>
      <c r="U51" s="390"/>
      <c r="V51" s="393"/>
      <c r="W51" s="70">
        <v>5</v>
      </c>
      <c r="X51" s="43"/>
      <c r="Y51" s="45" t="str">
        <f t="shared" si="65"/>
        <v/>
      </c>
      <c r="Z51" s="46"/>
      <c r="AA51" s="46"/>
      <c r="AB51" s="47" t="str">
        <f t="shared" si="62"/>
        <v/>
      </c>
      <c r="AC51" s="46"/>
      <c r="AD51" s="46"/>
      <c r="AE51" s="46"/>
      <c r="AF51" s="48" t="str">
        <f t="shared" si="66"/>
        <v/>
      </c>
      <c r="AG51" s="49" t="str">
        <f t="shared" si="3"/>
        <v/>
      </c>
      <c r="AH51" s="117" t="str">
        <f t="shared" si="63"/>
        <v/>
      </c>
      <c r="AI51" s="49" t="str">
        <f t="shared" si="5"/>
        <v/>
      </c>
      <c r="AJ51" s="47" t="str">
        <f t="shared" si="67"/>
        <v/>
      </c>
      <c r="AK51" s="50" t="str">
        <f t="shared" ref="AK51:AK52" si="68">IFERROR(IF(OR(AND(AG51="Muy Baja",AI51="Leve"),AND(AG51="Muy Baja",AI51="Menor"),AND(AG51="Baja",AI51="Leve")),"Bajo",IF(OR(AND(AG51="Muy baja",AI51="Moderado"),AND(AG51="Baja",AI51="Menor"),AND(AG51="Baja",AI51="Moderado"),AND(AG51="Media",AI51="Leve"),AND(AG51="Media",AI51="Menor"),AND(AG51="Media",AI51="Moderado"),AND(AG51="Alta",AI51="Leve"),AND(AG51="Alta",AI51="Menor")),"Moderado",IF(OR(AND(AG51="Muy Baja",AI51="Mayor"),AND(AG51="Baja",AI51="Mayor"),AND(AG51="Media",AI51="Mayor"),AND(AG51="Alta",AI51="Moderado"),AND(AG51="Alta",AI51="Mayor"),AND(AG51="Muy Alta",AI51="Leve"),AND(AG51="Muy Alta",AI51="Menor"),AND(AG51="Muy Alta",AI51="Moderado"),AND(AG51="Muy Alta",AI51="Mayor")),"Alto",IF(OR(AND(AG51="Muy Baja",AI51="Catastrófico"),AND(AG51="Baja",AI51="Catastrófico"),AND(AG51="Media",AI51="Catastrófico"),AND(AG51="Alta",AI51="Catastrófico"),AND(AG51="Muy Alta",AI51="Catastrófico")),"Extremo","")))),"")</f>
        <v/>
      </c>
      <c r="AL51" s="51"/>
      <c r="AM51" s="42"/>
      <c r="AN51" s="52"/>
      <c r="AO51" s="52"/>
      <c r="AP51" s="53"/>
      <c r="AQ51" s="176"/>
      <c r="AR51" s="176"/>
      <c r="AS51" s="176"/>
    </row>
    <row r="52" spans="1:45" s="71" customFormat="1" ht="15.75" customHeight="1" thickBot="1" x14ac:dyDescent="0.3">
      <c r="A52" s="361"/>
      <c r="B52" s="364"/>
      <c r="C52" s="366"/>
      <c r="D52" s="366"/>
      <c r="E52" s="400"/>
      <c r="F52" s="400"/>
      <c r="G52" s="366"/>
      <c r="H52" s="366"/>
      <c r="I52" s="400"/>
      <c r="J52" s="400"/>
      <c r="K52" s="400"/>
      <c r="L52" s="400"/>
      <c r="M52" s="366"/>
      <c r="N52" s="366"/>
      <c r="O52" s="424"/>
      <c r="P52" s="427"/>
      <c r="Q52" s="391"/>
      <c r="R52" s="413"/>
      <c r="S52" s="101">
        <f>IF(NOT(ISERROR(MATCH(R52,_xlfn.ANCHORARRAY(F103),0))),Q105&amp;"Por favor no seleccionar los criterios de impacto",R52)</f>
        <v>0</v>
      </c>
      <c r="T52" s="551"/>
      <c r="U52" s="391"/>
      <c r="V52" s="394"/>
      <c r="W52" s="70">
        <v>6</v>
      </c>
      <c r="X52" s="43"/>
      <c r="Y52" s="45" t="str">
        <f t="shared" si="65"/>
        <v/>
      </c>
      <c r="Z52" s="46"/>
      <c r="AA52" s="46"/>
      <c r="AB52" s="47" t="str">
        <f t="shared" si="62"/>
        <v/>
      </c>
      <c r="AC52" s="46"/>
      <c r="AD52" s="46"/>
      <c r="AE52" s="46"/>
      <c r="AF52" s="48" t="str">
        <f t="shared" si="66"/>
        <v/>
      </c>
      <c r="AG52" s="49" t="str">
        <f t="shared" si="3"/>
        <v/>
      </c>
      <c r="AH52" s="117" t="str">
        <f t="shared" si="63"/>
        <v/>
      </c>
      <c r="AI52" s="49" t="str">
        <f t="shared" si="5"/>
        <v/>
      </c>
      <c r="AJ52" s="47" t="str">
        <f t="shared" si="67"/>
        <v/>
      </c>
      <c r="AK52" s="50" t="str">
        <f t="shared" si="68"/>
        <v/>
      </c>
      <c r="AL52" s="51"/>
      <c r="AM52" s="42"/>
      <c r="AN52" s="52"/>
      <c r="AO52" s="52"/>
      <c r="AP52" s="53"/>
      <c r="AQ52" s="178"/>
      <c r="AR52" s="178"/>
      <c r="AS52" s="178"/>
    </row>
    <row r="53" spans="1:45" ht="59.25" customHeight="1" x14ac:dyDescent="0.2">
      <c r="A53" s="359">
        <v>8</v>
      </c>
      <c r="B53" s="362" t="s">
        <v>308</v>
      </c>
      <c r="C53" s="435" t="s">
        <v>32</v>
      </c>
      <c r="D53" s="435" t="s">
        <v>309</v>
      </c>
      <c r="E53" s="446" t="s">
        <v>310</v>
      </c>
      <c r="F53" s="446" t="s">
        <v>311</v>
      </c>
      <c r="G53" s="449" t="s">
        <v>51</v>
      </c>
      <c r="H53" s="435" t="s">
        <v>37</v>
      </c>
      <c r="I53" s="446" t="s">
        <v>312</v>
      </c>
      <c r="J53" s="446" t="s">
        <v>313</v>
      </c>
      <c r="K53" s="446" t="s">
        <v>314</v>
      </c>
      <c r="L53" s="446" t="s">
        <v>315</v>
      </c>
      <c r="M53" s="435" t="s">
        <v>43</v>
      </c>
      <c r="N53" s="435" t="s">
        <v>52</v>
      </c>
      <c r="O53" s="436">
        <v>30</v>
      </c>
      <c r="P53" s="425" t="str">
        <f>IF(O53&lt;=0,"",IF(O53&lt;=2,"Muy Baja",IF(O53&lt;=24,"Baja",IF(O53&lt;=500,"Media",IF(O53&lt;=5000,"Alta","Muy Alta")))))</f>
        <v>Media</v>
      </c>
      <c r="Q53" s="389">
        <f>IF(P53="","",IF(P53="Muy Baja",0.2,IF(P53="Baja",0.4,IF(P53="Media",0.6,IF(P53="Alta",0.8,IF(P53="Muy Alta",1,))))))</f>
        <v>0.6</v>
      </c>
      <c r="R53" s="440" t="s">
        <v>225</v>
      </c>
      <c r="S53" s="101" t="str">
        <f>IF(NOT(ISERROR(MATCH(R53,#REF!,0))),#REF!&amp;"Por favor no seleccionar los criterios de impacto(Afectación Económica o presupuestal y Pérdida Reputacional)",R53)</f>
        <v xml:space="preserve">     El riesgo afecta la imagen de la entidad internamente, de conocimiento general, nivel interno, de junta dircetiva y accionistas y/o de provedores</v>
      </c>
      <c r="T53" s="525" t="s">
        <v>295</v>
      </c>
      <c r="U53" s="389">
        <f>IF(T53="","",IF(T53="Leve",0.2,IF(T53="Menor",0.4,IF(T53="Moderado",0.6,IF(T53="Mayor",0.8,IF(T53="Catastrófico",1,))))))</f>
        <v>0.4</v>
      </c>
      <c r="V53" s="392" t="str">
        <f>IF(OR(AND(P53="Muy Baja",T53="Leve"),AND(P53="Muy Baja",T53="Menor"),AND(P53="Baja",T53="Leve")),"Bajo",IF(OR(AND(P53="Muy baja",T53="Moderado"),AND(P53="Baja",T53="Menor"),AND(P53="Baja",T53="Moderado"),AND(P53="Media",T53="Leve"),AND(P53="Media",T53="Menor"),AND(P53="Media",T53="Moderado"),AND(P53="Alta",T53="Leve"),AND(P53="Alta",T53="Menor")),"Moderado",IF(OR(AND(P53="Muy Baja",T53="Mayor"),AND(P53="Baja",T53="Mayor"),AND(P53="Media",T53="Mayor"),AND(P53="Alta",T53="Moderado"),AND(P53="Alta",T53="Mayor"),AND(P53="Muy Alta",T53="Leve"),AND(P53="Muy Alta",T53="Menor"),AND(P53="Muy Alta",T53="Moderado"),AND(P53="Muy Alta",T53="Mayor")),"Alto",IF(OR(AND(P53="Muy Baja",T53="Catastrófico"),AND(P53="Baja",T53="Catastrófico"),AND(P53="Media",T53="Catastrófico"),AND(P53="Alta",T53="Catastrófico"),AND(P53="Muy Alta",T53="Catastrófico")),"Extremo",""))))</f>
        <v>Moderado</v>
      </c>
      <c r="W53" s="70">
        <v>1</v>
      </c>
      <c r="X53" s="324" t="s">
        <v>316</v>
      </c>
      <c r="Y53" s="219" t="s">
        <v>183</v>
      </c>
      <c r="Z53" s="220" t="s">
        <v>230</v>
      </c>
      <c r="AA53" s="220" t="s">
        <v>185</v>
      </c>
      <c r="AB53" s="221">
        <v>0.3</v>
      </c>
      <c r="AC53" s="220" t="s">
        <v>243</v>
      </c>
      <c r="AD53" s="220" t="s">
        <v>187</v>
      </c>
      <c r="AE53" s="220" t="s">
        <v>188</v>
      </c>
      <c r="AF53" s="222">
        <v>0.42</v>
      </c>
      <c r="AG53" s="49" t="str">
        <f>IFERROR(IF(AF53="","",IF(AF53&lt;=0.2,"Muy Baja",IF(AF53&lt;=0.4,"Baja",IF(AF53&lt;=0.6,"Media",IF(AF53&lt;=0.8,"Alta","Muy Alta"))))),"")</f>
        <v>Media</v>
      </c>
      <c r="AH53" s="117">
        <f>+AF53</f>
        <v>0.42</v>
      </c>
      <c r="AI53" s="49" t="str">
        <f>IFERROR(IF(AJ53="","",IF(AJ53&lt;=0.2,"Leve",IF(AJ53&lt;=0.4,"Menor",IF(AJ53&lt;=0.6,"Moderado",IF(AJ53&lt;=0.8,"Mayor","Catastrófico"))))),"")</f>
        <v>Menor</v>
      </c>
      <c r="AJ53" s="47">
        <f t="shared" ref="AJ53" si="69">IFERROR(IF(Y53="Impacto",(U53-(+U53*AB53)),IF(Y53="Probabilidad",U53,"")),"")</f>
        <v>0.4</v>
      </c>
      <c r="AK53" s="50" t="str">
        <f>IFERROR(IF(OR(AND(AG53="Muy Baja",AI53="Leve"),AND(AG53="Muy Baja",AI53="Menor"),AND(AG53="Baja",AI53="Leve")),"Bajo",IF(OR(AND(AG53="Muy baja",AI53="Moderado"),AND(AG53="Baja",AI53="Menor"),AND(AG53="Baja",AI53="Moderado"),AND(AG53="Media",AI53="Leve"),AND(AG53="Media",AI53="Menor"),AND(AG53="Media",AI53="Moderado"),AND(AG53="Alta",AI53="Leve"),AND(AG53="Alta",AI53="Menor")),"Moderado",IF(OR(AND(AG53="Muy Baja",AI53="Mayor"),AND(AG53="Baja",AI53="Mayor"),AND(AG53="Media",AI53="Mayor"),AND(AG53="Alta",AI53="Moderado"),AND(AG53="Alta",AI53="Mayor"),AND(AG53="Muy Alta",AI53="Leve"),AND(AG53="Muy Alta",AI53="Menor"),AND(AG53="Muy Alta",AI53="Moderado"),AND(AG53="Muy Alta",AI53="Mayor")),"Alto",IF(OR(AND(AG53="Muy Baja",AI53="Catastrófico"),AND(AG53="Baja",AI53="Catastrófico"),AND(AG53="Media",AI53="Catastrófico"),AND(AG53="Alta",AI53="Catastrófico"),AND(AG53="Muy Alta",AI53="Catastrófico")),"Extremo","")))),"")</f>
        <v>Moderado</v>
      </c>
      <c r="AL53" s="51" t="s">
        <v>33</v>
      </c>
      <c r="AM53" s="177" t="s">
        <v>317</v>
      </c>
      <c r="AN53" s="127" t="s">
        <v>318</v>
      </c>
      <c r="AO53" s="177" t="s">
        <v>319</v>
      </c>
      <c r="AP53" s="176" t="s">
        <v>193</v>
      </c>
      <c r="AQ53" s="531" t="s">
        <v>320</v>
      </c>
      <c r="AR53" s="531" t="s">
        <v>321</v>
      </c>
      <c r="AS53" s="531" t="s">
        <v>322</v>
      </c>
    </row>
    <row r="54" spans="1:45" ht="59.25" customHeight="1" x14ac:dyDescent="0.2">
      <c r="A54" s="360"/>
      <c r="B54" s="363"/>
      <c r="C54" s="363"/>
      <c r="D54" s="363"/>
      <c r="E54" s="447"/>
      <c r="F54" s="447"/>
      <c r="G54" s="450"/>
      <c r="H54" s="363"/>
      <c r="I54" s="447"/>
      <c r="J54" s="447"/>
      <c r="K54" s="447"/>
      <c r="L54" s="447"/>
      <c r="M54" s="363"/>
      <c r="N54" s="363"/>
      <c r="O54" s="432"/>
      <c r="P54" s="426"/>
      <c r="Q54" s="390"/>
      <c r="R54" s="412"/>
      <c r="S54" s="101">
        <f>IF(NOT(ISERROR(MATCH(R54,_xlfn.ANCHORARRAY(F107),0))),Q109&amp;"Por favor no seleccionar los criterios de impacto",R54)</f>
        <v>0</v>
      </c>
      <c r="T54" s="526"/>
      <c r="U54" s="390"/>
      <c r="V54" s="393"/>
      <c r="W54" s="70">
        <v>2</v>
      </c>
      <c r="X54" s="291" t="s">
        <v>323</v>
      </c>
      <c r="Y54" s="111" t="s">
        <v>183</v>
      </c>
      <c r="Z54" s="112" t="s">
        <v>230</v>
      </c>
      <c r="AA54" s="112" t="s">
        <v>185</v>
      </c>
      <c r="AB54" s="163">
        <v>0.3</v>
      </c>
      <c r="AC54" s="112" t="s">
        <v>243</v>
      </c>
      <c r="AD54" s="112" t="s">
        <v>187</v>
      </c>
      <c r="AE54" s="112" t="s">
        <v>188</v>
      </c>
      <c r="AF54" s="199">
        <v>0.29399999999999998</v>
      </c>
      <c r="AG54" s="49" t="str">
        <f t="shared" ref="AG54:AG58" si="70">IFERROR(IF(AF54="","",IF(AF54&lt;=0.2,"Muy Baja",IF(AF54&lt;=0.4,"Baja",IF(AF54&lt;=0.6,"Media",IF(AF54&lt;=0.8,"Alta","Muy Alta"))))),"")</f>
        <v>Baja</v>
      </c>
      <c r="AH54" s="117">
        <f t="shared" ref="AH54:AH58" si="71">+AF54</f>
        <v>0.29399999999999998</v>
      </c>
      <c r="AI54" s="49" t="str">
        <f t="shared" ref="AI54:AI58" si="72">IFERROR(IF(AJ54="","",IF(AJ54&lt;=0.2,"Leve",IF(AJ54&lt;=0.4,"Menor",IF(AJ54&lt;=0.6,"Moderado",IF(AJ54&lt;=0.8,"Mayor","Catastrófico"))))),"")</f>
        <v>Menor</v>
      </c>
      <c r="AJ54" s="47">
        <f t="shared" ref="AJ54" si="73">IFERROR(IF(AND(Y53="Impacto",Y54="Impacto"),(AJ53-(+AJ53*AB54)),IF(Y54="Impacto",($U$12-(+$U$12*AB54)),IF(Y54="Probabilidad",AJ53,""))),"")</f>
        <v>0.4</v>
      </c>
      <c r="AK54" s="50" t="str">
        <f t="shared" ref="AK54:AK55" si="74">IFERROR(IF(OR(AND(AG54="Muy Baja",AI54="Leve"),AND(AG54="Muy Baja",AI54="Menor"),AND(AG54="Baja",AI54="Leve")),"Bajo",IF(OR(AND(AG54="Muy baja",AI54="Moderado"),AND(AG54="Baja",AI54="Menor"),AND(AG54="Baja",AI54="Moderado"),AND(AG54="Media",AI54="Leve"),AND(AG54="Media",AI54="Menor"),AND(AG54="Media",AI54="Moderado"),AND(AG54="Alta",AI54="Leve"),AND(AG54="Alta",AI54="Menor")),"Moderado",IF(OR(AND(AG54="Muy Baja",AI54="Mayor"),AND(AG54="Baja",AI54="Mayor"),AND(AG54="Media",AI54="Mayor"),AND(AG54="Alta",AI54="Moderado"),AND(AG54="Alta",AI54="Mayor"),AND(AG54="Muy Alta",AI54="Leve"),AND(AG54="Muy Alta",AI54="Menor"),AND(AG54="Muy Alta",AI54="Moderado"),AND(AG54="Muy Alta",AI54="Mayor")),"Alto",IF(OR(AND(AG54="Muy Baja",AI54="Catastrófico"),AND(AG54="Baja",AI54="Catastrófico"),AND(AG54="Media",AI54="Catastrófico"),AND(AG54="Alta",AI54="Catastrófico"),AND(AG54="Muy Alta",AI54="Catastrófico")),"Extremo","")))),"")</f>
        <v>Moderado</v>
      </c>
      <c r="AL54" s="51" t="s">
        <v>33</v>
      </c>
      <c r="AM54" s="156" t="s">
        <v>324</v>
      </c>
      <c r="AN54" s="179" t="s">
        <v>318</v>
      </c>
      <c r="AO54" s="179" t="s">
        <v>319</v>
      </c>
      <c r="AP54" s="178" t="s">
        <v>247</v>
      </c>
      <c r="AQ54" s="369"/>
      <c r="AR54" s="369"/>
      <c r="AS54" s="369"/>
    </row>
    <row r="55" spans="1:45" ht="59.25" customHeight="1" thickBot="1" x14ac:dyDescent="0.25">
      <c r="A55" s="360"/>
      <c r="B55" s="363"/>
      <c r="C55" s="363"/>
      <c r="D55" s="363"/>
      <c r="E55" s="447"/>
      <c r="F55" s="447"/>
      <c r="G55" s="450"/>
      <c r="H55" s="363"/>
      <c r="I55" s="447"/>
      <c r="J55" s="447"/>
      <c r="K55" s="447"/>
      <c r="L55" s="447"/>
      <c r="M55" s="363"/>
      <c r="N55" s="363"/>
      <c r="O55" s="432"/>
      <c r="P55" s="426"/>
      <c r="Q55" s="390"/>
      <c r="R55" s="412"/>
      <c r="S55" s="101">
        <f>IF(NOT(ISERROR(MATCH(R55,_xlfn.ANCHORARRAY(F108),0))),Q110&amp;"Por favor no seleccionar los criterios de impacto",R55)</f>
        <v>0</v>
      </c>
      <c r="T55" s="526"/>
      <c r="U55" s="390"/>
      <c r="V55" s="393"/>
      <c r="W55" s="70">
        <v>3</v>
      </c>
      <c r="X55" s="282" t="s">
        <v>325</v>
      </c>
      <c r="Y55" s="223" t="s">
        <v>183</v>
      </c>
      <c r="Z55" s="224" t="s">
        <v>230</v>
      </c>
      <c r="AA55" s="224" t="s">
        <v>185</v>
      </c>
      <c r="AB55" s="226">
        <v>0.3</v>
      </c>
      <c r="AC55" s="224" t="s">
        <v>243</v>
      </c>
      <c r="AD55" s="224" t="s">
        <v>187</v>
      </c>
      <c r="AE55" s="224" t="s">
        <v>188</v>
      </c>
      <c r="AF55" s="227">
        <v>0.20599999999999999</v>
      </c>
      <c r="AG55" s="49" t="str">
        <f t="shared" si="70"/>
        <v>Baja</v>
      </c>
      <c r="AH55" s="117">
        <f t="shared" si="71"/>
        <v>0.20599999999999999</v>
      </c>
      <c r="AI55" s="49" t="str">
        <f t="shared" si="72"/>
        <v>Menor</v>
      </c>
      <c r="AJ55" s="47">
        <f t="shared" ref="AJ55:AJ58" si="75">IFERROR(IF(AND(Y54="Impacto",Y55="Impacto"),(AJ54-(+AJ54*AB55)),IF(AND(Y54="Probabilidad",Y55="Impacto"),(AJ53-(+AJ53*AB55)),IF(Y55="Probabilidad",AJ54,""))),"")</f>
        <v>0.4</v>
      </c>
      <c r="AK55" s="50" t="str">
        <f t="shared" si="74"/>
        <v>Moderado</v>
      </c>
      <c r="AL55" s="51" t="s">
        <v>33</v>
      </c>
      <c r="AM55" s="293" t="s">
        <v>326</v>
      </c>
      <c r="AN55" s="260" t="s">
        <v>318</v>
      </c>
      <c r="AO55" s="260" t="s">
        <v>319</v>
      </c>
      <c r="AP55" s="261" t="s">
        <v>327</v>
      </c>
      <c r="AQ55" s="369"/>
      <c r="AR55" s="369"/>
      <c r="AS55" s="369"/>
    </row>
    <row r="56" spans="1:45" ht="15.75" customHeight="1" x14ac:dyDescent="0.2">
      <c r="A56" s="360"/>
      <c r="B56" s="363"/>
      <c r="C56" s="363"/>
      <c r="D56" s="363"/>
      <c r="E56" s="447"/>
      <c r="F56" s="447"/>
      <c r="G56" s="450"/>
      <c r="H56" s="363"/>
      <c r="I56" s="447"/>
      <c r="J56" s="447"/>
      <c r="K56" s="447"/>
      <c r="L56" s="447"/>
      <c r="M56" s="363"/>
      <c r="N56" s="363"/>
      <c r="O56" s="432"/>
      <c r="P56" s="426"/>
      <c r="Q56" s="390"/>
      <c r="R56" s="412"/>
      <c r="S56" s="101">
        <f>IF(NOT(ISERROR(MATCH(R56,_xlfn.ANCHORARRAY(F109),0))),Q111&amp;"Por favor no seleccionar los criterios de impacto",R56)</f>
        <v>0</v>
      </c>
      <c r="T56" s="526"/>
      <c r="U56" s="390"/>
      <c r="V56" s="393"/>
      <c r="W56" s="70">
        <v>4</v>
      </c>
      <c r="X56" s="43"/>
      <c r="Y56" s="45" t="str">
        <f t="shared" ref="Y56:Y58" si="76">IF(OR(Z56="Preventivo",Z56="Detectivo"),"Probabilidad",IF(Z56="Correctivo","Impacto",""))</f>
        <v/>
      </c>
      <c r="Z56" s="46"/>
      <c r="AA56" s="46"/>
      <c r="AB56" s="47" t="str">
        <f t="shared" ref="AB56:AB58" si="77">IF(AND(Z56="Preventivo",AA56="Automático"),"50%",IF(AND(Z56="Preventivo",AA56="Manual"),"40%",IF(AND(Z56="Detectivo",AA56="Automático"),"40%",IF(AND(Z56="Detectivo",AA56="Manual"),"30%",IF(AND(Z56="Correctivo",AA56="Automático"),"35%",IF(AND(Z56="Correctivo",AA56="Manual"),"25%",""))))))</f>
        <v/>
      </c>
      <c r="AC56" s="46"/>
      <c r="AD56" s="46"/>
      <c r="AE56" s="46"/>
      <c r="AF56" s="48" t="str">
        <f t="shared" ref="AF56:AF58" si="78">IFERROR(IF(AND(Y55="Probabilidad",Y56="Probabilidad"),(AH55-(+AH55*AB56)),IF(AND(Y55="Impacto",Y56="Probabilidad"),(AH54-(+AH54*AB56)),IF(Y56="Impacto",AH55,""))),"")</f>
        <v/>
      </c>
      <c r="AG56" s="49" t="str">
        <f t="shared" si="70"/>
        <v/>
      </c>
      <c r="AH56" s="117" t="str">
        <f t="shared" si="71"/>
        <v/>
      </c>
      <c r="AI56" s="49" t="str">
        <f t="shared" si="72"/>
        <v/>
      </c>
      <c r="AJ56" s="47" t="str">
        <f t="shared" si="75"/>
        <v/>
      </c>
      <c r="AK56" s="50" t="str">
        <f>IFERROR(IF(OR(AND(AG56="Muy Baja",AI56="Leve"),AND(AG56="Muy Baja",AI56="Menor"),AND(AG56="Baja",AI56="Leve")),"Bajo",IF(OR(AND(AG56="Muy baja",AI56="Moderado"),AND(AG56="Baja",AI56="Menor"),AND(AG56="Baja",AI56="Moderado"),AND(AG56="Media",AI56="Leve"),AND(AG56="Media",AI56="Menor"),AND(AG56="Media",AI56="Moderado"),AND(AG56="Alta",AI56="Leve"),AND(AG56="Alta",AI56="Menor")),"Moderado",IF(OR(AND(AG56="Muy Baja",AI56="Mayor"),AND(AG56="Baja",AI56="Mayor"),AND(AG56="Media",AI56="Mayor"),AND(AG56="Alta",AI56="Moderado"),AND(AG56="Alta",AI56="Mayor"),AND(AG56="Muy Alta",AI56="Leve"),AND(AG56="Muy Alta",AI56="Menor"),AND(AG56="Muy Alta",AI56="Moderado"),AND(AG56="Muy Alta",AI56="Mayor")),"Alto",IF(OR(AND(AG56="Muy Baja",AI56="Catastrófico"),AND(AG56="Baja",AI56="Catastrófico"),AND(AG56="Media",AI56="Catastrófico"),AND(AG56="Alta",AI56="Catastrófico"),AND(AG56="Muy Alta",AI56="Catastrófico")),"Extremo","")))),"")</f>
        <v/>
      </c>
      <c r="AL56" s="51"/>
      <c r="AM56" s="42"/>
      <c r="AN56" s="52"/>
      <c r="AO56" s="52"/>
      <c r="AP56" s="53"/>
      <c r="AQ56" s="369"/>
      <c r="AR56" s="369"/>
      <c r="AS56" s="369"/>
    </row>
    <row r="57" spans="1:45" ht="15.75" customHeight="1" x14ac:dyDescent="0.2">
      <c r="A57" s="360"/>
      <c r="B57" s="363"/>
      <c r="C57" s="363"/>
      <c r="D57" s="363"/>
      <c r="E57" s="447"/>
      <c r="F57" s="447"/>
      <c r="G57" s="450"/>
      <c r="H57" s="363"/>
      <c r="I57" s="447"/>
      <c r="J57" s="447"/>
      <c r="K57" s="447"/>
      <c r="L57" s="447"/>
      <c r="M57" s="363"/>
      <c r="N57" s="363"/>
      <c r="O57" s="432"/>
      <c r="P57" s="426"/>
      <c r="Q57" s="390"/>
      <c r="R57" s="412"/>
      <c r="S57" s="101">
        <f>IF(NOT(ISERROR(MATCH(R57,_xlfn.ANCHORARRAY(F110),0))),Q112&amp;"Por favor no seleccionar los criterios de impacto",R57)</f>
        <v>0</v>
      </c>
      <c r="T57" s="526"/>
      <c r="U57" s="390"/>
      <c r="V57" s="393"/>
      <c r="W57" s="70">
        <v>5</v>
      </c>
      <c r="X57" s="43"/>
      <c r="Y57" s="45" t="str">
        <f t="shared" si="76"/>
        <v/>
      </c>
      <c r="Z57" s="46"/>
      <c r="AA57" s="46"/>
      <c r="AB57" s="47" t="str">
        <f t="shared" si="77"/>
        <v/>
      </c>
      <c r="AC57" s="46"/>
      <c r="AD57" s="46"/>
      <c r="AE57" s="46"/>
      <c r="AF57" s="48" t="str">
        <f t="shared" si="78"/>
        <v/>
      </c>
      <c r="AG57" s="49" t="str">
        <f t="shared" si="70"/>
        <v/>
      </c>
      <c r="AH57" s="117" t="str">
        <f t="shared" si="71"/>
        <v/>
      </c>
      <c r="AI57" s="49" t="str">
        <f t="shared" si="72"/>
        <v/>
      </c>
      <c r="AJ57" s="47" t="str">
        <f t="shared" si="75"/>
        <v/>
      </c>
      <c r="AK57" s="50" t="str">
        <f t="shared" ref="AK57:AK58" si="79">IFERROR(IF(OR(AND(AG57="Muy Baja",AI57="Leve"),AND(AG57="Muy Baja",AI57="Menor"),AND(AG57="Baja",AI57="Leve")),"Bajo",IF(OR(AND(AG57="Muy baja",AI57="Moderado"),AND(AG57="Baja",AI57="Menor"),AND(AG57="Baja",AI57="Moderado"),AND(AG57="Media",AI57="Leve"),AND(AG57="Media",AI57="Menor"),AND(AG57="Media",AI57="Moderado"),AND(AG57="Alta",AI57="Leve"),AND(AG57="Alta",AI57="Menor")),"Moderado",IF(OR(AND(AG57="Muy Baja",AI57="Mayor"),AND(AG57="Baja",AI57="Mayor"),AND(AG57="Media",AI57="Mayor"),AND(AG57="Alta",AI57="Moderado"),AND(AG57="Alta",AI57="Mayor"),AND(AG57="Muy Alta",AI57="Leve"),AND(AG57="Muy Alta",AI57="Menor"),AND(AG57="Muy Alta",AI57="Moderado"),AND(AG57="Muy Alta",AI57="Mayor")),"Alto",IF(OR(AND(AG57="Muy Baja",AI57="Catastrófico"),AND(AG57="Baja",AI57="Catastrófico"),AND(AG57="Media",AI57="Catastrófico"),AND(AG57="Alta",AI57="Catastrófico"),AND(AG57="Muy Alta",AI57="Catastrófico")),"Extremo","")))),"")</f>
        <v/>
      </c>
      <c r="AL57" s="51"/>
      <c r="AM57" s="42"/>
      <c r="AN57" s="52"/>
      <c r="AO57" s="52"/>
      <c r="AP57" s="53"/>
      <c r="AQ57" s="369"/>
      <c r="AR57" s="369"/>
      <c r="AS57" s="369"/>
    </row>
    <row r="58" spans="1:45" ht="15.75" customHeight="1" x14ac:dyDescent="0.2">
      <c r="A58" s="361"/>
      <c r="B58" s="364"/>
      <c r="C58" s="364"/>
      <c r="D58" s="364"/>
      <c r="E58" s="448"/>
      <c r="F58" s="448"/>
      <c r="G58" s="451"/>
      <c r="H58" s="364"/>
      <c r="I58" s="448"/>
      <c r="J58" s="448"/>
      <c r="K58" s="448"/>
      <c r="L58" s="448"/>
      <c r="M58" s="364"/>
      <c r="N58" s="364"/>
      <c r="O58" s="433"/>
      <c r="P58" s="427"/>
      <c r="Q58" s="391"/>
      <c r="R58" s="413"/>
      <c r="S58" s="101">
        <f>IF(NOT(ISERROR(MATCH(R58,_xlfn.ANCHORARRAY(F111),0))),Q119&amp;"Por favor no seleccionar los criterios de impacto",R58)</f>
        <v>0</v>
      </c>
      <c r="T58" s="527"/>
      <c r="U58" s="391"/>
      <c r="V58" s="394"/>
      <c r="W58" s="70">
        <v>6</v>
      </c>
      <c r="X58" s="43"/>
      <c r="Y58" s="45" t="str">
        <f t="shared" si="76"/>
        <v/>
      </c>
      <c r="Z58" s="46"/>
      <c r="AA58" s="46"/>
      <c r="AB58" s="47" t="str">
        <f t="shared" si="77"/>
        <v/>
      </c>
      <c r="AC58" s="46"/>
      <c r="AD58" s="46"/>
      <c r="AE58" s="46"/>
      <c r="AF58" s="48" t="str">
        <f t="shared" si="78"/>
        <v/>
      </c>
      <c r="AG58" s="49" t="str">
        <f t="shared" si="70"/>
        <v/>
      </c>
      <c r="AH58" s="117" t="str">
        <f t="shared" si="71"/>
        <v/>
      </c>
      <c r="AI58" s="49" t="str">
        <f t="shared" si="72"/>
        <v/>
      </c>
      <c r="AJ58" s="47" t="str">
        <f t="shared" si="75"/>
        <v/>
      </c>
      <c r="AK58" s="50" t="str">
        <f t="shared" si="79"/>
        <v/>
      </c>
      <c r="AL58" s="51"/>
      <c r="AM58" s="42"/>
      <c r="AN58" s="52"/>
      <c r="AO58" s="52"/>
      <c r="AP58" s="53"/>
      <c r="AQ58" s="370"/>
      <c r="AR58" s="370"/>
      <c r="AS58" s="370"/>
    </row>
    <row r="59" spans="1:45" ht="67.5" customHeight="1" x14ac:dyDescent="0.2">
      <c r="A59" s="359">
        <v>9</v>
      </c>
      <c r="B59" s="367" t="s">
        <v>308</v>
      </c>
      <c r="C59" s="367" t="s">
        <v>32</v>
      </c>
      <c r="D59" s="398" t="s">
        <v>309</v>
      </c>
      <c r="E59" s="398" t="s">
        <v>328</v>
      </c>
      <c r="F59" s="367" t="s">
        <v>329</v>
      </c>
      <c r="G59" s="367" t="s">
        <v>51</v>
      </c>
      <c r="H59" s="398" t="s">
        <v>37</v>
      </c>
      <c r="I59" s="398" t="s">
        <v>330</v>
      </c>
      <c r="J59" s="398" t="s">
        <v>331</v>
      </c>
      <c r="K59" s="398" t="s">
        <v>332</v>
      </c>
      <c r="L59" s="367" t="s">
        <v>315</v>
      </c>
      <c r="M59" s="367" t="s">
        <v>43</v>
      </c>
      <c r="N59" s="422" t="s">
        <v>52</v>
      </c>
      <c r="O59" s="367">
        <v>30</v>
      </c>
      <c r="P59" s="425" t="str">
        <f>IF(O59&lt;=0,"",IF(O59&lt;=2,"Muy Baja",IF(O59&lt;=24,"Baja",IF(O59&lt;=500,"Media",IF(O59&lt;=5000,"Alta","Muy Alta")))))</f>
        <v>Media</v>
      </c>
      <c r="Q59" s="389">
        <f>IF(P59="","",IF(P59="Muy Baja",0.2,IF(P59="Baja",0.4,IF(P59="Media",0.6,IF(P59="Alta",0.8,IF(P59="Muy Alta",1,))))))</f>
        <v>0.6</v>
      </c>
      <c r="R59" s="440" t="s">
        <v>225</v>
      </c>
      <c r="S59" s="101" t="str">
        <f>IF(NOT(ISERROR(MATCH(R59,#REF!,0))),#REF!&amp;"Por favor no seleccionar los criterios de impacto(Afectación Económica o presupuestal y Pérdida Reputacional)",R59)</f>
        <v xml:space="preserve">     El riesgo afecta la imagen de la entidad internamente, de conocimiento general, nivel interno, de junta dircetiva y accionistas y/o de provedores</v>
      </c>
      <c r="T59" s="651" t="s">
        <v>295</v>
      </c>
      <c r="U59" s="389">
        <f>IF(T59="","",IF(T59="Leve",0.2,IF(T59="Menor",0.4,IF(T59="Moderado",0.6,IF(T59="Mayor",0.8,IF(T59="Catastrófico",1,))))))</f>
        <v>0.4</v>
      </c>
      <c r="V59" s="392" t="str">
        <f>IF(OR(AND(P59="Muy Baja",T59="Leve"),AND(P59="Muy Baja",T59="Menor"),AND(P59="Baja",T59="Leve")),"Bajo",IF(OR(AND(P59="Muy baja",T59="Moderado"),AND(P59="Baja",T59="Menor"),AND(P59="Baja",T59="Moderado"),AND(P59="Media",T59="Leve"),AND(P59="Media",T59="Menor"),AND(P59="Media",T59="Moderado"),AND(P59="Alta",T59="Leve"),AND(P59="Alta",T59="Menor")),"Moderado",IF(OR(AND(P59="Muy Baja",T59="Mayor"),AND(P59="Baja",T59="Mayor"),AND(P59="Media",T59="Mayor"),AND(P59="Alta",T59="Moderado"),AND(P59="Alta",T59="Mayor"),AND(P59="Muy Alta",T59="Leve"),AND(P59="Muy Alta",T59="Menor"),AND(P59="Muy Alta",T59="Moderado"),AND(P59="Muy Alta",T59="Mayor")),"Alto",IF(OR(AND(P59="Muy Baja",T59="Catastrófico"),AND(P59="Baja",T59="Catastrófico"),AND(P59="Media",T59="Catastrófico"),AND(P59="Alta",T59="Catastrófico"),AND(P59="Muy Alta",T59="Catastrófico")),"Extremo",""))))</f>
        <v>Moderado</v>
      </c>
      <c r="W59" s="70">
        <v>1</v>
      </c>
      <c r="X59" s="279" t="s">
        <v>333</v>
      </c>
      <c r="Y59" s="111" t="s">
        <v>183</v>
      </c>
      <c r="Z59" s="112" t="s">
        <v>230</v>
      </c>
      <c r="AA59" s="112" t="s">
        <v>185</v>
      </c>
      <c r="AB59" s="163">
        <v>0.3</v>
      </c>
      <c r="AC59" s="112" t="s">
        <v>243</v>
      </c>
      <c r="AD59" s="112" t="s">
        <v>187</v>
      </c>
      <c r="AE59" s="112" t="s">
        <v>188</v>
      </c>
      <c r="AF59" s="199">
        <v>0.42</v>
      </c>
      <c r="AG59" s="49" t="str">
        <f>IFERROR(IF(AF59="","",IF(AF59&lt;=0.2,"Muy Baja",IF(AF59&lt;=0.4,"Baja",IF(AF59&lt;=0.6,"Media",IF(AF59&lt;=0.8,"Alta","Muy Alta"))))),"")</f>
        <v>Media</v>
      </c>
      <c r="AH59" s="117">
        <f>+AF59</f>
        <v>0.42</v>
      </c>
      <c r="AI59" s="49" t="str">
        <f>IFERROR(IF(AJ59="","",IF(AJ59&lt;=0.2,"Leve",IF(AJ59&lt;=0.4,"Menor",IF(AJ59&lt;=0.6,"Moderado",IF(AJ59&lt;=0.8,"Mayor","Catastrófico"))))),"")</f>
        <v>Menor</v>
      </c>
      <c r="AJ59" s="47">
        <f t="shared" ref="AJ59" si="80">IFERROR(IF(Y59="Impacto",(U59-(+U59*AB59)),IF(Y59="Probabilidad",U59,"")),"")</f>
        <v>0.4</v>
      </c>
      <c r="AK59" s="50" t="str">
        <f>IFERROR(IF(OR(AND(AG59="Muy Baja",AI59="Leve"),AND(AG59="Muy Baja",AI59="Menor"),AND(AG59="Baja",AI59="Leve")),"Bajo",IF(OR(AND(AG59="Muy baja",AI59="Moderado"),AND(AG59="Baja",AI59="Menor"),AND(AG59="Baja",AI59="Moderado"),AND(AG59="Media",AI59="Leve"),AND(AG59="Media",AI59="Menor"),AND(AG59="Media",AI59="Moderado"),AND(AG59="Alta",AI59="Leve"),AND(AG59="Alta",AI59="Menor")),"Moderado",IF(OR(AND(AG59="Muy Baja",AI59="Mayor"),AND(AG59="Baja",AI59="Mayor"),AND(AG59="Media",AI59="Mayor"),AND(AG59="Alta",AI59="Moderado"),AND(AG59="Alta",AI59="Mayor"),AND(AG59="Muy Alta",AI59="Leve"),AND(AG59="Muy Alta",AI59="Menor"),AND(AG59="Muy Alta",AI59="Moderado"),AND(AG59="Muy Alta",AI59="Mayor")),"Alto",IF(OR(AND(AG59="Muy Baja",AI59="Catastrófico"),AND(AG59="Baja",AI59="Catastrófico"),AND(AG59="Media",AI59="Catastrófico"),AND(AG59="Alta",AI59="Catastrófico"),AND(AG59="Muy Alta",AI59="Catastrófico")),"Extremo","")))),"")</f>
        <v>Moderado</v>
      </c>
      <c r="AL59" s="51" t="s">
        <v>33</v>
      </c>
      <c r="AM59" s="156" t="s">
        <v>326</v>
      </c>
      <c r="AN59" s="179" t="s">
        <v>318</v>
      </c>
      <c r="AO59" s="179" t="s">
        <v>319</v>
      </c>
      <c r="AP59" s="178" t="s">
        <v>327</v>
      </c>
      <c r="AQ59" s="431"/>
      <c r="AR59" s="431"/>
      <c r="AS59" s="431"/>
    </row>
    <row r="60" spans="1:45" ht="67.5" customHeight="1" thickBot="1" x14ac:dyDescent="0.25">
      <c r="A60" s="360"/>
      <c r="B60" s="365"/>
      <c r="C60" s="365"/>
      <c r="D60" s="399"/>
      <c r="E60" s="399"/>
      <c r="F60" s="365"/>
      <c r="G60" s="365"/>
      <c r="H60" s="399"/>
      <c r="I60" s="399"/>
      <c r="J60" s="399"/>
      <c r="K60" s="399"/>
      <c r="L60" s="365"/>
      <c r="M60" s="365"/>
      <c r="N60" s="423"/>
      <c r="O60" s="365"/>
      <c r="P60" s="426"/>
      <c r="Q60" s="390"/>
      <c r="R60" s="412"/>
      <c r="S60" s="101">
        <f>IF(NOT(ISERROR(MATCH(R60,_xlfn.ANCHORARRAY(F113),0))),Q115&amp;"Por favor no seleccionar los criterios de impacto",R60)</f>
        <v>0</v>
      </c>
      <c r="T60" s="526"/>
      <c r="U60" s="390"/>
      <c r="V60" s="393"/>
      <c r="W60" s="70">
        <v>2</v>
      </c>
      <c r="X60" s="282" t="s">
        <v>334</v>
      </c>
      <c r="Y60" s="223" t="s">
        <v>183</v>
      </c>
      <c r="Z60" s="224" t="s">
        <v>230</v>
      </c>
      <c r="AA60" s="224" t="s">
        <v>185</v>
      </c>
      <c r="AB60" s="226">
        <v>0.3</v>
      </c>
      <c r="AC60" s="224" t="s">
        <v>243</v>
      </c>
      <c r="AD60" s="224" t="s">
        <v>187</v>
      </c>
      <c r="AE60" s="224" t="s">
        <v>188</v>
      </c>
      <c r="AF60" s="227">
        <v>0.29399999999999998</v>
      </c>
      <c r="AG60" s="49" t="str">
        <f t="shared" ref="AG60:AG64" si="81">IFERROR(IF(AF60="","",IF(AF60&lt;=0.2,"Muy Baja",IF(AF60&lt;=0.4,"Baja",IF(AF60&lt;=0.6,"Media",IF(AF60&lt;=0.8,"Alta","Muy Alta"))))),"")</f>
        <v>Baja</v>
      </c>
      <c r="AH60" s="117">
        <f t="shared" ref="AH60:AH64" si="82">+AF60</f>
        <v>0.29399999999999998</v>
      </c>
      <c r="AI60" s="49" t="str">
        <f t="shared" ref="AI60:AI64" si="83">IFERROR(IF(AJ60="","",IF(AJ60&lt;=0.2,"Leve",IF(AJ60&lt;=0.4,"Menor",IF(AJ60&lt;=0.6,"Moderado",IF(AJ60&lt;=0.8,"Mayor","Catastrófico"))))),"")</f>
        <v>Menor</v>
      </c>
      <c r="AJ60" s="47">
        <f t="shared" ref="AJ60" si="84">IFERROR(IF(AND(Y59="Impacto",Y60="Impacto"),(AJ59-(+AJ59*AB60)),IF(Y60="Impacto",($U$12-(+$U$12*AB60)),IF(Y60="Probabilidad",AJ59,""))),"")</f>
        <v>0.4</v>
      </c>
      <c r="AK60" s="50" t="str">
        <f t="shared" ref="AK60:AK61" si="85">IFERROR(IF(OR(AND(AG60="Muy Baja",AI60="Leve"),AND(AG60="Muy Baja",AI60="Menor"),AND(AG60="Baja",AI60="Leve")),"Bajo",IF(OR(AND(AG60="Muy baja",AI60="Moderado"),AND(AG60="Baja",AI60="Menor"),AND(AG60="Baja",AI60="Moderado"),AND(AG60="Media",AI60="Leve"),AND(AG60="Media",AI60="Menor"),AND(AG60="Media",AI60="Moderado"),AND(AG60="Alta",AI60="Leve"),AND(AG60="Alta",AI60="Menor")),"Moderado",IF(OR(AND(AG60="Muy Baja",AI60="Mayor"),AND(AG60="Baja",AI60="Mayor"),AND(AG60="Media",AI60="Mayor"),AND(AG60="Alta",AI60="Moderado"),AND(AG60="Alta",AI60="Mayor"),AND(AG60="Muy Alta",AI60="Leve"),AND(AG60="Muy Alta",AI60="Menor"),AND(AG60="Muy Alta",AI60="Moderado"),AND(AG60="Muy Alta",AI60="Mayor")),"Alto",IF(OR(AND(AG60="Muy Baja",AI60="Catastrófico"),AND(AG60="Baja",AI60="Catastrófico"),AND(AG60="Media",AI60="Catastrófico"),AND(AG60="Alta",AI60="Catastrófico"),AND(AG60="Muy Alta",AI60="Catastrófico")),"Extremo","")))),"")</f>
        <v>Moderado</v>
      </c>
      <c r="AL60" s="51" t="s">
        <v>33</v>
      </c>
      <c r="AM60" s="293" t="s">
        <v>335</v>
      </c>
      <c r="AN60" s="260" t="s">
        <v>318</v>
      </c>
      <c r="AO60" s="260" t="s">
        <v>319</v>
      </c>
      <c r="AP60" s="261" t="s">
        <v>327</v>
      </c>
      <c r="AQ60" s="432"/>
      <c r="AR60" s="432"/>
      <c r="AS60" s="432"/>
    </row>
    <row r="61" spans="1:45" ht="15.75" customHeight="1" x14ac:dyDescent="0.2">
      <c r="A61" s="360"/>
      <c r="B61" s="365"/>
      <c r="C61" s="365"/>
      <c r="D61" s="399"/>
      <c r="E61" s="399"/>
      <c r="F61" s="365"/>
      <c r="G61" s="365"/>
      <c r="H61" s="399"/>
      <c r="I61" s="399"/>
      <c r="J61" s="399"/>
      <c r="K61" s="399"/>
      <c r="L61" s="365"/>
      <c r="M61" s="365"/>
      <c r="N61" s="423"/>
      <c r="O61" s="365"/>
      <c r="P61" s="426"/>
      <c r="Q61" s="390"/>
      <c r="R61" s="412"/>
      <c r="S61" s="101">
        <f>IF(NOT(ISERROR(MATCH(R61,_xlfn.ANCHORARRAY(F114),0))),Q116&amp;"Por favor no seleccionar los criterios de impacto",R61)</f>
        <v>0</v>
      </c>
      <c r="T61" s="526"/>
      <c r="U61" s="390"/>
      <c r="V61" s="393"/>
      <c r="W61" s="70">
        <v>3</v>
      </c>
      <c r="X61" s="44"/>
      <c r="Y61" s="45" t="str">
        <f>IF(OR(Z61="Preventivo",Z61="Detectivo"),"Probabilidad",IF(Z61="Correctivo","Impacto",""))</f>
        <v/>
      </c>
      <c r="Z61" s="46"/>
      <c r="AA61" s="46"/>
      <c r="AB61" s="47" t="str">
        <f t="shared" ref="AB61:AB64" si="86">IF(AND(Z61="Preventivo",AA61="Automático"),"50%",IF(AND(Z61="Preventivo",AA61="Manual"),"40%",IF(AND(Z61="Detectivo",AA61="Automático"),"40%",IF(AND(Z61="Detectivo",AA61="Manual"),"30%",IF(AND(Z61="Correctivo",AA61="Automático"),"35%",IF(AND(Z61="Correctivo",AA61="Manual"),"25%",""))))))</f>
        <v/>
      </c>
      <c r="AC61" s="46"/>
      <c r="AD61" s="46"/>
      <c r="AE61" s="46"/>
      <c r="AF61" s="48" t="str">
        <f>IFERROR(IF(AND(Y60="Probabilidad",Y61="Probabilidad"),(AH60-(+AH60*AB61)),IF(AND(Y60="Impacto",Y61="Probabilidad"),(AH59-(+AH59*AB61)),IF(Y61="Impacto",AH60,""))),"")</f>
        <v/>
      </c>
      <c r="AG61" s="49" t="str">
        <f t="shared" si="81"/>
        <v/>
      </c>
      <c r="AH61" s="117" t="str">
        <f t="shared" si="82"/>
        <v/>
      </c>
      <c r="AI61" s="49" t="str">
        <f t="shared" si="83"/>
        <v/>
      </c>
      <c r="AJ61" s="47" t="str">
        <f t="shared" ref="AJ61:AJ64" si="87">IFERROR(IF(AND(Y60="Impacto",Y61="Impacto"),(AJ60-(+AJ60*AB61)),IF(AND(Y60="Probabilidad",Y61="Impacto"),(AJ59-(+AJ59*AB61)),IF(Y61="Probabilidad",AJ60,""))),"")</f>
        <v/>
      </c>
      <c r="AK61" s="50" t="str">
        <f t="shared" si="85"/>
        <v/>
      </c>
      <c r="AL61" s="51"/>
      <c r="AM61" s="42"/>
      <c r="AN61" s="52"/>
      <c r="AO61" s="52"/>
      <c r="AP61" s="53"/>
      <c r="AQ61" s="432"/>
      <c r="AR61" s="432"/>
      <c r="AS61" s="432"/>
    </row>
    <row r="62" spans="1:45" ht="15.75" customHeight="1" x14ac:dyDescent="0.2">
      <c r="A62" s="360"/>
      <c r="B62" s="365"/>
      <c r="C62" s="365"/>
      <c r="D62" s="399"/>
      <c r="E62" s="399"/>
      <c r="F62" s="365"/>
      <c r="G62" s="365"/>
      <c r="H62" s="399"/>
      <c r="I62" s="399"/>
      <c r="J62" s="399"/>
      <c r="K62" s="399"/>
      <c r="L62" s="365"/>
      <c r="M62" s="365"/>
      <c r="N62" s="423"/>
      <c r="O62" s="365"/>
      <c r="P62" s="426"/>
      <c r="Q62" s="390"/>
      <c r="R62" s="412"/>
      <c r="S62" s="101">
        <f>IF(NOT(ISERROR(MATCH(R62,_xlfn.ANCHORARRAY(F115),0))),Q117&amp;"Por favor no seleccionar los criterios de impacto",R62)</f>
        <v>0</v>
      </c>
      <c r="T62" s="526"/>
      <c r="U62" s="390"/>
      <c r="V62" s="393"/>
      <c r="W62" s="70">
        <v>4</v>
      </c>
      <c r="X62" s="43"/>
      <c r="Y62" s="45" t="str">
        <f t="shared" ref="Y62:Y64" si="88">IF(OR(Z62="Preventivo",Z62="Detectivo"),"Probabilidad",IF(Z62="Correctivo","Impacto",""))</f>
        <v/>
      </c>
      <c r="Z62" s="46"/>
      <c r="AA62" s="46"/>
      <c r="AB62" s="47" t="str">
        <f t="shared" si="86"/>
        <v/>
      </c>
      <c r="AC62" s="46"/>
      <c r="AD62" s="46"/>
      <c r="AE62" s="46"/>
      <c r="AF62" s="48" t="str">
        <f t="shared" ref="AF62:AF64" si="89">IFERROR(IF(AND(Y61="Probabilidad",Y62="Probabilidad"),(AH61-(+AH61*AB62)),IF(AND(Y61="Impacto",Y62="Probabilidad"),(AH60-(+AH60*AB62)),IF(Y62="Impacto",AH61,""))),"")</f>
        <v/>
      </c>
      <c r="AG62" s="49" t="str">
        <f t="shared" si="81"/>
        <v/>
      </c>
      <c r="AH62" s="117" t="str">
        <f t="shared" si="82"/>
        <v/>
      </c>
      <c r="AI62" s="49" t="str">
        <f t="shared" si="83"/>
        <v/>
      </c>
      <c r="AJ62" s="47" t="str">
        <f t="shared" si="87"/>
        <v/>
      </c>
      <c r="AK62" s="50" t="str">
        <f>IFERROR(IF(OR(AND(AG62="Muy Baja",AI62="Leve"),AND(AG62="Muy Baja",AI62="Menor"),AND(AG62="Baja",AI62="Leve")),"Bajo",IF(OR(AND(AG62="Muy baja",AI62="Moderado"),AND(AG62="Baja",AI62="Menor"),AND(AG62="Baja",AI62="Moderado"),AND(AG62="Media",AI62="Leve"),AND(AG62="Media",AI62="Menor"),AND(AG62="Media",AI62="Moderado"),AND(AG62="Alta",AI62="Leve"),AND(AG62="Alta",AI62="Menor")),"Moderado",IF(OR(AND(AG62="Muy Baja",AI62="Mayor"),AND(AG62="Baja",AI62="Mayor"),AND(AG62="Media",AI62="Mayor"),AND(AG62="Alta",AI62="Moderado"),AND(AG62="Alta",AI62="Mayor"),AND(AG62="Muy Alta",AI62="Leve"),AND(AG62="Muy Alta",AI62="Menor"),AND(AG62="Muy Alta",AI62="Moderado"),AND(AG62="Muy Alta",AI62="Mayor")),"Alto",IF(OR(AND(AG62="Muy Baja",AI62="Catastrófico"),AND(AG62="Baja",AI62="Catastrófico"),AND(AG62="Media",AI62="Catastrófico"),AND(AG62="Alta",AI62="Catastrófico"),AND(AG62="Muy Alta",AI62="Catastrófico")),"Extremo","")))),"")</f>
        <v/>
      </c>
      <c r="AL62" s="51"/>
      <c r="AM62" s="42"/>
      <c r="AN62" s="52"/>
      <c r="AO62" s="52"/>
      <c r="AP62" s="53"/>
      <c r="AQ62" s="432"/>
      <c r="AR62" s="432"/>
      <c r="AS62" s="432"/>
    </row>
    <row r="63" spans="1:45" ht="15.75" customHeight="1" x14ac:dyDescent="0.2">
      <c r="A63" s="360"/>
      <c r="B63" s="365"/>
      <c r="C63" s="365"/>
      <c r="D63" s="399"/>
      <c r="E63" s="399"/>
      <c r="F63" s="365"/>
      <c r="G63" s="365"/>
      <c r="H63" s="399"/>
      <c r="I63" s="399"/>
      <c r="J63" s="399"/>
      <c r="K63" s="399"/>
      <c r="L63" s="365"/>
      <c r="M63" s="365"/>
      <c r="N63" s="423"/>
      <c r="O63" s="365"/>
      <c r="P63" s="426"/>
      <c r="Q63" s="390"/>
      <c r="R63" s="412"/>
      <c r="S63" s="101">
        <f>IF(NOT(ISERROR(MATCH(R63,_xlfn.ANCHORARRAY(F116),0))),Q118&amp;"Por favor no seleccionar los criterios de impacto",R63)</f>
        <v>0</v>
      </c>
      <c r="T63" s="526"/>
      <c r="U63" s="390"/>
      <c r="V63" s="393"/>
      <c r="W63" s="70">
        <v>5</v>
      </c>
      <c r="X63" s="43"/>
      <c r="Y63" s="45" t="str">
        <f t="shared" si="88"/>
        <v/>
      </c>
      <c r="Z63" s="46"/>
      <c r="AA63" s="46"/>
      <c r="AB63" s="47" t="str">
        <f t="shared" si="86"/>
        <v/>
      </c>
      <c r="AC63" s="46"/>
      <c r="AD63" s="46"/>
      <c r="AE63" s="46"/>
      <c r="AF63" s="48" t="str">
        <f t="shared" si="89"/>
        <v/>
      </c>
      <c r="AG63" s="49" t="str">
        <f t="shared" si="81"/>
        <v/>
      </c>
      <c r="AH63" s="117" t="str">
        <f t="shared" si="82"/>
        <v/>
      </c>
      <c r="AI63" s="49" t="str">
        <f t="shared" si="83"/>
        <v/>
      </c>
      <c r="AJ63" s="47" t="str">
        <f t="shared" si="87"/>
        <v/>
      </c>
      <c r="AK63" s="50" t="str">
        <f t="shared" ref="AK63:AK64" si="90">IFERROR(IF(OR(AND(AG63="Muy Baja",AI63="Leve"),AND(AG63="Muy Baja",AI63="Menor"),AND(AG63="Baja",AI63="Leve")),"Bajo",IF(OR(AND(AG63="Muy baja",AI63="Moderado"),AND(AG63="Baja",AI63="Menor"),AND(AG63="Baja",AI63="Moderado"),AND(AG63="Media",AI63="Leve"),AND(AG63="Media",AI63="Menor"),AND(AG63="Media",AI63="Moderado"),AND(AG63="Alta",AI63="Leve"),AND(AG63="Alta",AI63="Menor")),"Moderado",IF(OR(AND(AG63="Muy Baja",AI63="Mayor"),AND(AG63="Baja",AI63="Mayor"),AND(AG63="Media",AI63="Mayor"),AND(AG63="Alta",AI63="Moderado"),AND(AG63="Alta",AI63="Mayor"),AND(AG63="Muy Alta",AI63="Leve"),AND(AG63="Muy Alta",AI63="Menor"),AND(AG63="Muy Alta",AI63="Moderado"),AND(AG63="Muy Alta",AI63="Mayor")),"Alto",IF(OR(AND(AG63="Muy Baja",AI63="Catastrófico"),AND(AG63="Baja",AI63="Catastrófico"),AND(AG63="Media",AI63="Catastrófico"),AND(AG63="Alta",AI63="Catastrófico"),AND(AG63="Muy Alta",AI63="Catastrófico")),"Extremo","")))),"")</f>
        <v/>
      </c>
      <c r="AL63" s="51"/>
      <c r="AM63" s="42"/>
      <c r="AN63" s="52"/>
      <c r="AO63" s="52"/>
      <c r="AP63" s="53"/>
      <c r="AQ63" s="432"/>
      <c r="AR63" s="432"/>
      <c r="AS63" s="432"/>
    </row>
    <row r="64" spans="1:45" ht="15.75" customHeight="1" x14ac:dyDescent="0.2">
      <c r="A64" s="361"/>
      <c r="B64" s="366"/>
      <c r="C64" s="366"/>
      <c r="D64" s="400"/>
      <c r="E64" s="400"/>
      <c r="F64" s="366"/>
      <c r="G64" s="366"/>
      <c r="H64" s="400"/>
      <c r="I64" s="400"/>
      <c r="J64" s="400"/>
      <c r="K64" s="400"/>
      <c r="L64" s="366"/>
      <c r="M64" s="366"/>
      <c r="N64" s="424"/>
      <c r="O64" s="366"/>
      <c r="P64" s="427"/>
      <c r="Q64" s="391"/>
      <c r="R64" s="413"/>
      <c r="S64" s="101">
        <f>IF(NOT(ISERROR(MATCH(R64,_xlfn.ANCHORARRAY(F117),0))),Q125&amp;"Por favor no seleccionar los criterios de impacto",R64)</f>
        <v>0</v>
      </c>
      <c r="T64" s="527"/>
      <c r="U64" s="391"/>
      <c r="V64" s="394"/>
      <c r="W64" s="70">
        <v>6</v>
      </c>
      <c r="X64" s="43"/>
      <c r="Y64" s="45" t="str">
        <f t="shared" si="88"/>
        <v/>
      </c>
      <c r="Z64" s="46"/>
      <c r="AA64" s="46"/>
      <c r="AB64" s="47" t="str">
        <f t="shared" si="86"/>
        <v/>
      </c>
      <c r="AC64" s="46"/>
      <c r="AD64" s="46"/>
      <c r="AE64" s="46"/>
      <c r="AF64" s="48" t="str">
        <f t="shared" si="89"/>
        <v/>
      </c>
      <c r="AG64" s="49" t="str">
        <f t="shared" si="81"/>
        <v/>
      </c>
      <c r="AH64" s="117" t="str">
        <f t="shared" si="82"/>
        <v/>
      </c>
      <c r="AI64" s="49" t="str">
        <f t="shared" si="83"/>
        <v/>
      </c>
      <c r="AJ64" s="47" t="str">
        <f t="shared" si="87"/>
        <v/>
      </c>
      <c r="AK64" s="50" t="str">
        <f t="shared" si="90"/>
        <v/>
      </c>
      <c r="AL64" s="51"/>
      <c r="AM64" s="42"/>
      <c r="AN64" s="52"/>
      <c r="AO64" s="52"/>
      <c r="AP64" s="53"/>
      <c r="AQ64" s="433"/>
      <c r="AR64" s="433"/>
      <c r="AS64" s="433"/>
    </row>
    <row r="65" spans="1:45" ht="59.25" customHeight="1" x14ac:dyDescent="0.2">
      <c r="A65" s="359">
        <v>10</v>
      </c>
      <c r="B65" s="362" t="s">
        <v>336</v>
      </c>
      <c r="C65" s="367" t="s">
        <v>32</v>
      </c>
      <c r="D65" s="395" t="s">
        <v>337</v>
      </c>
      <c r="E65" s="437" t="s">
        <v>338</v>
      </c>
      <c r="F65" s="398" t="s">
        <v>339</v>
      </c>
      <c r="G65" s="367" t="s">
        <v>51</v>
      </c>
      <c r="H65" s="367" t="s">
        <v>37</v>
      </c>
      <c r="I65" s="398" t="s">
        <v>340</v>
      </c>
      <c r="J65" s="398" t="s">
        <v>341</v>
      </c>
      <c r="K65" s="398" t="s">
        <v>342</v>
      </c>
      <c r="L65" s="398" t="s">
        <v>343</v>
      </c>
      <c r="M65" s="367" t="s">
        <v>43</v>
      </c>
      <c r="N65" s="367" t="s">
        <v>52</v>
      </c>
      <c r="O65" s="384">
        <v>365</v>
      </c>
      <c r="P65" s="425" t="str">
        <f>IF(O65&lt;=0,"",IF(O65&lt;=2,"Muy Baja",IF(O65&lt;=24,"Baja",IF(O65&lt;=500,"Media",IF(O65&lt;=5000,"Alta","Muy Alta")))))</f>
        <v>Media</v>
      </c>
      <c r="Q65" s="389">
        <f>IF(P65="","",IF(P65="Muy Baja",0.2,IF(P65="Baja",0.4,IF(P65="Media",0.6,IF(P65="Alta",0.8,IF(P65="Muy Alta",1,))))))</f>
        <v>0.6</v>
      </c>
      <c r="R65" s="440" t="s">
        <v>180</v>
      </c>
      <c r="S65" s="101" t="str">
        <f>IF(NOT(ISERROR(MATCH(R65,#REF!,0))),#REF!&amp;"Por favor no seleccionar los criterios de impacto(Afectación Económica o presupuestal y Pérdida Reputacional)",R65)</f>
        <v xml:space="preserve">     El riesgo afecta la imagen de la entidad con algunos usuarios de relevancia frente al logro de los objetivos</v>
      </c>
      <c r="T65" s="428" t="s">
        <v>181</v>
      </c>
      <c r="U65" s="389">
        <f>IF(T65="","",IF(T65="Leve",0.2,IF(T65="Menor",0.4,IF(T65="Moderado",0.6,IF(T65="Mayor",0.8,IF(T65="Catastrófico",1,))))))</f>
        <v>0.6</v>
      </c>
      <c r="V65" s="392" t="str">
        <f>IF(OR(AND(P65="Muy Baja",T65="Leve"),AND(P65="Muy Baja",T65="Menor"),AND(P65="Baja",T65="Leve")),"Bajo",IF(OR(AND(P65="Muy baja",T65="Moderado"),AND(P65="Baja",T65="Menor"),AND(P65="Baja",T65="Moderado"),AND(P65="Media",T65="Leve"),AND(P65="Media",T65="Menor"),AND(P65="Media",T65="Moderado"),AND(P65="Alta",T65="Leve"),AND(P65="Alta",T65="Menor")),"Moderado",IF(OR(AND(P65="Muy Baja",T65="Mayor"),AND(P65="Baja",T65="Mayor"),AND(P65="Media",T65="Mayor"),AND(P65="Alta",T65="Moderado"),AND(P65="Alta",T65="Mayor"),AND(P65="Muy Alta",T65="Leve"),AND(P65="Muy Alta",T65="Menor"),AND(P65="Muy Alta",T65="Moderado"),AND(P65="Muy Alta",T65="Mayor")),"Alto",IF(OR(AND(P65="Muy Baja",T65="Catastrófico"),AND(P65="Baja",T65="Catastrófico"),AND(P65="Media",T65="Catastrófico"),AND(P65="Alta",T65="Catastrófico"),AND(P65="Muy Alta",T65="Catastrófico")),"Extremo",""))))</f>
        <v>Moderado</v>
      </c>
      <c r="W65" s="70">
        <v>1</v>
      </c>
      <c r="X65" s="280" t="s">
        <v>344</v>
      </c>
      <c r="Y65" s="166" t="s">
        <v>183</v>
      </c>
      <c r="Z65" s="110" t="s">
        <v>184</v>
      </c>
      <c r="AA65" s="110" t="s">
        <v>185</v>
      </c>
      <c r="AB65" s="159">
        <v>0.4</v>
      </c>
      <c r="AC65" s="110" t="s">
        <v>186</v>
      </c>
      <c r="AD65" s="110" t="s">
        <v>187</v>
      </c>
      <c r="AE65" s="110" t="s">
        <v>188</v>
      </c>
      <c r="AF65" s="48">
        <f>IFERROR(IF(Y65="Probabilidad",(Q65-(+Q65*AB65)),IF(Y65="Impacto",Q65,"")),"")</f>
        <v>0.36</v>
      </c>
      <c r="AG65" s="49" t="str">
        <f>IFERROR(IF(AF65="","",IF(AF65&lt;=0.2,"Muy Baja",IF(AF65&lt;=0.4,"Baja",IF(AF65&lt;=0.6,"Media",IF(AF65&lt;=0.8,"Alta","Muy Alta"))))),"")</f>
        <v>Baja</v>
      </c>
      <c r="AH65" s="117">
        <f>+AF65</f>
        <v>0.36</v>
      </c>
      <c r="AI65" s="49" t="str">
        <f>IFERROR(IF(AJ65="","",IF(AJ65&lt;=0.2,"Leve",IF(AJ65&lt;=0.4,"Menor",IF(AJ65&lt;=0.6,"Moderado",IF(AJ65&lt;=0.8,"Mayor","Catastrófico"))))),"")</f>
        <v>Moderado</v>
      </c>
      <c r="AJ65" s="47">
        <f t="shared" ref="AJ65" si="91">IFERROR(IF(Y65="Impacto",(U65-(+U65*AB65)),IF(Y65="Probabilidad",U65,"")),"")</f>
        <v>0.6</v>
      </c>
      <c r="AK65" s="50" t="str">
        <f>IFERROR(IF(OR(AND(AG65="Muy Baja",AI65="Leve"),AND(AG65="Muy Baja",AI65="Menor"),AND(AG65="Baja",AI65="Leve")),"Bajo",IF(OR(AND(AG65="Muy baja",AI65="Moderado"),AND(AG65="Baja",AI65="Menor"),AND(AG65="Baja",AI65="Moderado"),AND(AG65="Media",AI65="Leve"),AND(AG65="Media",AI65="Menor"),AND(AG65="Media",AI65="Moderado"),AND(AG65="Alta",AI65="Leve"),AND(AG65="Alta",AI65="Menor")),"Moderado",IF(OR(AND(AG65="Muy Baja",AI65="Mayor"),AND(AG65="Baja",AI65="Mayor"),AND(AG65="Media",AI65="Mayor"),AND(AG65="Alta",AI65="Moderado"),AND(AG65="Alta",AI65="Mayor"),AND(AG65="Muy Alta",AI65="Leve"),AND(AG65="Muy Alta",AI65="Menor"),AND(AG65="Muy Alta",AI65="Moderado"),AND(AG65="Muy Alta",AI65="Mayor")),"Alto",IF(OR(AND(AG65="Muy Baja",AI65="Catastrófico"),AND(AG65="Baja",AI65="Catastrófico"),AND(AG65="Media",AI65="Catastrófico"),AND(AG65="Alta",AI65="Catastrófico"),AND(AG65="Muy Alta",AI65="Catastrófico")),"Extremo","")))),"")</f>
        <v>Moderado</v>
      </c>
      <c r="AL65" s="228" t="s">
        <v>200</v>
      </c>
      <c r="AM65" s="294" t="s">
        <v>345</v>
      </c>
      <c r="AN65" s="231" t="s">
        <v>346</v>
      </c>
      <c r="AO65" s="295" t="s">
        <v>347</v>
      </c>
      <c r="AP65" s="233" t="s">
        <v>327</v>
      </c>
      <c r="AQ65" s="395" t="s">
        <v>348</v>
      </c>
      <c r="AR65" s="395" t="s">
        <v>349</v>
      </c>
      <c r="AS65" s="395" t="s">
        <v>350</v>
      </c>
    </row>
    <row r="66" spans="1:45" ht="59.25" customHeight="1" x14ac:dyDescent="0.2">
      <c r="A66" s="360"/>
      <c r="B66" s="363"/>
      <c r="C66" s="365"/>
      <c r="D66" s="396"/>
      <c r="E66" s="438"/>
      <c r="F66" s="399"/>
      <c r="G66" s="365"/>
      <c r="H66" s="365"/>
      <c r="I66" s="399"/>
      <c r="J66" s="399"/>
      <c r="K66" s="399"/>
      <c r="L66" s="399"/>
      <c r="M66" s="365"/>
      <c r="N66" s="365"/>
      <c r="O66" s="434"/>
      <c r="P66" s="426"/>
      <c r="Q66" s="390"/>
      <c r="R66" s="412"/>
      <c r="S66" s="101">
        <f>IF(NOT(ISERROR(MATCH(R66,_xlfn.ANCHORARRAY(F107),0))),Q109&amp;"Por favor no seleccionar los criterios de impacto",R66)</f>
        <v>0</v>
      </c>
      <c r="T66" s="429"/>
      <c r="U66" s="390"/>
      <c r="V66" s="393"/>
      <c r="W66" s="70">
        <v>2</v>
      </c>
      <c r="X66" s="291" t="s">
        <v>351</v>
      </c>
      <c r="Y66" s="111" t="s">
        <v>183</v>
      </c>
      <c r="Z66" s="112" t="s">
        <v>184</v>
      </c>
      <c r="AA66" s="112" t="s">
        <v>185</v>
      </c>
      <c r="AB66" s="163">
        <v>0.4</v>
      </c>
      <c r="AC66" s="112" t="s">
        <v>186</v>
      </c>
      <c r="AD66" s="112" t="s">
        <v>187</v>
      </c>
      <c r="AE66" s="112" t="s">
        <v>188</v>
      </c>
      <c r="AF66" s="48">
        <f>IFERROR(IF(AND(Y65="Probabilidad",Y66="Probabilidad"),(AH65-(+AH65*AB66)),IF(Y66="Probabilidad",(Q65-(+Q65*AB66)),IF(Y66="Impacto",AH65,""))),"")</f>
        <v>0.216</v>
      </c>
      <c r="AG66" s="49" t="str">
        <f t="shared" ref="AG66:AG70" si="92">IFERROR(IF(AF66="","",IF(AF66&lt;=0.2,"Muy Baja",IF(AF66&lt;=0.4,"Baja",IF(AF66&lt;=0.6,"Media",IF(AF66&lt;=0.8,"Alta","Muy Alta"))))),"")</f>
        <v>Baja</v>
      </c>
      <c r="AH66" s="117">
        <f t="shared" ref="AH66:AH70" si="93">+AF66</f>
        <v>0.216</v>
      </c>
      <c r="AI66" s="49" t="str">
        <f t="shared" ref="AI66:AI70" si="94">IFERROR(IF(AJ66="","",IF(AJ66&lt;=0.2,"Leve",IF(AJ66&lt;=0.4,"Menor",IF(AJ66&lt;=0.6,"Moderado",IF(AJ66&lt;=0.8,"Mayor","Catastrófico"))))),"")</f>
        <v>Moderado</v>
      </c>
      <c r="AJ66" s="47">
        <f t="shared" ref="AJ66" si="95">IFERROR(IF(AND(Y65="Impacto",Y66="Impacto"),(AJ65-(+AJ65*AB66)),IF(Y66="Impacto",($U$12-(+$U$12*AB66)),IF(Y66="Probabilidad",AJ65,""))),"")</f>
        <v>0.6</v>
      </c>
      <c r="AK66" s="50" t="str">
        <f t="shared" ref="AK66:AK67" si="96">IFERROR(IF(OR(AND(AG66="Muy Baja",AI66="Leve"),AND(AG66="Muy Baja",AI66="Menor"),AND(AG66="Baja",AI66="Leve")),"Bajo",IF(OR(AND(AG66="Muy baja",AI66="Moderado"),AND(AG66="Baja",AI66="Menor"),AND(AG66="Baja",AI66="Moderado"),AND(AG66="Media",AI66="Leve"),AND(AG66="Media",AI66="Menor"),AND(AG66="Media",AI66="Moderado"),AND(AG66="Alta",AI66="Leve"),AND(AG66="Alta",AI66="Menor")),"Moderado",IF(OR(AND(AG66="Muy Baja",AI66="Mayor"),AND(AG66="Baja",AI66="Mayor"),AND(AG66="Media",AI66="Mayor"),AND(AG66="Alta",AI66="Moderado"),AND(AG66="Alta",AI66="Mayor"),AND(AG66="Muy Alta",AI66="Leve"),AND(AG66="Muy Alta",AI66="Menor"),AND(AG66="Muy Alta",AI66="Moderado"),AND(AG66="Muy Alta",AI66="Mayor")),"Alto",IF(OR(AND(AG66="Muy Baja",AI66="Catastrófico"),AND(AG66="Baja",AI66="Catastrófico"),AND(AG66="Media",AI66="Catastrófico"),AND(AG66="Alta",AI66="Catastrófico"),AND(AG66="Muy Alta",AI66="Catastrófico")),"Extremo","")))),"")</f>
        <v>Moderado</v>
      </c>
      <c r="AL66" s="229" t="s">
        <v>200</v>
      </c>
      <c r="AM66" s="268" t="s">
        <v>352</v>
      </c>
      <c r="AN66" s="206" t="s">
        <v>353</v>
      </c>
      <c r="AO66" s="232" t="s">
        <v>354</v>
      </c>
      <c r="AP66" s="235" t="s">
        <v>327</v>
      </c>
      <c r="AQ66" s="396"/>
      <c r="AR66" s="396"/>
      <c r="AS66" s="396"/>
    </row>
    <row r="67" spans="1:45" ht="59.25" customHeight="1" x14ac:dyDescent="0.2">
      <c r="A67" s="360"/>
      <c r="B67" s="363"/>
      <c r="C67" s="365"/>
      <c r="D67" s="396"/>
      <c r="E67" s="438"/>
      <c r="F67" s="399"/>
      <c r="G67" s="365"/>
      <c r="H67" s="365"/>
      <c r="I67" s="399"/>
      <c r="J67" s="399"/>
      <c r="K67" s="399"/>
      <c r="L67" s="399"/>
      <c r="M67" s="365"/>
      <c r="N67" s="365"/>
      <c r="O67" s="434"/>
      <c r="P67" s="426"/>
      <c r="Q67" s="390"/>
      <c r="R67" s="412"/>
      <c r="S67" s="101">
        <f>IF(NOT(ISERROR(MATCH(R67,_xlfn.ANCHORARRAY(F108),0))),Q110&amp;"Por favor no seleccionar los criterios de impacto",R67)</f>
        <v>0</v>
      </c>
      <c r="T67" s="429"/>
      <c r="U67" s="390"/>
      <c r="V67" s="393"/>
      <c r="W67" s="70">
        <v>3</v>
      </c>
      <c r="X67" s="300" t="s">
        <v>355</v>
      </c>
      <c r="Y67" s="111" t="s">
        <v>183</v>
      </c>
      <c r="Z67" s="112" t="s">
        <v>184</v>
      </c>
      <c r="AA67" s="112" t="s">
        <v>185</v>
      </c>
      <c r="AB67" s="163">
        <v>0.4</v>
      </c>
      <c r="AC67" s="112" t="s">
        <v>186</v>
      </c>
      <c r="AD67" s="112" t="s">
        <v>187</v>
      </c>
      <c r="AE67" s="112" t="s">
        <v>188</v>
      </c>
      <c r="AF67" s="48">
        <f>IFERROR(IF(AND(Y66="Probabilidad",Y67="Probabilidad"),(AH66-(+AH66*AB67)),IF(AND(Y66="Impacto",Y67="Probabilidad"),(AH65-(+AH65*AB67)),IF(Y67="Impacto",AH66,""))),"")</f>
        <v>0.12959999999999999</v>
      </c>
      <c r="AG67" s="49" t="str">
        <f t="shared" si="92"/>
        <v>Muy Baja</v>
      </c>
      <c r="AH67" s="117">
        <f t="shared" si="93"/>
        <v>0.12959999999999999</v>
      </c>
      <c r="AI67" s="49" t="str">
        <f t="shared" si="94"/>
        <v>Moderado</v>
      </c>
      <c r="AJ67" s="47">
        <f t="shared" ref="AJ67:AJ70" si="97">IFERROR(IF(AND(Y66="Impacto",Y67="Impacto"),(AJ66-(+AJ66*AB67)),IF(AND(Y66="Probabilidad",Y67="Impacto"),(AJ65-(+AJ65*AB67)),IF(Y67="Probabilidad",AJ66,""))),"")</f>
        <v>0.6</v>
      </c>
      <c r="AK67" s="50" t="str">
        <f t="shared" si="96"/>
        <v>Moderado</v>
      </c>
      <c r="AL67" s="229" t="s">
        <v>33</v>
      </c>
      <c r="AM67" s="268" t="s">
        <v>356</v>
      </c>
      <c r="AN67" s="206" t="s">
        <v>357</v>
      </c>
      <c r="AO67" s="296" t="s">
        <v>358</v>
      </c>
      <c r="AP67" s="235" t="s">
        <v>193</v>
      </c>
      <c r="AQ67" s="396"/>
      <c r="AR67" s="396"/>
      <c r="AS67" s="396"/>
    </row>
    <row r="68" spans="1:45" ht="15.75" customHeight="1" x14ac:dyDescent="0.2">
      <c r="A68" s="360"/>
      <c r="B68" s="363"/>
      <c r="C68" s="365"/>
      <c r="D68" s="396"/>
      <c r="E68" s="438"/>
      <c r="F68" s="399"/>
      <c r="G68" s="365"/>
      <c r="H68" s="365"/>
      <c r="I68" s="399"/>
      <c r="J68" s="399"/>
      <c r="K68" s="399"/>
      <c r="L68" s="399"/>
      <c r="M68" s="365"/>
      <c r="N68" s="365"/>
      <c r="O68" s="434"/>
      <c r="P68" s="426"/>
      <c r="Q68" s="390"/>
      <c r="R68" s="412"/>
      <c r="S68" s="101">
        <f>IF(NOT(ISERROR(MATCH(R68,_xlfn.ANCHORARRAY(F109),0))),Q111&amp;"Por favor no seleccionar los criterios de impacto",R68)</f>
        <v>0</v>
      </c>
      <c r="T68" s="429"/>
      <c r="U68" s="390"/>
      <c r="V68" s="393"/>
      <c r="W68" s="70">
        <v>4</v>
      </c>
      <c r="X68" s="279" t="s">
        <v>200</v>
      </c>
      <c r="Y68" s="111" t="s">
        <v>200</v>
      </c>
      <c r="Z68" s="112" t="s">
        <v>200</v>
      </c>
      <c r="AA68" s="112" t="s">
        <v>200</v>
      </c>
      <c r="AB68" s="162" t="s">
        <v>200</v>
      </c>
      <c r="AC68" s="112" t="s">
        <v>200</v>
      </c>
      <c r="AD68" s="112" t="s">
        <v>200</v>
      </c>
      <c r="AE68" s="112" t="s">
        <v>200</v>
      </c>
      <c r="AF68" s="48" t="str">
        <f t="shared" ref="AF68:AF70" si="98">IFERROR(IF(AND(Y67="Probabilidad",Y68="Probabilidad"),(AH67-(+AH67*AB68)),IF(AND(Y67="Impacto",Y68="Probabilidad"),(AH66-(+AH66*AB68)),IF(Y68="Impacto",AH67,""))),"")</f>
        <v/>
      </c>
      <c r="AG68" s="49" t="str">
        <f t="shared" si="92"/>
        <v/>
      </c>
      <c r="AH68" s="117" t="str">
        <f t="shared" si="93"/>
        <v/>
      </c>
      <c r="AI68" s="49" t="str">
        <f t="shared" si="94"/>
        <v/>
      </c>
      <c r="AJ68" s="47" t="str">
        <f t="shared" si="97"/>
        <v/>
      </c>
      <c r="AK68" s="50" t="str">
        <f>IFERROR(IF(OR(AND(AG68="Muy Baja",AI68="Leve"),AND(AG68="Muy Baja",AI68="Menor"),AND(AG68="Baja",AI68="Leve")),"Bajo",IF(OR(AND(AG68="Muy baja",AI68="Moderado"),AND(AG68="Baja",AI68="Menor"),AND(AG68="Baja",AI68="Moderado"),AND(AG68="Media",AI68="Leve"),AND(AG68="Media",AI68="Menor"),AND(AG68="Media",AI68="Moderado"),AND(AG68="Alta",AI68="Leve"),AND(AG68="Alta",AI68="Menor")),"Moderado",IF(OR(AND(AG68="Muy Baja",AI68="Mayor"),AND(AG68="Baja",AI68="Mayor"),AND(AG68="Media",AI68="Mayor"),AND(AG68="Alta",AI68="Moderado"),AND(AG68="Alta",AI68="Mayor"),AND(AG68="Muy Alta",AI68="Leve"),AND(AG68="Muy Alta",AI68="Menor"),AND(AG68="Muy Alta",AI68="Moderado"),AND(AG68="Muy Alta",AI68="Mayor")),"Alto",IF(OR(AND(AG68="Muy Baja",AI68="Catastrófico"),AND(AG68="Baja",AI68="Catastrófico"),AND(AG68="Media",AI68="Catastrófico"),AND(AG68="Alta",AI68="Catastrófico"),AND(AG68="Muy Alta",AI68="Catastrófico")),"Extremo","")))),"")</f>
        <v/>
      </c>
      <c r="AL68" s="229" t="s">
        <v>200</v>
      </c>
      <c r="AM68" s="268" t="s">
        <v>200</v>
      </c>
      <c r="AN68" s="178" t="s">
        <v>200</v>
      </c>
      <c r="AO68" s="178" t="s">
        <v>200</v>
      </c>
      <c r="AP68" s="235" t="s">
        <v>200</v>
      </c>
      <c r="AQ68" s="396"/>
      <c r="AR68" s="396"/>
      <c r="AS68" s="396"/>
    </row>
    <row r="69" spans="1:45" ht="15.75" customHeight="1" x14ac:dyDescent="0.2">
      <c r="A69" s="360"/>
      <c r="B69" s="363"/>
      <c r="C69" s="365"/>
      <c r="D69" s="396"/>
      <c r="E69" s="438"/>
      <c r="F69" s="399"/>
      <c r="G69" s="365"/>
      <c r="H69" s="365"/>
      <c r="I69" s="399"/>
      <c r="J69" s="399"/>
      <c r="K69" s="399"/>
      <c r="L69" s="399"/>
      <c r="M69" s="365"/>
      <c r="N69" s="365"/>
      <c r="O69" s="434"/>
      <c r="P69" s="426"/>
      <c r="Q69" s="390"/>
      <c r="R69" s="412"/>
      <c r="S69" s="101">
        <f>IF(NOT(ISERROR(MATCH(R69,_xlfn.ANCHORARRAY(F110),0))),Q112&amp;"Por favor no seleccionar los criterios de impacto",R69)</f>
        <v>0</v>
      </c>
      <c r="T69" s="429"/>
      <c r="U69" s="390"/>
      <c r="V69" s="393"/>
      <c r="W69" s="70">
        <v>5</v>
      </c>
      <c r="X69" s="279" t="s">
        <v>200</v>
      </c>
      <c r="Y69" s="111" t="s">
        <v>200</v>
      </c>
      <c r="Z69" s="112" t="s">
        <v>200</v>
      </c>
      <c r="AA69" s="112" t="s">
        <v>200</v>
      </c>
      <c r="AB69" s="162" t="s">
        <v>200</v>
      </c>
      <c r="AC69" s="112" t="s">
        <v>200</v>
      </c>
      <c r="AD69" s="112" t="s">
        <v>200</v>
      </c>
      <c r="AE69" s="112" t="s">
        <v>200</v>
      </c>
      <c r="AF69" s="48" t="str">
        <f t="shared" si="98"/>
        <v/>
      </c>
      <c r="AG69" s="49" t="str">
        <f t="shared" si="92"/>
        <v/>
      </c>
      <c r="AH69" s="117" t="str">
        <f t="shared" si="93"/>
        <v/>
      </c>
      <c r="AI69" s="49" t="str">
        <f t="shared" si="94"/>
        <v/>
      </c>
      <c r="AJ69" s="47" t="str">
        <f t="shared" si="97"/>
        <v/>
      </c>
      <c r="AK69" s="50" t="str">
        <f t="shared" ref="AK69:AK70" si="99">IFERROR(IF(OR(AND(AG69="Muy Baja",AI69="Leve"),AND(AG69="Muy Baja",AI69="Menor"),AND(AG69="Baja",AI69="Leve")),"Bajo",IF(OR(AND(AG69="Muy baja",AI69="Moderado"),AND(AG69="Baja",AI69="Menor"),AND(AG69="Baja",AI69="Moderado"),AND(AG69="Media",AI69="Leve"),AND(AG69="Media",AI69="Menor"),AND(AG69="Media",AI69="Moderado"),AND(AG69="Alta",AI69="Leve"),AND(AG69="Alta",AI69="Menor")),"Moderado",IF(OR(AND(AG69="Muy Baja",AI69="Mayor"),AND(AG69="Baja",AI69="Mayor"),AND(AG69="Media",AI69="Mayor"),AND(AG69="Alta",AI69="Moderado"),AND(AG69="Alta",AI69="Mayor"),AND(AG69="Muy Alta",AI69="Leve"),AND(AG69="Muy Alta",AI69="Menor"),AND(AG69="Muy Alta",AI69="Moderado"),AND(AG69="Muy Alta",AI69="Mayor")),"Alto",IF(OR(AND(AG69="Muy Baja",AI69="Catastrófico"),AND(AG69="Baja",AI69="Catastrófico"),AND(AG69="Media",AI69="Catastrófico"),AND(AG69="Alta",AI69="Catastrófico"),AND(AG69="Muy Alta",AI69="Catastrófico")),"Extremo","")))),"")</f>
        <v/>
      </c>
      <c r="AL69" s="229" t="s">
        <v>200</v>
      </c>
      <c r="AM69" s="268" t="s">
        <v>200</v>
      </c>
      <c r="AN69" s="178" t="s">
        <v>200</v>
      </c>
      <c r="AO69" s="178" t="s">
        <v>200</v>
      </c>
      <c r="AP69" s="235" t="s">
        <v>200</v>
      </c>
      <c r="AQ69" s="396"/>
      <c r="AR69" s="396"/>
      <c r="AS69" s="396"/>
    </row>
    <row r="70" spans="1:45" ht="15.75" customHeight="1" x14ac:dyDescent="0.2">
      <c r="A70" s="361"/>
      <c r="B70" s="364"/>
      <c r="C70" s="366"/>
      <c r="D70" s="397"/>
      <c r="E70" s="439"/>
      <c r="F70" s="400"/>
      <c r="G70" s="366"/>
      <c r="H70" s="366"/>
      <c r="I70" s="400"/>
      <c r="J70" s="400"/>
      <c r="K70" s="400"/>
      <c r="L70" s="400"/>
      <c r="M70" s="366"/>
      <c r="N70" s="366"/>
      <c r="O70" s="385"/>
      <c r="P70" s="427"/>
      <c r="Q70" s="391"/>
      <c r="R70" s="413"/>
      <c r="S70" s="101">
        <f>IF(NOT(ISERROR(MATCH(R70,_xlfn.ANCHORARRAY(F111),0))),Q119&amp;"Por favor no seleccionar los criterios de impacto",R70)</f>
        <v>0</v>
      </c>
      <c r="T70" s="430"/>
      <c r="U70" s="391"/>
      <c r="V70" s="394"/>
      <c r="W70" s="70">
        <v>6</v>
      </c>
      <c r="X70" s="279" t="s">
        <v>200</v>
      </c>
      <c r="Y70" s="111" t="s">
        <v>200</v>
      </c>
      <c r="Z70" s="112" t="s">
        <v>200</v>
      </c>
      <c r="AA70" s="112" t="s">
        <v>200</v>
      </c>
      <c r="AB70" s="162" t="s">
        <v>200</v>
      </c>
      <c r="AC70" s="112" t="s">
        <v>200</v>
      </c>
      <c r="AD70" s="112" t="s">
        <v>200</v>
      </c>
      <c r="AE70" s="112" t="s">
        <v>200</v>
      </c>
      <c r="AF70" s="48" t="str">
        <f t="shared" si="98"/>
        <v/>
      </c>
      <c r="AG70" s="49" t="str">
        <f t="shared" si="92"/>
        <v/>
      </c>
      <c r="AH70" s="117" t="str">
        <f t="shared" si="93"/>
        <v/>
      </c>
      <c r="AI70" s="49" t="str">
        <f t="shared" si="94"/>
        <v/>
      </c>
      <c r="AJ70" s="47" t="str">
        <f t="shared" si="97"/>
        <v/>
      </c>
      <c r="AK70" s="50" t="str">
        <f t="shared" si="99"/>
        <v/>
      </c>
      <c r="AL70" s="229" t="s">
        <v>200</v>
      </c>
      <c r="AM70" s="268" t="s">
        <v>200</v>
      </c>
      <c r="AN70" s="178" t="s">
        <v>200</v>
      </c>
      <c r="AO70" s="178" t="s">
        <v>200</v>
      </c>
      <c r="AP70" s="235" t="s">
        <v>200</v>
      </c>
      <c r="AQ70" s="397"/>
      <c r="AR70" s="397"/>
      <c r="AS70" s="397"/>
    </row>
    <row r="71" spans="1:45" ht="77.25" customHeight="1" x14ac:dyDescent="0.2">
      <c r="A71" s="359">
        <v>11</v>
      </c>
      <c r="B71" s="362" t="s">
        <v>336</v>
      </c>
      <c r="C71" s="367" t="s">
        <v>32</v>
      </c>
      <c r="D71" s="367" t="s">
        <v>359</v>
      </c>
      <c r="E71" s="398" t="s">
        <v>360</v>
      </c>
      <c r="F71" s="398" t="s">
        <v>361</v>
      </c>
      <c r="G71" s="367" t="s">
        <v>51</v>
      </c>
      <c r="H71" s="367" t="s">
        <v>37</v>
      </c>
      <c r="I71" s="398" t="s">
        <v>362</v>
      </c>
      <c r="J71" s="398" t="s">
        <v>363</v>
      </c>
      <c r="K71" s="398" t="s">
        <v>364</v>
      </c>
      <c r="L71" s="398" t="s">
        <v>343</v>
      </c>
      <c r="M71" s="367" t="s">
        <v>43</v>
      </c>
      <c r="N71" s="367" t="s">
        <v>52</v>
      </c>
      <c r="O71" s="384">
        <v>365</v>
      </c>
      <c r="P71" s="425" t="str">
        <f>IF(O71&lt;=0,"",IF(O71&lt;=2,"Muy Baja",IF(O71&lt;=24,"Baja",IF(O71&lt;=500,"Media",IF(O71&lt;=5000,"Alta","Muy Alta")))))</f>
        <v>Media</v>
      </c>
      <c r="Q71" s="389">
        <f>IF(P71="","",IF(P71="Muy Baja",0.2,IF(P71="Baja",0.4,IF(P71="Media",0.6,IF(P71="Alta",0.8,IF(P71="Muy Alta",1,))))))</f>
        <v>0.6</v>
      </c>
      <c r="R71" s="412" t="s">
        <v>180</v>
      </c>
      <c r="S71" s="101" t="str">
        <f>IF(NOT(ISERROR(MATCH(R71,#REF!,0))),#REF!&amp;"Por favor no seleccionar los criterios de impacto(Afectación Económica o presupuestal y Pérdida Reputacional)",R71)</f>
        <v xml:space="preserve">     El riesgo afecta la imagen de la entidad con algunos usuarios de relevancia frente al logro de los objetivos</v>
      </c>
      <c r="T71" s="428" t="s">
        <v>181</v>
      </c>
      <c r="U71" s="389">
        <f>IF(T71="","",IF(T71="Leve",0.2,IF(T71="Menor",0.4,IF(T71="Moderado",0.6,IF(T71="Mayor",0.8,IF(T71="Catastrófico",1,))))))</f>
        <v>0.6</v>
      </c>
      <c r="V71" s="392" t="str">
        <f>IF(OR(AND(P71="Muy Baja",T71="Leve"),AND(P71="Muy Baja",T71="Menor"),AND(P71="Baja",T71="Leve")),"Bajo",IF(OR(AND(P71="Muy baja",T71="Moderado"),AND(P71="Baja",T71="Menor"),AND(P71="Baja",T71="Moderado"),AND(P71="Media",T71="Leve"),AND(P71="Media",T71="Menor"),AND(P71="Media",T71="Moderado"),AND(P71="Alta",T71="Leve"),AND(P71="Alta",T71="Menor")),"Moderado",IF(OR(AND(P71="Muy Baja",T71="Mayor"),AND(P71="Baja",T71="Mayor"),AND(P71="Media",T71="Mayor"),AND(P71="Alta",T71="Moderado"),AND(P71="Alta",T71="Mayor"),AND(P71="Muy Alta",T71="Leve"),AND(P71="Muy Alta",T71="Menor"),AND(P71="Muy Alta",T71="Moderado"),AND(P71="Muy Alta",T71="Mayor")),"Alto",IF(OR(AND(P71="Muy Baja",T71="Catastrófico"),AND(P71="Baja",T71="Catastrófico"),AND(P71="Media",T71="Catastrófico"),AND(P71="Alta",T71="Catastrófico"),AND(P71="Muy Alta",T71="Catastrófico")),"Extremo",""))))</f>
        <v>Moderado</v>
      </c>
      <c r="W71" s="70">
        <v>1</v>
      </c>
      <c r="X71" s="300" t="s">
        <v>365</v>
      </c>
      <c r="Y71" s="111" t="s">
        <v>183</v>
      </c>
      <c r="Z71" s="112" t="s">
        <v>184</v>
      </c>
      <c r="AA71" s="112" t="s">
        <v>185</v>
      </c>
      <c r="AB71" s="163">
        <v>0.4</v>
      </c>
      <c r="AC71" s="112" t="s">
        <v>186</v>
      </c>
      <c r="AD71" s="112" t="s">
        <v>187</v>
      </c>
      <c r="AE71" s="112" t="s">
        <v>188</v>
      </c>
      <c r="AF71" s="48">
        <f>IFERROR(IF(Y71="Probabilidad",(Q71-(+Q71*AB71)),IF(Y71="Impacto",Q71,"")),"")</f>
        <v>0.36</v>
      </c>
      <c r="AG71" s="49" t="str">
        <f>IFERROR(IF(AF71="","",IF(AF71&lt;=0.2,"Muy Baja",IF(AF71&lt;=0.4,"Baja",IF(AF71&lt;=0.6,"Media",IF(AF71&lt;=0.8,"Alta","Muy Alta"))))),"")</f>
        <v>Baja</v>
      </c>
      <c r="AH71" s="117">
        <f>+AF71</f>
        <v>0.36</v>
      </c>
      <c r="AI71" s="49" t="str">
        <f>IFERROR(IF(AJ71="","",IF(AJ71&lt;=0.2,"Leve",IF(AJ71&lt;=0.4,"Menor",IF(AJ71&lt;=0.6,"Moderado",IF(AJ71&lt;=0.8,"Mayor","Catastrófico"))))),"")</f>
        <v>Moderado</v>
      </c>
      <c r="AJ71" s="47">
        <f t="shared" ref="AJ71" si="100">IFERROR(IF(Y71="Impacto",(U71-(+U71*AB71)),IF(Y71="Probabilidad",U71,"")),"")</f>
        <v>0.6</v>
      </c>
      <c r="AK71" s="50" t="str">
        <f>IFERROR(IF(OR(AND(AG71="Muy Baja",AI71="Leve"),AND(AG71="Muy Baja",AI71="Menor"),AND(AG71="Baja",AI71="Leve")),"Bajo",IF(OR(AND(AG71="Muy baja",AI71="Moderado"),AND(AG71="Baja",AI71="Menor"),AND(AG71="Baja",AI71="Moderado"),AND(AG71="Media",AI71="Leve"),AND(AG71="Media",AI71="Menor"),AND(AG71="Media",AI71="Moderado"),AND(AG71="Alta",AI71="Leve"),AND(AG71="Alta",AI71="Menor")),"Moderado",IF(OR(AND(AG71="Muy Baja",AI71="Mayor"),AND(AG71="Baja",AI71="Mayor"),AND(AG71="Media",AI71="Mayor"),AND(AG71="Alta",AI71="Moderado"),AND(AG71="Alta",AI71="Mayor"),AND(AG71="Muy Alta",AI71="Leve"),AND(AG71="Muy Alta",AI71="Menor"),AND(AG71="Muy Alta",AI71="Moderado"),AND(AG71="Muy Alta",AI71="Mayor")),"Alto",IF(OR(AND(AG71="Muy Baja",AI71="Catastrófico"),AND(AG71="Baja",AI71="Catastrófico"),AND(AG71="Media",AI71="Catastrófico"),AND(AG71="Alta",AI71="Catastrófico"),AND(AG71="Muy Alta",AI71="Catastrófico")),"Extremo","")))),"")</f>
        <v>Moderado</v>
      </c>
      <c r="AL71" s="229" t="s">
        <v>200</v>
      </c>
      <c r="AM71" s="268" t="s">
        <v>366</v>
      </c>
      <c r="AN71" s="206" t="s">
        <v>367</v>
      </c>
      <c r="AO71" s="232" t="s">
        <v>368</v>
      </c>
      <c r="AP71" s="235" t="s">
        <v>247</v>
      </c>
      <c r="AQ71" s="396" t="s">
        <v>369</v>
      </c>
      <c r="AR71" s="396" t="s">
        <v>349</v>
      </c>
      <c r="AS71" s="396" t="s">
        <v>370</v>
      </c>
    </row>
    <row r="72" spans="1:45" ht="77.25" customHeight="1" x14ac:dyDescent="0.2">
      <c r="A72" s="360"/>
      <c r="B72" s="363"/>
      <c r="C72" s="365"/>
      <c r="D72" s="365"/>
      <c r="E72" s="399"/>
      <c r="F72" s="399"/>
      <c r="G72" s="365"/>
      <c r="H72" s="365"/>
      <c r="I72" s="399"/>
      <c r="J72" s="399"/>
      <c r="K72" s="399"/>
      <c r="L72" s="399"/>
      <c r="M72" s="365"/>
      <c r="N72" s="365"/>
      <c r="O72" s="434"/>
      <c r="P72" s="426"/>
      <c r="Q72" s="390"/>
      <c r="R72" s="412"/>
      <c r="S72" s="101">
        <f>IF(NOT(ISERROR(MATCH(R72,_xlfn.ANCHORARRAY(F94),0))),Q96&amp;"Por favor no seleccionar los criterios de impacto",R72)</f>
        <v>0</v>
      </c>
      <c r="T72" s="429"/>
      <c r="U72" s="390"/>
      <c r="V72" s="393"/>
      <c r="W72" s="70">
        <v>2</v>
      </c>
      <c r="X72" s="291" t="s">
        <v>371</v>
      </c>
      <c r="Y72" s="111" t="s">
        <v>183</v>
      </c>
      <c r="Z72" s="112" t="s">
        <v>184</v>
      </c>
      <c r="AA72" s="112" t="s">
        <v>185</v>
      </c>
      <c r="AB72" s="163">
        <v>0.4</v>
      </c>
      <c r="AC72" s="112" t="s">
        <v>186</v>
      </c>
      <c r="AD72" s="112" t="s">
        <v>187</v>
      </c>
      <c r="AE72" s="112" t="s">
        <v>188</v>
      </c>
      <c r="AF72" s="48">
        <f>IFERROR(IF(AND(Y71="Probabilidad",Y72="Probabilidad"),(AH71-(+AH71*AB72)),IF(Y72="Probabilidad",(Q71-(+Q71*AB72)),IF(Y72="Impacto",AH71,""))),"")</f>
        <v>0.216</v>
      </c>
      <c r="AG72" s="49" t="str">
        <f t="shared" ref="AG72:AG76" si="101">IFERROR(IF(AF72="","",IF(AF72&lt;=0.2,"Muy Baja",IF(AF72&lt;=0.4,"Baja",IF(AF72&lt;=0.6,"Media",IF(AF72&lt;=0.8,"Alta","Muy Alta"))))),"")</f>
        <v>Baja</v>
      </c>
      <c r="AH72" s="117">
        <f t="shared" ref="AH72:AH76" si="102">+AF72</f>
        <v>0.216</v>
      </c>
      <c r="AI72" s="49" t="str">
        <f t="shared" ref="AI72:AI76" si="103">IFERROR(IF(AJ72="","",IF(AJ72&lt;=0.2,"Leve",IF(AJ72&lt;=0.4,"Menor",IF(AJ72&lt;=0.6,"Moderado",IF(AJ72&lt;=0.8,"Mayor","Catastrófico"))))),"")</f>
        <v>Moderado</v>
      </c>
      <c r="AJ72" s="47">
        <f t="shared" ref="AJ72" si="104">IFERROR(IF(AND(Y71="Impacto",Y72="Impacto"),(AJ71-(+AJ71*AB72)),IF(Y72="Impacto",($U$12-(+$U$12*AB72)),IF(Y72="Probabilidad",AJ71,""))),"")</f>
        <v>0.6</v>
      </c>
      <c r="AK72" s="50" t="str">
        <f t="shared" ref="AK72:AK73" si="105">IFERROR(IF(OR(AND(AG72="Muy Baja",AI72="Leve"),AND(AG72="Muy Baja",AI72="Menor"),AND(AG72="Baja",AI72="Leve")),"Bajo",IF(OR(AND(AG72="Muy baja",AI72="Moderado"),AND(AG72="Baja",AI72="Menor"),AND(AG72="Baja",AI72="Moderado"),AND(AG72="Media",AI72="Leve"),AND(AG72="Media",AI72="Menor"),AND(AG72="Media",AI72="Moderado"),AND(AG72="Alta",AI72="Leve"),AND(AG72="Alta",AI72="Menor")),"Moderado",IF(OR(AND(AG72="Muy Baja",AI72="Mayor"),AND(AG72="Baja",AI72="Mayor"),AND(AG72="Media",AI72="Mayor"),AND(AG72="Alta",AI72="Moderado"),AND(AG72="Alta",AI72="Mayor"),AND(AG72="Muy Alta",AI72="Leve"),AND(AG72="Muy Alta",AI72="Menor"),AND(AG72="Muy Alta",AI72="Moderado"),AND(AG72="Muy Alta",AI72="Mayor")),"Alto",IF(OR(AND(AG72="Muy Baja",AI72="Catastrófico"),AND(AG72="Baja",AI72="Catastrófico"),AND(AG72="Media",AI72="Catastrófico"),AND(AG72="Alta",AI72="Catastrófico"),AND(AG72="Muy Alta",AI72="Catastrófico")),"Extremo","")))),"")</f>
        <v>Moderado</v>
      </c>
      <c r="AL72" s="214" t="s">
        <v>33</v>
      </c>
      <c r="AM72" s="268" t="s">
        <v>345</v>
      </c>
      <c r="AN72" s="206" t="s">
        <v>346</v>
      </c>
      <c r="AO72" s="232" t="s">
        <v>347</v>
      </c>
      <c r="AP72" s="235" t="s">
        <v>327</v>
      </c>
      <c r="AQ72" s="396"/>
      <c r="AR72" s="396"/>
      <c r="AS72" s="396"/>
    </row>
    <row r="73" spans="1:45" ht="15.75" customHeight="1" x14ac:dyDescent="0.2">
      <c r="A73" s="360"/>
      <c r="B73" s="363"/>
      <c r="C73" s="365"/>
      <c r="D73" s="365"/>
      <c r="E73" s="399"/>
      <c r="F73" s="399"/>
      <c r="G73" s="365"/>
      <c r="H73" s="365"/>
      <c r="I73" s="399"/>
      <c r="J73" s="399"/>
      <c r="K73" s="399"/>
      <c r="L73" s="399"/>
      <c r="M73" s="365"/>
      <c r="N73" s="365"/>
      <c r="O73" s="434"/>
      <c r="P73" s="426"/>
      <c r="Q73" s="390"/>
      <c r="R73" s="412"/>
      <c r="S73" s="101">
        <f>IF(NOT(ISERROR(MATCH(R73,_xlfn.ANCHORARRAY(F95),0))),Q97&amp;"Por favor no seleccionar los criterios de impacto",R73)</f>
        <v>0</v>
      </c>
      <c r="T73" s="429"/>
      <c r="U73" s="390"/>
      <c r="V73" s="393"/>
      <c r="W73" s="70">
        <v>3</v>
      </c>
      <c r="X73" s="44"/>
      <c r="Y73" s="45" t="str">
        <f>IF(OR(Z73="Preventivo",Z73="Detectivo"),"Probabilidad",IF(Z73="Correctivo","Impacto",""))</f>
        <v/>
      </c>
      <c r="Z73" s="46"/>
      <c r="AA73" s="46"/>
      <c r="AB73" s="47" t="str">
        <f t="shared" ref="AB73:AB76" si="106">IF(AND(Z73="Preventivo",AA73="Automático"),"50%",IF(AND(Z73="Preventivo",AA73="Manual"),"40%",IF(AND(Z73="Detectivo",AA73="Automático"),"40%",IF(AND(Z73="Detectivo",AA73="Manual"),"30%",IF(AND(Z73="Correctivo",AA73="Automático"),"35%",IF(AND(Z73="Correctivo",AA73="Manual"),"25%",""))))))</f>
        <v/>
      </c>
      <c r="AC73" s="46"/>
      <c r="AD73" s="46"/>
      <c r="AE73" s="46"/>
      <c r="AF73" s="48" t="str">
        <f>IFERROR(IF(AND(Y72="Probabilidad",Y73="Probabilidad"),(AH72-(+AH72*AB73)),IF(AND(Y72="Impacto",Y73="Probabilidad"),(AH71-(+AH71*AB73)),IF(Y73="Impacto",AH72,""))),"")</f>
        <v/>
      </c>
      <c r="AG73" s="49" t="str">
        <f t="shared" si="101"/>
        <v/>
      </c>
      <c r="AH73" s="117" t="str">
        <f t="shared" si="102"/>
        <v/>
      </c>
      <c r="AI73" s="49" t="str">
        <f t="shared" si="103"/>
        <v/>
      </c>
      <c r="AJ73" s="47" t="str">
        <f t="shared" ref="AJ73:AJ76" si="107">IFERROR(IF(AND(Y72="Impacto",Y73="Impacto"),(AJ72-(+AJ72*AB73)),IF(AND(Y72="Probabilidad",Y73="Impacto"),(AJ71-(+AJ71*AB73)),IF(Y73="Probabilidad",AJ72,""))),"")</f>
        <v/>
      </c>
      <c r="AK73" s="50" t="str">
        <f t="shared" si="105"/>
        <v/>
      </c>
      <c r="AL73" s="51"/>
      <c r="AM73" s="268" t="s">
        <v>200</v>
      </c>
      <c r="AN73" s="178" t="s">
        <v>200</v>
      </c>
      <c r="AO73" s="178" t="s">
        <v>200</v>
      </c>
      <c r="AP73" s="178" t="s">
        <v>200</v>
      </c>
      <c r="AQ73" s="396"/>
      <c r="AR73" s="396"/>
      <c r="AS73" s="396"/>
    </row>
    <row r="74" spans="1:45" ht="15.75" customHeight="1" x14ac:dyDescent="0.2">
      <c r="A74" s="360"/>
      <c r="B74" s="363"/>
      <c r="C74" s="365"/>
      <c r="D74" s="365"/>
      <c r="E74" s="399"/>
      <c r="F74" s="399"/>
      <c r="G74" s="365"/>
      <c r="H74" s="365"/>
      <c r="I74" s="399"/>
      <c r="J74" s="399"/>
      <c r="K74" s="399"/>
      <c r="L74" s="399"/>
      <c r="M74" s="365"/>
      <c r="N74" s="365"/>
      <c r="O74" s="434"/>
      <c r="P74" s="426"/>
      <c r="Q74" s="390"/>
      <c r="R74" s="412"/>
      <c r="S74" s="101">
        <f>IF(NOT(ISERROR(MATCH(R74,_xlfn.ANCHORARRAY(F96),0))),Q99&amp;"Por favor no seleccionar los criterios de impacto",R74)</f>
        <v>0</v>
      </c>
      <c r="T74" s="429"/>
      <c r="U74" s="390"/>
      <c r="V74" s="393"/>
      <c r="W74" s="70">
        <v>4</v>
      </c>
      <c r="X74" s="43"/>
      <c r="Y74" s="45" t="str">
        <f t="shared" ref="Y74:Y76" si="108">IF(OR(Z74="Preventivo",Z74="Detectivo"),"Probabilidad",IF(Z74="Correctivo","Impacto",""))</f>
        <v/>
      </c>
      <c r="Z74" s="46"/>
      <c r="AA74" s="46"/>
      <c r="AB74" s="47" t="str">
        <f t="shared" si="106"/>
        <v/>
      </c>
      <c r="AC74" s="46"/>
      <c r="AD74" s="46"/>
      <c r="AE74" s="46"/>
      <c r="AF74" s="48" t="str">
        <f t="shared" ref="AF74:AF76" si="109">IFERROR(IF(AND(Y73="Probabilidad",Y74="Probabilidad"),(AH73-(+AH73*AB74)),IF(AND(Y73="Impacto",Y74="Probabilidad"),(AH72-(+AH72*AB74)),IF(Y74="Impacto",AH73,""))),"")</f>
        <v/>
      </c>
      <c r="AG74" s="49" t="str">
        <f t="shared" si="101"/>
        <v/>
      </c>
      <c r="AH74" s="117" t="str">
        <f t="shared" si="102"/>
        <v/>
      </c>
      <c r="AI74" s="49" t="str">
        <f t="shared" si="103"/>
        <v/>
      </c>
      <c r="AJ74" s="47" t="str">
        <f t="shared" si="107"/>
        <v/>
      </c>
      <c r="AK74" s="50" t="str">
        <f>IFERROR(IF(OR(AND(AG74="Muy Baja",AI74="Leve"),AND(AG74="Muy Baja",AI74="Menor"),AND(AG74="Baja",AI74="Leve")),"Bajo",IF(OR(AND(AG74="Muy baja",AI74="Moderado"),AND(AG74="Baja",AI74="Menor"),AND(AG74="Baja",AI74="Moderado"),AND(AG74="Media",AI74="Leve"),AND(AG74="Media",AI74="Menor"),AND(AG74="Media",AI74="Moderado"),AND(AG74="Alta",AI74="Leve"),AND(AG74="Alta",AI74="Menor")),"Moderado",IF(OR(AND(AG74="Muy Baja",AI74="Mayor"),AND(AG74="Baja",AI74="Mayor"),AND(AG74="Media",AI74="Mayor"),AND(AG74="Alta",AI74="Moderado"),AND(AG74="Alta",AI74="Mayor"),AND(AG74="Muy Alta",AI74="Leve"),AND(AG74="Muy Alta",AI74="Menor"),AND(AG74="Muy Alta",AI74="Moderado"),AND(AG74="Muy Alta",AI74="Mayor")),"Alto",IF(OR(AND(AG74="Muy Baja",AI74="Catastrófico"),AND(AG74="Baja",AI74="Catastrófico"),AND(AG74="Media",AI74="Catastrófico"),AND(AG74="Alta",AI74="Catastrófico"),AND(AG74="Muy Alta",AI74="Catastrófico")),"Extremo","")))),"")</f>
        <v/>
      </c>
      <c r="AL74" s="51"/>
      <c r="AM74" s="268" t="s">
        <v>200</v>
      </c>
      <c r="AN74" s="178" t="s">
        <v>200</v>
      </c>
      <c r="AO74" s="178" t="s">
        <v>200</v>
      </c>
      <c r="AP74" s="178" t="s">
        <v>200</v>
      </c>
      <c r="AQ74" s="396"/>
      <c r="AR74" s="396"/>
      <c r="AS74" s="396"/>
    </row>
    <row r="75" spans="1:45" ht="15.75" customHeight="1" x14ac:dyDescent="0.2">
      <c r="A75" s="360"/>
      <c r="B75" s="363"/>
      <c r="C75" s="365"/>
      <c r="D75" s="365"/>
      <c r="E75" s="399"/>
      <c r="F75" s="399"/>
      <c r="G75" s="365"/>
      <c r="H75" s="365"/>
      <c r="I75" s="399"/>
      <c r="J75" s="399"/>
      <c r="K75" s="399"/>
      <c r="L75" s="399"/>
      <c r="M75" s="365"/>
      <c r="N75" s="365"/>
      <c r="O75" s="434"/>
      <c r="P75" s="426"/>
      <c r="Q75" s="390"/>
      <c r="R75" s="412"/>
      <c r="S75" s="101">
        <f>IF(NOT(ISERROR(MATCH(R75,_xlfn.ANCHORARRAY(F97),0))),Q100&amp;"Por favor no seleccionar los criterios de impacto",R75)</f>
        <v>0</v>
      </c>
      <c r="T75" s="429"/>
      <c r="U75" s="390"/>
      <c r="V75" s="393"/>
      <c r="W75" s="70">
        <v>5</v>
      </c>
      <c r="X75" s="43"/>
      <c r="Y75" s="45" t="str">
        <f t="shared" si="108"/>
        <v/>
      </c>
      <c r="Z75" s="46"/>
      <c r="AA75" s="46"/>
      <c r="AB75" s="47" t="str">
        <f t="shared" si="106"/>
        <v/>
      </c>
      <c r="AC75" s="46"/>
      <c r="AD75" s="46"/>
      <c r="AE75" s="46"/>
      <c r="AF75" s="48" t="str">
        <f t="shared" si="109"/>
        <v/>
      </c>
      <c r="AG75" s="49" t="str">
        <f t="shared" si="101"/>
        <v/>
      </c>
      <c r="AH75" s="117" t="str">
        <f t="shared" si="102"/>
        <v/>
      </c>
      <c r="AI75" s="49" t="str">
        <f t="shared" si="103"/>
        <v/>
      </c>
      <c r="AJ75" s="47" t="str">
        <f t="shared" si="107"/>
        <v/>
      </c>
      <c r="AK75" s="50" t="str">
        <f t="shared" ref="AK75:AK76" si="110">IFERROR(IF(OR(AND(AG75="Muy Baja",AI75="Leve"),AND(AG75="Muy Baja",AI75="Menor"),AND(AG75="Baja",AI75="Leve")),"Bajo",IF(OR(AND(AG75="Muy baja",AI75="Moderado"),AND(AG75="Baja",AI75="Menor"),AND(AG75="Baja",AI75="Moderado"),AND(AG75="Media",AI75="Leve"),AND(AG75="Media",AI75="Menor"),AND(AG75="Media",AI75="Moderado"),AND(AG75="Alta",AI75="Leve"),AND(AG75="Alta",AI75="Menor")),"Moderado",IF(OR(AND(AG75="Muy Baja",AI75="Mayor"),AND(AG75="Baja",AI75="Mayor"),AND(AG75="Media",AI75="Mayor"),AND(AG75="Alta",AI75="Moderado"),AND(AG75="Alta",AI75="Mayor"),AND(AG75="Muy Alta",AI75="Leve"),AND(AG75="Muy Alta",AI75="Menor"),AND(AG75="Muy Alta",AI75="Moderado"),AND(AG75="Muy Alta",AI75="Mayor")),"Alto",IF(OR(AND(AG75="Muy Baja",AI75="Catastrófico"),AND(AG75="Baja",AI75="Catastrófico"),AND(AG75="Media",AI75="Catastrófico"),AND(AG75="Alta",AI75="Catastrófico"),AND(AG75="Muy Alta",AI75="Catastrófico")),"Extremo","")))),"")</f>
        <v/>
      </c>
      <c r="AL75" s="51"/>
      <c r="AM75" s="268" t="s">
        <v>200</v>
      </c>
      <c r="AN75" s="178" t="s">
        <v>200</v>
      </c>
      <c r="AO75" s="178" t="s">
        <v>200</v>
      </c>
      <c r="AP75" s="178" t="s">
        <v>200</v>
      </c>
      <c r="AQ75" s="396"/>
      <c r="AR75" s="396"/>
      <c r="AS75" s="396"/>
    </row>
    <row r="76" spans="1:45" ht="15.75" customHeight="1" x14ac:dyDescent="0.2">
      <c r="A76" s="361"/>
      <c r="B76" s="364"/>
      <c r="C76" s="366"/>
      <c r="D76" s="366"/>
      <c r="E76" s="400"/>
      <c r="F76" s="400"/>
      <c r="G76" s="366"/>
      <c r="H76" s="366"/>
      <c r="I76" s="400"/>
      <c r="J76" s="400"/>
      <c r="K76" s="400"/>
      <c r="L76" s="400"/>
      <c r="M76" s="366"/>
      <c r="N76" s="366"/>
      <c r="O76" s="385"/>
      <c r="P76" s="427"/>
      <c r="Q76" s="391"/>
      <c r="R76" s="413"/>
      <c r="S76" s="101">
        <f>IF(NOT(ISERROR(MATCH(R76,_xlfn.ANCHORARRAY(F99),0))),Q107&amp;"Por favor no seleccionar los criterios de impacto",R76)</f>
        <v>0</v>
      </c>
      <c r="T76" s="430"/>
      <c r="U76" s="391"/>
      <c r="V76" s="394"/>
      <c r="W76" s="70">
        <v>6</v>
      </c>
      <c r="X76" s="43"/>
      <c r="Y76" s="45" t="str">
        <f t="shared" si="108"/>
        <v/>
      </c>
      <c r="Z76" s="46"/>
      <c r="AA76" s="46"/>
      <c r="AB76" s="47" t="str">
        <f t="shared" si="106"/>
        <v/>
      </c>
      <c r="AC76" s="46"/>
      <c r="AD76" s="46"/>
      <c r="AE76" s="46"/>
      <c r="AF76" s="48" t="str">
        <f t="shared" si="109"/>
        <v/>
      </c>
      <c r="AG76" s="49" t="str">
        <f t="shared" si="101"/>
        <v/>
      </c>
      <c r="AH76" s="117" t="str">
        <f t="shared" si="102"/>
        <v/>
      </c>
      <c r="AI76" s="49" t="str">
        <f t="shared" si="103"/>
        <v/>
      </c>
      <c r="AJ76" s="47" t="str">
        <f t="shared" si="107"/>
        <v/>
      </c>
      <c r="AK76" s="50" t="str">
        <f t="shared" si="110"/>
        <v/>
      </c>
      <c r="AL76" s="51"/>
      <c r="AM76" s="156" t="s">
        <v>200</v>
      </c>
      <c r="AN76" s="178" t="s">
        <v>200</v>
      </c>
      <c r="AO76" s="178" t="s">
        <v>200</v>
      </c>
      <c r="AP76" s="178" t="s">
        <v>200</v>
      </c>
      <c r="AQ76" s="397"/>
      <c r="AR76" s="397"/>
      <c r="AS76" s="397"/>
    </row>
    <row r="77" spans="1:45" ht="60.75" customHeight="1" x14ac:dyDescent="0.2">
      <c r="A77" s="359">
        <v>12</v>
      </c>
      <c r="B77" s="362" t="s">
        <v>372</v>
      </c>
      <c r="C77" s="367" t="s">
        <v>30</v>
      </c>
      <c r="D77" s="367" t="s">
        <v>373</v>
      </c>
      <c r="E77" s="398" t="s">
        <v>374</v>
      </c>
      <c r="F77" s="398" t="s">
        <v>375</v>
      </c>
      <c r="G77" s="367" t="s">
        <v>51</v>
      </c>
      <c r="H77" s="367" t="s">
        <v>37</v>
      </c>
      <c r="I77" s="398" t="s">
        <v>376</v>
      </c>
      <c r="J77" s="398" t="s">
        <v>377</v>
      </c>
      <c r="K77" s="398" t="s">
        <v>378</v>
      </c>
      <c r="L77" s="398" t="s">
        <v>379</v>
      </c>
      <c r="M77" s="367" t="s">
        <v>43</v>
      </c>
      <c r="N77" s="367" t="s">
        <v>52</v>
      </c>
      <c r="O77" s="384">
        <v>400</v>
      </c>
      <c r="P77" s="425" t="str">
        <f>IF(O77&lt;=0,"",IF(O77&lt;=2,"Muy Baja",IF(O77&lt;=24,"Baja",IF(O77&lt;=500,"Media",IF(O77&lt;=5000,"Alta","Muy Alta")))))</f>
        <v>Media</v>
      </c>
      <c r="Q77" s="389">
        <f>IF(P77="","",IF(P77="Muy Baja",0.2,IF(P77="Baja",0.4,IF(P77="Media",0.6,IF(P77="Alta",0.8,IF(P77="Muy Alta",1,))))))</f>
        <v>0.6</v>
      </c>
      <c r="R77" s="440" t="s">
        <v>180</v>
      </c>
      <c r="S77" s="101" t="str">
        <f>IF(NOT(ISERROR(MATCH(R77,#REF!,0))),#REF!&amp;"Por favor no seleccionar los criterios de impacto(Afectación Económica o presupuestal y Pérdida Reputacional)",R77)</f>
        <v xml:space="preserve">     El riesgo afecta la imagen de la entidad con algunos usuarios de relevancia frente al logro de los objetivos</v>
      </c>
      <c r="T77" s="428" t="s">
        <v>181</v>
      </c>
      <c r="U77" s="389">
        <f>IF(T77="","",IF(T77="Leve",0.2,IF(T77="Menor",0.4,IF(T77="Moderado",0.6,IF(T77="Mayor",0.8,IF(T77="Catastrófico",1,))))))</f>
        <v>0.6</v>
      </c>
      <c r="V77" s="392" t="str">
        <f>IF(OR(AND(P77="Muy Baja",T77="Leve"),AND(P77="Muy Baja",T77="Menor"),AND(P77="Baja",T77="Leve")),"Bajo",IF(OR(AND(P77="Muy baja",T77="Moderado"),AND(P77="Baja",T77="Menor"),AND(P77="Baja",T77="Moderado"),AND(P77="Media",T77="Leve"),AND(P77="Media",T77="Menor"),AND(P77="Media",T77="Moderado"),AND(P77="Alta",T77="Leve"),AND(P77="Alta",T77="Menor")),"Moderado",IF(OR(AND(P77="Muy Baja",T77="Mayor"),AND(P77="Baja",T77="Mayor"),AND(P77="Media",T77="Mayor"),AND(P77="Alta",T77="Moderado"),AND(P77="Alta",T77="Mayor"),AND(P77="Muy Alta",T77="Leve"),AND(P77="Muy Alta",T77="Menor"),AND(P77="Muy Alta",T77="Moderado"),AND(P77="Muy Alta",T77="Mayor")),"Alto",IF(OR(AND(P77="Muy Baja",T77="Catastrófico"),AND(P77="Baja",T77="Catastrófico"),AND(P77="Media",T77="Catastrófico"),AND(P77="Alta",T77="Catastrófico"),AND(P77="Muy Alta",T77="Catastrófico")),"Extremo",""))))</f>
        <v>Moderado</v>
      </c>
      <c r="W77" s="70">
        <v>1</v>
      </c>
      <c r="X77" s="280" t="s">
        <v>380</v>
      </c>
      <c r="Y77" s="166" t="s">
        <v>183</v>
      </c>
      <c r="Z77" s="110" t="s">
        <v>230</v>
      </c>
      <c r="AA77" s="110" t="s">
        <v>185</v>
      </c>
      <c r="AB77" s="159">
        <v>0.3</v>
      </c>
      <c r="AC77" s="110" t="s">
        <v>186</v>
      </c>
      <c r="AD77" s="110" t="s">
        <v>187</v>
      </c>
      <c r="AE77" s="110" t="s">
        <v>188</v>
      </c>
      <c r="AF77" s="48">
        <f>IFERROR(IF(Y77="Probabilidad",(Q77-(+Q77*AB77)),IF(Y77="Impacto",Q77,"")),"")</f>
        <v>0.42</v>
      </c>
      <c r="AG77" s="49" t="str">
        <f>IFERROR(IF(AF77="","",IF(AF77&lt;=0.2,"Muy Baja",IF(AF77&lt;=0.4,"Baja",IF(AF77&lt;=0.6,"Media",IF(AF77&lt;=0.8,"Alta","Muy Alta"))))),"")</f>
        <v>Media</v>
      </c>
      <c r="AH77" s="117">
        <f>+AF77</f>
        <v>0.42</v>
      </c>
      <c r="AI77" s="49" t="str">
        <f>IFERROR(IF(AJ77="","",IF(AJ77&lt;=0.2,"Leve",IF(AJ77&lt;=0.4,"Menor",IF(AJ77&lt;=0.6,"Moderado",IF(AJ77&lt;=0.8,"Mayor","Catastrófico"))))),"")</f>
        <v>Moderado</v>
      </c>
      <c r="AJ77" s="47">
        <f t="shared" ref="AJ77" si="111">IFERROR(IF(Y77="Impacto",(U77-(+U77*AB77)),IF(Y77="Probabilidad",U77,"")),"")</f>
        <v>0.6</v>
      </c>
      <c r="AK77" s="50" t="str">
        <f>IFERROR(IF(OR(AND(AG77="Muy Baja",AI77="Leve"),AND(AG77="Muy Baja",AI77="Menor"),AND(AG77="Baja",AI77="Leve")),"Bajo",IF(OR(AND(AG77="Muy baja",AI77="Moderado"),AND(AG77="Baja",AI77="Menor"),AND(AG77="Baja",AI77="Moderado"),AND(AG77="Media",AI77="Leve"),AND(AG77="Media",AI77="Menor"),AND(AG77="Media",AI77="Moderado"),AND(AG77="Alta",AI77="Leve"),AND(AG77="Alta",AI77="Menor")),"Moderado",IF(OR(AND(AG77="Muy Baja",AI77="Mayor"),AND(AG77="Baja",AI77="Mayor"),AND(AG77="Media",AI77="Mayor"),AND(AG77="Alta",AI77="Moderado"),AND(AG77="Alta",AI77="Mayor"),AND(AG77="Muy Alta",AI77="Leve"),AND(AG77="Muy Alta",AI77="Menor"),AND(AG77="Muy Alta",AI77="Moderado"),AND(AG77="Muy Alta",AI77="Mayor")),"Alto",IF(OR(AND(AG77="Muy Baja",AI77="Catastrófico"),AND(AG77="Baja",AI77="Catastrófico"),AND(AG77="Media",AI77="Catastrófico"),AND(AG77="Alta",AI77="Catastrófico"),AND(AG77="Muy Alta",AI77="Catastrófico")),"Extremo","")))),"")</f>
        <v>Moderado</v>
      </c>
      <c r="AL77" s="228" t="s">
        <v>33</v>
      </c>
      <c r="AM77" s="177" t="s">
        <v>381</v>
      </c>
      <c r="AN77" s="177" t="s">
        <v>382</v>
      </c>
      <c r="AO77" s="177" t="s">
        <v>383</v>
      </c>
      <c r="AP77" s="176" t="s">
        <v>384</v>
      </c>
      <c r="AQ77" s="367" t="s">
        <v>385</v>
      </c>
      <c r="AR77" s="367" t="s">
        <v>386</v>
      </c>
      <c r="AS77" s="367" t="s">
        <v>382</v>
      </c>
    </row>
    <row r="78" spans="1:45" ht="60.75" customHeight="1" x14ac:dyDescent="0.2">
      <c r="A78" s="360"/>
      <c r="B78" s="363"/>
      <c r="C78" s="365"/>
      <c r="D78" s="365"/>
      <c r="E78" s="399"/>
      <c r="F78" s="399"/>
      <c r="G78" s="365"/>
      <c r="H78" s="365"/>
      <c r="I78" s="399"/>
      <c r="J78" s="399"/>
      <c r="K78" s="399"/>
      <c r="L78" s="399"/>
      <c r="M78" s="365"/>
      <c r="N78" s="365"/>
      <c r="O78" s="434"/>
      <c r="P78" s="426"/>
      <c r="Q78" s="390"/>
      <c r="R78" s="412"/>
      <c r="S78" s="101">
        <f>IF(NOT(ISERROR(MATCH(R78,_xlfn.ANCHORARRAY(F101),0))),Q103&amp;"Por favor no seleccionar los criterios de impacto",R78)</f>
        <v>0</v>
      </c>
      <c r="T78" s="429"/>
      <c r="U78" s="390"/>
      <c r="V78" s="393"/>
      <c r="W78" s="70">
        <v>2</v>
      </c>
      <c r="X78" s="291" t="s">
        <v>387</v>
      </c>
      <c r="Y78" s="111" t="s">
        <v>183</v>
      </c>
      <c r="Z78" s="112" t="s">
        <v>230</v>
      </c>
      <c r="AA78" s="112" t="s">
        <v>185</v>
      </c>
      <c r="AB78" s="163">
        <v>0.3</v>
      </c>
      <c r="AC78" s="112" t="s">
        <v>186</v>
      </c>
      <c r="AD78" s="112" t="s">
        <v>187</v>
      </c>
      <c r="AE78" s="112" t="s">
        <v>188</v>
      </c>
      <c r="AF78" s="48">
        <f>IFERROR(IF(AND(Y77="Probabilidad",Y78="Probabilidad"),(AH77-(+AH77*AB78)),IF(Y78="Probabilidad",(Q77-(+Q77*AB78)),IF(Y78="Impacto",AH77,""))),"")</f>
        <v>0.29399999999999998</v>
      </c>
      <c r="AG78" s="49" t="str">
        <f t="shared" ref="AG78:AG82" si="112">IFERROR(IF(AF78="","",IF(AF78&lt;=0.2,"Muy Baja",IF(AF78&lt;=0.4,"Baja",IF(AF78&lt;=0.6,"Media",IF(AF78&lt;=0.8,"Alta","Muy Alta"))))),"")</f>
        <v>Baja</v>
      </c>
      <c r="AH78" s="117">
        <f t="shared" ref="AH78:AH82" si="113">+AF78</f>
        <v>0.29399999999999998</v>
      </c>
      <c r="AI78" s="49" t="str">
        <f t="shared" ref="AI78:AI82" si="114">IFERROR(IF(AJ78="","",IF(AJ78&lt;=0.2,"Leve",IF(AJ78&lt;=0.4,"Menor",IF(AJ78&lt;=0.6,"Moderado",IF(AJ78&lt;=0.8,"Mayor","Catastrófico"))))),"")</f>
        <v>Moderado</v>
      </c>
      <c r="AJ78" s="47">
        <f t="shared" ref="AJ78" si="115">IFERROR(IF(AND(Y77="Impacto",Y78="Impacto"),(AJ77-(+AJ77*AB78)),IF(Y78="Impacto",($U$12-(+$U$12*AB78)),IF(Y78="Probabilidad",AJ77,""))),"")</f>
        <v>0.6</v>
      </c>
      <c r="AK78" s="50" t="str">
        <f t="shared" ref="AK78:AK79" si="116">IFERROR(IF(OR(AND(AG78="Muy Baja",AI78="Leve"),AND(AG78="Muy Baja",AI78="Menor"),AND(AG78="Baja",AI78="Leve")),"Bajo",IF(OR(AND(AG78="Muy baja",AI78="Moderado"),AND(AG78="Baja",AI78="Menor"),AND(AG78="Baja",AI78="Moderado"),AND(AG78="Media",AI78="Leve"),AND(AG78="Media",AI78="Menor"),AND(AG78="Media",AI78="Moderado"),AND(AG78="Alta",AI78="Leve"),AND(AG78="Alta",AI78="Menor")),"Moderado",IF(OR(AND(AG78="Muy Baja",AI78="Mayor"),AND(AG78="Baja",AI78="Mayor"),AND(AG78="Media",AI78="Mayor"),AND(AG78="Alta",AI78="Moderado"),AND(AG78="Alta",AI78="Mayor"),AND(AG78="Muy Alta",AI78="Leve"),AND(AG78="Muy Alta",AI78="Menor"),AND(AG78="Muy Alta",AI78="Moderado"),AND(AG78="Muy Alta",AI78="Mayor")),"Alto",IF(OR(AND(AG78="Muy Baja",AI78="Catastrófico"),AND(AG78="Baja",AI78="Catastrófico"),AND(AG78="Media",AI78="Catastrófico"),AND(AG78="Alta",AI78="Catastrófico"),AND(AG78="Muy Alta",AI78="Catastrófico")),"Extremo","")))),"")</f>
        <v>Moderado</v>
      </c>
      <c r="AL78" s="229" t="s">
        <v>33</v>
      </c>
      <c r="AM78" s="179" t="s">
        <v>388</v>
      </c>
      <c r="AN78" s="179" t="s">
        <v>382</v>
      </c>
      <c r="AO78" s="179" t="s">
        <v>389</v>
      </c>
      <c r="AP78" s="178" t="s">
        <v>384</v>
      </c>
      <c r="AQ78" s="365"/>
      <c r="AR78" s="365"/>
      <c r="AS78" s="365"/>
    </row>
    <row r="79" spans="1:45" ht="60.75" customHeight="1" x14ac:dyDescent="0.2">
      <c r="A79" s="360"/>
      <c r="B79" s="363"/>
      <c r="C79" s="365"/>
      <c r="D79" s="365"/>
      <c r="E79" s="399"/>
      <c r="F79" s="399"/>
      <c r="G79" s="365"/>
      <c r="H79" s="365"/>
      <c r="I79" s="399"/>
      <c r="J79" s="399"/>
      <c r="K79" s="399"/>
      <c r="L79" s="399"/>
      <c r="M79" s="365"/>
      <c r="N79" s="365"/>
      <c r="O79" s="434"/>
      <c r="P79" s="426"/>
      <c r="Q79" s="390"/>
      <c r="R79" s="412"/>
      <c r="S79" s="101">
        <f>IF(NOT(ISERROR(MATCH(R79,_xlfn.ANCHORARRAY(F102),0))),Q104&amp;"Por favor no seleccionar los criterios de impacto",R79)</f>
        <v>0</v>
      </c>
      <c r="T79" s="429"/>
      <c r="U79" s="390"/>
      <c r="V79" s="393"/>
      <c r="W79" s="70">
        <v>3</v>
      </c>
      <c r="X79" s="279" t="s">
        <v>390</v>
      </c>
      <c r="Y79" s="111" t="s">
        <v>183</v>
      </c>
      <c r="Z79" s="112" t="s">
        <v>230</v>
      </c>
      <c r="AA79" s="112" t="s">
        <v>185</v>
      </c>
      <c r="AB79" s="163">
        <v>0.3</v>
      </c>
      <c r="AC79" s="112" t="s">
        <v>186</v>
      </c>
      <c r="AD79" s="112" t="s">
        <v>187</v>
      </c>
      <c r="AE79" s="112" t="s">
        <v>188</v>
      </c>
      <c r="AF79" s="48">
        <f>IFERROR(IF(AND(Y78="Probabilidad",Y79="Probabilidad"),(AH78-(+AH78*AB79)),IF(AND(Y78="Impacto",Y79="Probabilidad"),(AH77-(+AH77*AB79)),IF(Y79="Impacto",AH78,""))),"")</f>
        <v>0.20579999999999998</v>
      </c>
      <c r="AG79" s="49" t="str">
        <f t="shared" si="112"/>
        <v>Baja</v>
      </c>
      <c r="AH79" s="117">
        <f t="shared" si="113"/>
        <v>0.20579999999999998</v>
      </c>
      <c r="AI79" s="49" t="str">
        <f t="shared" si="114"/>
        <v>Moderado</v>
      </c>
      <c r="AJ79" s="47">
        <f t="shared" ref="AJ79:AJ82" si="117">IFERROR(IF(AND(Y78="Impacto",Y79="Impacto"),(AJ78-(+AJ78*AB79)),IF(AND(Y78="Probabilidad",Y79="Impacto"),(AJ77-(+AJ77*AB79)),IF(Y79="Probabilidad",AJ78,""))),"")</f>
        <v>0.6</v>
      </c>
      <c r="AK79" s="50" t="str">
        <f t="shared" si="116"/>
        <v>Moderado</v>
      </c>
      <c r="AL79" s="229" t="s">
        <v>33</v>
      </c>
      <c r="AM79" s="179" t="s">
        <v>391</v>
      </c>
      <c r="AN79" s="179" t="s">
        <v>382</v>
      </c>
      <c r="AO79" s="179" t="s">
        <v>389</v>
      </c>
      <c r="AP79" s="178" t="s">
        <v>384</v>
      </c>
      <c r="AQ79" s="365"/>
      <c r="AR79" s="365"/>
      <c r="AS79" s="365"/>
    </row>
    <row r="80" spans="1:45" ht="15.75" customHeight="1" x14ac:dyDescent="0.2">
      <c r="A80" s="360"/>
      <c r="B80" s="363"/>
      <c r="C80" s="365"/>
      <c r="D80" s="365"/>
      <c r="E80" s="399"/>
      <c r="F80" s="399"/>
      <c r="G80" s="365"/>
      <c r="H80" s="365"/>
      <c r="I80" s="399"/>
      <c r="J80" s="399"/>
      <c r="K80" s="399"/>
      <c r="L80" s="399"/>
      <c r="M80" s="365"/>
      <c r="N80" s="365"/>
      <c r="O80" s="434"/>
      <c r="P80" s="426"/>
      <c r="Q80" s="390"/>
      <c r="R80" s="412"/>
      <c r="S80" s="101">
        <f>IF(NOT(ISERROR(MATCH(R80,_xlfn.ANCHORARRAY(F103),0))),Q105&amp;"Por favor no seleccionar los criterios de impacto",R80)</f>
        <v>0</v>
      </c>
      <c r="T80" s="429"/>
      <c r="U80" s="390"/>
      <c r="V80" s="393"/>
      <c r="W80" s="70">
        <v>4</v>
      </c>
      <c r="X80" s="279" t="s">
        <v>200</v>
      </c>
      <c r="Y80" s="111" t="s">
        <v>200</v>
      </c>
      <c r="Z80" s="112" t="s">
        <v>200</v>
      </c>
      <c r="AA80" s="112" t="s">
        <v>200</v>
      </c>
      <c r="AB80" s="162" t="s">
        <v>200</v>
      </c>
      <c r="AC80" s="112" t="s">
        <v>200</v>
      </c>
      <c r="AD80" s="112" t="s">
        <v>200</v>
      </c>
      <c r="AE80" s="112" t="s">
        <v>200</v>
      </c>
      <c r="AF80" s="48" t="str">
        <f t="shared" ref="AF80:AF82" si="118">IFERROR(IF(AND(Y79="Probabilidad",Y80="Probabilidad"),(AH79-(+AH79*AB80)),IF(AND(Y79="Impacto",Y80="Probabilidad"),(AH78-(+AH78*AB80)),IF(Y80="Impacto",AH79,""))),"")</f>
        <v/>
      </c>
      <c r="AG80" s="49" t="str">
        <f t="shared" si="112"/>
        <v/>
      </c>
      <c r="AH80" s="117" t="str">
        <f t="shared" si="113"/>
        <v/>
      </c>
      <c r="AI80" s="49" t="str">
        <f t="shared" si="114"/>
        <v/>
      </c>
      <c r="AJ80" s="47" t="str">
        <f t="shared" si="117"/>
        <v/>
      </c>
      <c r="AK80" s="50" t="str">
        <f>IFERROR(IF(OR(AND(AG80="Muy Baja",AI80="Leve"),AND(AG80="Muy Baja",AI80="Menor"),AND(AG80="Baja",AI80="Leve")),"Bajo",IF(OR(AND(AG80="Muy baja",AI80="Moderado"),AND(AG80="Baja",AI80="Menor"),AND(AG80="Baja",AI80="Moderado"),AND(AG80="Media",AI80="Leve"),AND(AG80="Media",AI80="Menor"),AND(AG80="Media",AI80="Moderado"),AND(AG80="Alta",AI80="Leve"),AND(AG80="Alta",AI80="Menor")),"Moderado",IF(OR(AND(AG80="Muy Baja",AI80="Mayor"),AND(AG80="Baja",AI80="Mayor"),AND(AG80="Media",AI80="Mayor"),AND(AG80="Alta",AI80="Moderado"),AND(AG80="Alta",AI80="Mayor"),AND(AG80="Muy Alta",AI80="Leve"),AND(AG80="Muy Alta",AI80="Menor"),AND(AG80="Muy Alta",AI80="Moderado"),AND(AG80="Muy Alta",AI80="Mayor")),"Alto",IF(OR(AND(AG80="Muy Baja",AI80="Catastrófico"),AND(AG80="Baja",AI80="Catastrófico"),AND(AG80="Media",AI80="Catastrófico"),AND(AG80="Alta",AI80="Catastrófico"),AND(AG80="Muy Alta",AI80="Catastrófico")),"Extremo","")))),"")</f>
        <v/>
      </c>
      <c r="AL80" s="229" t="s">
        <v>200</v>
      </c>
      <c r="AM80" s="179" t="s">
        <v>200</v>
      </c>
      <c r="AN80" s="178" t="s">
        <v>200</v>
      </c>
      <c r="AO80" s="178" t="s">
        <v>200</v>
      </c>
      <c r="AP80" s="178" t="s">
        <v>200</v>
      </c>
      <c r="AQ80" s="365"/>
      <c r="AR80" s="365"/>
      <c r="AS80" s="365"/>
    </row>
    <row r="81" spans="1:45" ht="15.75" customHeight="1" x14ac:dyDescent="0.2">
      <c r="A81" s="360"/>
      <c r="B81" s="363"/>
      <c r="C81" s="365"/>
      <c r="D81" s="365"/>
      <c r="E81" s="399"/>
      <c r="F81" s="399"/>
      <c r="G81" s="365"/>
      <c r="H81" s="365"/>
      <c r="I81" s="399"/>
      <c r="J81" s="399"/>
      <c r="K81" s="399"/>
      <c r="L81" s="399"/>
      <c r="M81" s="365"/>
      <c r="N81" s="365"/>
      <c r="O81" s="434"/>
      <c r="P81" s="426"/>
      <c r="Q81" s="390"/>
      <c r="R81" s="412"/>
      <c r="S81" s="101">
        <f>IF(NOT(ISERROR(MATCH(R81,_xlfn.ANCHORARRAY(F104),0))),Q106&amp;"Por favor no seleccionar los criterios de impacto",R81)</f>
        <v>0</v>
      </c>
      <c r="T81" s="429"/>
      <c r="U81" s="390"/>
      <c r="V81" s="393"/>
      <c r="W81" s="70">
        <v>5</v>
      </c>
      <c r="X81" s="279" t="s">
        <v>200</v>
      </c>
      <c r="Y81" s="111" t="s">
        <v>200</v>
      </c>
      <c r="Z81" s="112" t="s">
        <v>200</v>
      </c>
      <c r="AA81" s="112" t="s">
        <v>200</v>
      </c>
      <c r="AB81" s="162" t="s">
        <v>200</v>
      </c>
      <c r="AC81" s="112" t="s">
        <v>200</v>
      </c>
      <c r="AD81" s="112" t="s">
        <v>200</v>
      </c>
      <c r="AE81" s="112" t="s">
        <v>200</v>
      </c>
      <c r="AF81" s="48" t="str">
        <f t="shared" si="118"/>
        <v/>
      </c>
      <c r="AG81" s="49" t="str">
        <f t="shared" si="112"/>
        <v/>
      </c>
      <c r="AH81" s="117" t="str">
        <f t="shared" si="113"/>
        <v/>
      </c>
      <c r="AI81" s="49" t="str">
        <f t="shared" si="114"/>
        <v/>
      </c>
      <c r="AJ81" s="47" t="str">
        <f t="shared" si="117"/>
        <v/>
      </c>
      <c r="AK81" s="50" t="str">
        <f t="shared" ref="AK81:AK82" si="119">IFERROR(IF(OR(AND(AG81="Muy Baja",AI81="Leve"),AND(AG81="Muy Baja",AI81="Menor"),AND(AG81="Baja",AI81="Leve")),"Bajo",IF(OR(AND(AG81="Muy baja",AI81="Moderado"),AND(AG81="Baja",AI81="Menor"),AND(AG81="Baja",AI81="Moderado"),AND(AG81="Media",AI81="Leve"),AND(AG81="Media",AI81="Menor"),AND(AG81="Media",AI81="Moderado"),AND(AG81="Alta",AI81="Leve"),AND(AG81="Alta",AI81="Menor")),"Moderado",IF(OR(AND(AG81="Muy Baja",AI81="Mayor"),AND(AG81="Baja",AI81="Mayor"),AND(AG81="Media",AI81="Mayor"),AND(AG81="Alta",AI81="Moderado"),AND(AG81="Alta",AI81="Mayor"),AND(AG81="Muy Alta",AI81="Leve"),AND(AG81="Muy Alta",AI81="Menor"),AND(AG81="Muy Alta",AI81="Moderado"),AND(AG81="Muy Alta",AI81="Mayor")),"Alto",IF(OR(AND(AG81="Muy Baja",AI81="Catastrófico"),AND(AG81="Baja",AI81="Catastrófico"),AND(AG81="Media",AI81="Catastrófico"),AND(AG81="Alta",AI81="Catastrófico"),AND(AG81="Muy Alta",AI81="Catastrófico")),"Extremo","")))),"")</f>
        <v/>
      </c>
      <c r="AL81" s="229" t="s">
        <v>200</v>
      </c>
      <c r="AM81" s="179" t="s">
        <v>200</v>
      </c>
      <c r="AN81" s="178" t="s">
        <v>200</v>
      </c>
      <c r="AO81" s="178" t="s">
        <v>200</v>
      </c>
      <c r="AP81" s="178" t="s">
        <v>200</v>
      </c>
      <c r="AQ81" s="365"/>
      <c r="AR81" s="365"/>
      <c r="AS81" s="365"/>
    </row>
    <row r="82" spans="1:45" ht="15.75" customHeight="1" x14ac:dyDescent="0.2">
      <c r="A82" s="361"/>
      <c r="B82" s="364"/>
      <c r="C82" s="366"/>
      <c r="D82" s="366"/>
      <c r="E82" s="400"/>
      <c r="F82" s="400"/>
      <c r="G82" s="366"/>
      <c r="H82" s="366"/>
      <c r="I82" s="400"/>
      <c r="J82" s="400"/>
      <c r="K82" s="400"/>
      <c r="L82" s="400"/>
      <c r="M82" s="366"/>
      <c r="N82" s="366"/>
      <c r="O82" s="385"/>
      <c r="P82" s="427"/>
      <c r="Q82" s="391"/>
      <c r="R82" s="413"/>
      <c r="S82" s="101">
        <f>IF(NOT(ISERROR(MATCH(R82,_xlfn.ANCHORARRAY(F105),0))),Q113&amp;"Por favor no seleccionar los criterios de impacto",R82)</f>
        <v>0</v>
      </c>
      <c r="T82" s="430"/>
      <c r="U82" s="391"/>
      <c r="V82" s="394"/>
      <c r="W82" s="70">
        <v>6</v>
      </c>
      <c r="X82" s="279" t="s">
        <v>200</v>
      </c>
      <c r="Y82" s="111" t="s">
        <v>200</v>
      </c>
      <c r="Z82" s="112" t="s">
        <v>200</v>
      </c>
      <c r="AA82" s="112" t="s">
        <v>200</v>
      </c>
      <c r="AB82" s="162" t="s">
        <v>200</v>
      </c>
      <c r="AC82" s="112" t="s">
        <v>200</v>
      </c>
      <c r="AD82" s="112" t="s">
        <v>200</v>
      </c>
      <c r="AE82" s="112" t="s">
        <v>200</v>
      </c>
      <c r="AF82" s="48" t="str">
        <f t="shared" si="118"/>
        <v/>
      </c>
      <c r="AG82" s="49" t="str">
        <f t="shared" si="112"/>
        <v/>
      </c>
      <c r="AH82" s="117" t="str">
        <f t="shared" si="113"/>
        <v/>
      </c>
      <c r="AI82" s="49" t="str">
        <f t="shared" si="114"/>
        <v/>
      </c>
      <c r="AJ82" s="47" t="str">
        <f t="shared" si="117"/>
        <v/>
      </c>
      <c r="AK82" s="50" t="str">
        <f t="shared" si="119"/>
        <v/>
      </c>
      <c r="AL82" s="229" t="s">
        <v>200</v>
      </c>
      <c r="AM82" s="179" t="s">
        <v>200</v>
      </c>
      <c r="AN82" s="178" t="s">
        <v>200</v>
      </c>
      <c r="AO82" s="178" t="s">
        <v>200</v>
      </c>
      <c r="AP82" s="178" t="s">
        <v>200</v>
      </c>
      <c r="AQ82" s="366"/>
      <c r="AR82" s="366"/>
      <c r="AS82" s="366"/>
    </row>
    <row r="83" spans="1:45" ht="66" customHeight="1" x14ac:dyDescent="0.2">
      <c r="A83" s="359">
        <v>13</v>
      </c>
      <c r="B83" s="362" t="s">
        <v>372</v>
      </c>
      <c r="C83" s="365" t="s">
        <v>32</v>
      </c>
      <c r="D83" s="365" t="s">
        <v>392</v>
      </c>
      <c r="E83" s="399" t="s">
        <v>393</v>
      </c>
      <c r="F83" s="399" t="s">
        <v>394</v>
      </c>
      <c r="G83" s="365" t="s">
        <v>51</v>
      </c>
      <c r="H83" s="365" t="s">
        <v>37</v>
      </c>
      <c r="I83" s="399" t="s">
        <v>395</v>
      </c>
      <c r="J83" s="399" t="s">
        <v>396</v>
      </c>
      <c r="K83" s="399" t="s">
        <v>397</v>
      </c>
      <c r="L83" s="399" t="s">
        <v>398</v>
      </c>
      <c r="M83" s="365" t="s">
        <v>43</v>
      </c>
      <c r="N83" s="365" t="s">
        <v>52</v>
      </c>
      <c r="O83" s="434">
        <v>48</v>
      </c>
      <c r="P83" s="425" t="str">
        <f>IF(O83&lt;=0,"",IF(O83&lt;=2,"Muy Baja",IF(O83&lt;=24,"Baja",IF(O83&lt;=500,"Media",IF(O83&lt;=5000,"Alta","Muy Alta")))))</f>
        <v>Media</v>
      </c>
      <c r="Q83" s="389">
        <f>IF(P83="","",IF(P83="Muy Baja",0.2,IF(P83="Baja",0.4,IF(P83="Media",0.6,IF(P83="Alta",0.8,IF(P83="Muy Alta",1,))))))</f>
        <v>0.6</v>
      </c>
      <c r="R83" s="412" t="s">
        <v>180</v>
      </c>
      <c r="S83" s="101" t="str">
        <f>IF(NOT(ISERROR(MATCH(R83,#REF!,0))),#REF!&amp;"Por favor no seleccionar los criterios de impacto(Afectación Económica o presupuestal y Pérdida Reputacional)",R83)</f>
        <v xml:space="preserve">     El riesgo afecta la imagen de la entidad con algunos usuarios de relevancia frente al logro de los objetivos</v>
      </c>
      <c r="T83" s="428" t="s">
        <v>181</v>
      </c>
      <c r="U83" s="389">
        <f>IF(T83="","",IF(T83="Leve",0.2,IF(T83="Menor",0.4,IF(T83="Moderado",0.6,IF(T83="Mayor",0.8,IF(T83="Catastrófico",1,))))))</f>
        <v>0.6</v>
      </c>
      <c r="V83" s="392" t="str">
        <f>IF(OR(AND(P83="Muy Baja",T83="Leve"),AND(P83="Muy Baja",T83="Menor"),AND(P83="Baja",T83="Leve")),"Bajo",IF(OR(AND(P83="Muy baja",T83="Moderado"),AND(P83="Baja",T83="Menor"),AND(P83="Baja",T83="Moderado"),AND(P83="Media",T83="Leve"),AND(P83="Media",T83="Menor"),AND(P83="Media",T83="Moderado"),AND(P83="Alta",T83="Leve"),AND(P83="Alta",T83="Menor")),"Moderado",IF(OR(AND(P83="Muy Baja",T83="Mayor"),AND(P83="Baja",T83="Mayor"),AND(P83="Media",T83="Mayor"),AND(P83="Alta",T83="Moderado"),AND(P83="Alta",T83="Mayor"),AND(P83="Muy Alta",T83="Leve"),AND(P83="Muy Alta",T83="Menor"),AND(P83="Muy Alta",T83="Moderado"),AND(P83="Muy Alta",T83="Mayor")),"Alto",IF(OR(AND(P83="Muy Baja",T83="Catastrófico"),AND(P83="Baja",T83="Catastrófico"),AND(P83="Media",T83="Catastrófico"),AND(P83="Alta",T83="Catastrófico"),AND(P83="Muy Alta",T83="Catastrófico")),"Extremo",""))))</f>
        <v>Moderado</v>
      </c>
      <c r="W83" s="70">
        <v>1</v>
      </c>
      <c r="X83" s="283" t="s">
        <v>399</v>
      </c>
      <c r="Y83" s="111" t="s">
        <v>183</v>
      </c>
      <c r="Z83" s="112" t="s">
        <v>230</v>
      </c>
      <c r="AA83" s="112" t="s">
        <v>185</v>
      </c>
      <c r="AB83" s="163">
        <v>0.3</v>
      </c>
      <c r="AC83" s="112" t="s">
        <v>186</v>
      </c>
      <c r="AD83" s="112" t="s">
        <v>187</v>
      </c>
      <c r="AE83" s="112" t="s">
        <v>188</v>
      </c>
      <c r="AF83" s="48">
        <f>IFERROR(IF(Y83="Probabilidad",(Q83-(+Q83*AB83)),IF(Y83="Impacto",Q83,"")),"")</f>
        <v>0.42</v>
      </c>
      <c r="AG83" s="49" t="str">
        <f>IFERROR(IF(AF83="","",IF(AF83&lt;=0.2,"Muy Baja",IF(AF83&lt;=0.4,"Baja",IF(AF83&lt;=0.6,"Media",IF(AF83&lt;=0.8,"Alta","Muy Alta"))))),"")</f>
        <v>Media</v>
      </c>
      <c r="AH83" s="117">
        <f>+AF83</f>
        <v>0.42</v>
      </c>
      <c r="AI83" s="49" t="str">
        <f>IFERROR(IF(AJ83="","",IF(AJ83&lt;=0.2,"Leve",IF(AJ83&lt;=0.4,"Menor",IF(AJ83&lt;=0.6,"Moderado",IF(AJ83&lt;=0.8,"Mayor","Catastrófico"))))),"")</f>
        <v>Moderado</v>
      </c>
      <c r="AJ83" s="47">
        <f t="shared" ref="AJ83" si="120">IFERROR(IF(Y83="Impacto",(U83-(+U83*AB83)),IF(Y83="Probabilidad",U83,"")),"")</f>
        <v>0.6</v>
      </c>
      <c r="AK83" s="50" t="str">
        <f>IFERROR(IF(OR(AND(AG83="Muy Baja",AI83="Leve"),AND(AG83="Muy Baja",AI83="Menor"),AND(AG83="Baja",AI83="Leve")),"Bajo",IF(OR(AND(AG83="Muy baja",AI83="Moderado"),AND(AG83="Baja",AI83="Menor"),AND(AG83="Baja",AI83="Moderado"),AND(AG83="Media",AI83="Leve"),AND(AG83="Media",AI83="Menor"),AND(AG83="Media",AI83="Moderado"),AND(AG83="Alta",AI83="Leve"),AND(AG83="Alta",AI83="Menor")),"Moderado",IF(OR(AND(AG83="Muy Baja",AI83="Mayor"),AND(AG83="Baja",AI83="Mayor"),AND(AG83="Media",AI83="Mayor"),AND(AG83="Alta",AI83="Moderado"),AND(AG83="Alta",AI83="Mayor"),AND(AG83="Muy Alta",AI83="Leve"),AND(AG83="Muy Alta",AI83="Menor"),AND(AG83="Muy Alta",AI83="Moderado"),AND(AG83="Muy Alta",AI83="Mayor")),"Alto",IF(OR(AND(AG83="Muy Baja",AI83="Catastrófico"),AND(AG83="Baja",AI83="Catastrófico"),AND(AG83="Media",AI83="Catastrófico"),AND(AG83="Alta",AI83="Catastrófico"),AND(AG83="Muy Alta",AI83="Catastrófico")),"Extremo","")))),"")</f>
        <v>Moderado</v>
      </c>
      <c r="AL83" s="229" t="s">
        <v>33</v>
      </c>
      <c r="AM83" s="179" t="s">
        <v>400</v>
      </c>
      <c r="AN83" s="179" t="s">
        <v>382</v>
      </c>
      <c r="AO83" s="179" t="s">
        <v>401</v>
      </c>
      <c r="AP83" s="178" t="s">
        <v>384</v>
      </c>
      <c r="AQ83" s="365" t="s">
        <v>385</v>
      </c>
      <c r="AR83" s="365" t="s">
        <v>402</v>
      </c>
      <c r="AS83" s="365" t="s">
        <v>382</v>
      </c>
    </row>
    <row r="84" spans="1:45" ht="66" customHeight="1" x14ac:dyDescent="0.2">
      <c r="A84" s="360"/>
      <c r="B84" s="363"/>
      <c r="C84" s="365"/>
      <c r="D84" s="365"/>
      <c r="E84" s="399"/>
      <c r="F84" s="399"/>
      <c r="G84" s="365"/>
      <c r="H84" s="365"/>
      <c r="I84" s="399"/>
      <c r="J84" s="399"/>
      <c r="K84" s="399"/>
      <c r="L84" s="399"/>
      <c r="M84" s="365"/>
      <c r="N84" s="365"/>
      <c r="O84" s="434"/>
      <c r="P84" s="426"/>
      <c r="Q84" s="390"/>
      <c r="R84" s="412"/>
      <c r="S84" s="101">
        <f>IF(NOT(ISERROR(MATCH(R84,_xlfn.ANCHORARRAY(F107),0))),Q109&amp;"Por favor no seleccionar los criterios de impacto",R84)</f>
        <v>0</v>
      </c>
      <c r="T84" s="429"/>
      <c r="U84" s="390"/>
      <c r="V84" s="393"/>
      <c r="W84" s="70">
        <v>2</v>
      </c>
      <c r="X84" s="279" t="s">
        <v>403</v>
      </c>
      <c r="Y84" s="111" t="s">
        <v>183</v>
      </c>
      <c r="Z84" s="112" t="s">
        <v>230</v>
      </c>
      <c r="AA84" s="112" t="s">
        <v>185</v>
      </c>
      <c r="AB84" s="163">
        <v>0.3</v>
      </c>
      <c r="AC84" s="112" t="s">
        <v>186</v>
      </c>
      <c r="AD84" s="112" t="s">
        <v>187</v>
      </c>
      <c r="AE84" s="112" t="s">
        <v>188</v>
      </c>
      <c r="AF84" s="48">
        <f>IFERROR(IF(AND(Y83="Probabilidad",Y84="Probabilidad"),(AH83-(+AH83*AB84)),IF(Y84="Probabilidad",(Q83-(+Q83*AB84)),IF(Y84="Impacto",AH83,""))),"")</f>
        <v>0.29399999999999998</v>
      </c>
      <c r="AG84" s="49" t="str">
        <f t="shared" ref="AG84:AG88" si="121">IFERROR(IF(AF84="","",IF(AF84&lt;=0.2,"Muy Baja",IF(AF84&lt;=0.4,"Baja",IF(AF84&lt;=0.6,"Media",IF(AF84&lt;=0.8,"Alta","Muy Alta"))))),"")</f>
        <v>Baja</v>
      </c>
      <c r="AH84" s="117">
        <f t="shared" ref="AH84:AH88" si="122">+AF84</f>
        <v>0.29399999999999998</v>
      </c>
      <c r="AI84" s="49" t="str">
        <f t="shared" ref="AI84:AI88" si="123">IFERROR(IF(AJ84="","",IF(AJ84&lt;=0.2,"Leve",IF(AJ84&lt;=0.4,"Menor",IF(AJ84&lt;=0.6,"Moderado",IF(AJ84&lt;=0.8,"Mayor","Catastrófico"))))),"")</f>
        <v>Moderado</v>
      </c>
      <c r="AJ84" s="47">
        <f t="shared" ref="AJ84" si="124">IFERROR(IF(AND(Y83="Impacto",Y84="Impacto"),(AJ83-(+AJ83*AB84)),IF(Y84="Impacto",($U$12-(+$U$12*AB84)),IF(Y84="Probabilidad",AJ83,""))),"")</f>
        <v>0.6</v>
      </c>
      <c r="AK84" s="50" t="str">
        <f t="shared" ref="AK84:AK85" si="125">IFERROR(IF(OR(AND(AG84="Muy Baja",AI84="Leve"),AND(AG84="Muy Baja",AI84="Menor"),AND(AG84="Baja",AI84="Leve")),"Bajo",IF(OR(AND(AG84="Muy baja",AI84="Moderado"),AND(AG84="Baja",AI84="Menor"),AND(AG84="Baja",AI84="Moderado"),AND(AG84="Media",AI84="Leve"),AND(AG84="Media",AI84="Menor"),AND(AG84="Media",AI84="Moderado"),AND(AG84="Alta",AI84="Leve"),AND(AG84="Alta",AI84="Menor")),"Moderado",IF(OR(AND(AG84="Muy Baja",AI84="Mayor"),AND(AG84="Baja",AI84="Mayor"),AND(AG84="Media",AI84="Mayor"),AND(AG84="Alta",AI84="Moderado"),AND(AG84="Alta",AI84="Mayor"),AND(AG84="Muy Alta",AI84="Leve"),AND(AG84="Muy Alta",AI84="Menor"),AND(AG84="Muy Alta",AI84="Moderado"),AND(AG84="Muy Alta",AI84="Mayor")),"Alto",IF(OR(AND(AG84="Muy Baja",AI84="Catastrófico"),AND(AG84="Baja",AI84="Catastrófico"),AND(AG84="Media",AI84="Catastrófico"),AND(AG84="Alta",AI84="Catastrófico"),AND(AG84="Muy Alta",AI84="Catastrófico")),"Extremo","")))),"")</f>
        <v>Moderado</v>
      </c>
      <c r="AL84" s="229" t="s">
        <v>33</v>
      </c>
      <c r="AM84" s="179" t="s">
        <v>404</v>
      </c>
      <c r="AN84" s="179" t="s">
        <v>382</v>
      </c>
      <c r="AO84" s="179" t="s">
        <v>389</v>
      </c>
      <c r="AP84" s="178" t="s">
        <v>384</v>
      </c>
      <c r="AQ84" s="365"/>
      <c r="AR84" s="365"/>
      <c r="AS84" s="365"/>
    </row>
    <row r="85" spans="1:45" ht="66" customHeight="1" x14ac:dyDescent="0.2">
      <c r="A85" s="360"/>
      <c r="B85" s="363"/>
      <c r="C85" s="365"/>
      <c r="D85" s="365"/>
      <c r="E85" s="399"/>
      <c r="F85" s="399"/>
      <c r="G85" s="365"/>
      <c r="H85" s="365"/>
      <c r="I85" s="399"/>
      <c r="J85" s="399"/>
      <c r="K85" s="399"/>
      <c r="L85" s="399"/>
      <c r="M85" s="365"/>
      <c r="N85" s="365"/>
      <c r="O85" s="434"/>
      <c r="P85" s="426"/>
      <c r="Q85" s="390"/>
      <c r="R85" s="412"/>
      <c r="S85" s="101">
        <f>IF(NOT(ISERROR(MATCH(R85,_xlfn.ANCHORARRAY(F108),0))),Q110&amp;"Por favor no seleccionar los criterios de impacto",R85)</f>
        <v>0</v>
      </c>
      <c r="T85" s="429"/>
      <c r="U85" s="390"/>
      <c r="V85" s="393"/>
      <c r="W85" s="70">
        <v>3</v>
      </c>
      <c r="X85" s="279" t="s">
        <v>405</v>
      </c>
      <c r="Y85" s="111" t="s">
        <v>183</v>
      </c>
      <c r="Z85" s="112" t="s">
        <v>230</v>
      </c>
      <c r="AA85" s="112" t="s">
        <v>185</v>
      </c>
      <c r="AB85" s="163">
        <v>0.3</v>
      </c>
      <c r="AC85" s="112" t="s">
        <v>186</v>
      </c>
      <c r="AD85" s="112" t="s">
        <v>187</v>
      </c>
      <c r="AE85" s="112" t="s">
        <v>188</v>
      </c>
      <c r="AF85" s="48">
        <f>IFERROR(IF(AND(Y84="Probabilidad",Y85="Probabilidad"),(AH84-(+AH84*AB85)),IF(AND(Y84="Impacto",Y85="Probabilidad"),(AH83-(+AH83*AB85)),IF(Y85="Impacto",AH84,""))),"")</f>
        <v>0.20579999999999998</v>
      </c>
      <c r="AG85" s="49" t="str">
        <f t="shared" si="121"/>
        <v>Baja</v>
      </c>
      <c r="AH85" s="117">
        <f t="shared" si="122"/>
        <v>0.20579999999999998</v>
      </c>
      <c r="AI85" s="49" t="str">
        <f t="shared" si="123"/>
        <v>Moderado</v>
      </c>
      <c r="AJ85" s="47">
        <f t="shared" ref="AJ85:AJ88" si="126">IFERROR(IF(AND(Y84="Impacto",Y85="Impacto"),(AJ84-(+AJ84*AB85)),IF(AND(Y84="Probabilidad",Y85="Impacto"),(AJ83-(+AJ83*AB85)),IF(Y85="Probabilidad",AJ84,""))),"")</f>
        <v>0.6</v>
      </c>
      <c r="AK85" s="50" t="str">
        <f t="shared" si="125"/>
        <v>Moderado</v>
      </c>
      <c r="AL85" s="229" t="s">
        <v>33</v>
      </c>
      <c r="AM85" s="179" t="s">
        <v>391</v>
      </c>
      <c r="AN85" s="179" t="s">
        <v>382</v>
      </c>
      <c r="AO85" s="179" t="s">
        <v>389</v>
      </c>
      <c r="AP85" s="178" t="s">
        <v>384</v>
      </c>
      <c r="AQ85" s="365"/>
      <c r="AR85" s="365"/>
      <c r="AS85" s="365"/>
    </row>
    <row r="86" spans="1:45" ht="15.75" customHeight="1" x14ac:dyDescent="0.2">
      <c r="A86" s="360"/>
      <c r="B86" s="363"/>
      <c r="C86" s="365"/>
      <c r="D86" s="365"/>
      <c r="E86" s="399"/>
      <c r="F86" s="399"/>
      <c r="G86" s="365"/>
      <c r="H86" s="365"/>
      <c r="I86" s="399"/>
      <c r="J86" s="399"/>
      <c r="K86" s="399"/>
      <c r="L86" s="399"/>
      <c r="M86" s="365"/>
      <c r="N86" s="365"/>
      <c r="O86" s="434"/>
      <c r="P86" s="426"/>
      <c r="Q86" s="390"/>
      <c r="R86" s="412"/>
      <c r="S86" s="101">
        <f>IF(NOT(ISERROR(MATCH(R86,_xlfn.ANCHORARRAY(F109),0))),Q111&amp;"Por favor no seleccionar los criterios de impacto",R86)</f>
        <v>0</v>
      </c>
      <c r="T86" s="429"/>
      <c r="U86" s="390"/>
      <c r="V86" s="393"/>
      <c r="W86" s="70">
        <v>4</v>
      </c>
      <c r="X86" s="279" t="s">
        <v>200</v>
      </c>
      <c r="Y86" s="111" t="s">
        <v>200</v>
      </c>
      <c r="Z86" s="112" t="s">
        <v>200</v>
      </c>
      <c r="AA86" s="112" t="s">
        <v>200</v>
      </c>
      <c r="AB86" s="162" t="s">
        <v>200</v>
      </c>
      <c r="AC86" s="112" t="s">
        <v>200</v>
      </c>
      <c r="AD86" s="112" t="s">
        <v>200</v>
      </c>
      <c r="AE86" s="112" t="s">
        <v>200</v>
      </c>
      <c r="AF86" s="48" t="str">
        <f t="shared" ref="AF86:AF88" si="127">IFERROR(IF(AND(Y85="Probabilidad",Y86="Probabilidad"),(AH85-(+AH85*AB86)),IF(AND(Y85="Impacto",Y86="Probabilidad"),(AH84-(+AH84*AB86)),IF(Y86="Impacto",AH85,""))),"")</f>
        <v/>
      </c>
      <c r="AG86" s="49" t="str">
        <f t="shared" si="121"/>
        <v/>
      </c>
      <c r="AH86" s="117" t="str">
        <f t="shared" si="122"/>
        <v/>
      </c>
      <c r="AI86" s="49" t="str">
        <f t="shared" si="123"/>
        <v/>
      </c>
      <c r="AJ86" s="47" t="str">
        <f t="shared" si="126"/>
        <v/>
      </c>
      <c r="AK86" s="50" t="str">
        <f>IFERROR(IF(OR(AND(AG86="Muy Baja",AI86="Leve"),AND(AG86="Muy Baja",AI86="Menor"),AND(AG86="Baja",AI86="Leve")),"Bajo",IF(OR(AND(AG86="Muy baja",AI86="Moderado"),AND(AG86="Baja",AI86="Menor"),AND(AG86="Baja",AI86="Moderado"),AND(AG86="Media",AI86="Leve"),AND(AG86="Media",AI86="Menor"),AND(AG86="Media",AI86="Moderado"),AND(AG86="Alta",AI86="Leve"),AND(AG86="Alta",AI86="Menor")),"Moderado",IF(OR(AND(AG86="Muy Baja",AI86="Mayor"),AND(AG86="Baja",AI86="Mayor"),AND(AG86="Media",AI86="Mayor"),AND(AG86="Alta",AI86="Moderado"),AND(AG86="Alta",AI86="Mayor"),AND(AG86="Muy Alta",AI86="Leve"),AND(AG86="Muy Alta",AI86="Menor"),AND(AG86="Muy Alta",AI86="Moderado"),AND(AG86="Muy Alta",AI86="Mayor")),"Alto",IF(OR(AND(AG86="Muy Baja",AI86="Catastrófico"),AND(AG86="Baja",AI86="Catastrófico"),AND(AG86="Media",AI86="Catastrófico"),AND(AG86="Alta",AI86="Catastrófico"),AND(AG86="Muy Alta",AI86="Catastrófico")),"Extremo","")))),"")</f>
        <v/>
      </c>
      <c r="AL86" s="229" t="s">
        <v>200</v>
      </c>
      <c r="AM86" s="179" t="s">
        <v>200</v>
      </c>
      <c r="AN86" s="178" t="s">
        <v>200</v>
      </c>
      <c r="AO86" s="178" t="s">
        <v>200</v>
      </c>
      <c r="AP86" s="178" t="s">
        <v>200</v>
      </c>
      <c r="AQ86" s="365"/>
      <c r="AR86" s="365"/>
      <c r="AS86" s="365"/>
    </row>
    <row r="87" spans="1:45" ht="15.75" customHeight="1" x14ac:dyDescent="0.2">
      <c r="A87" s="360"/>
      <c r="B87" s="363"/>
      <c r="C87" s="365"/>
      <c r="D87" s="365"/>
      <c r="E87" s="399"/>
      <c r="F87" s="399"/>
      <c r="G87" s="365"/>
      <c r="H87" s="365"/>
      <c r="I87" s="399"/>
      <c r="J87" s="399"/>
      <c r="K87" s="399"/>
      <c r="L87" s="399"/>
      <c r="M87" s="365"/>
      <c r="N87" s="365"/>
      <c r="O87" s="434"/>
      <c r="P87" s="426"/>
      <c r="Q87" s="390"/>
      <c r="R87" s="412"/>
      <c r="S87" s="101">
        <f>IF(NOT(ISERROR(MATCH(R87,_xlfn.ANCHORARRAY(F110),0))),Q112&amp;"Por favor no seleccionar los criterios de impacto",R87)</f>
        <v>0</v>
      </c>
      <c r="T87" s="429"/>
      <c r="U87" s="390"/>
      <c r="V87" s="393"/>
      <c r="W87" s="70">
        <v>5</v>
      </c>
      <c r="X87" s="279" t="s">
        <v>200</v>
      </c>
      <c r="Y87" s="111" t="s">
        <v>200</v>
      </c>
      <c r="Z87" s="112" t="s">
        <v>200</v>
      </c>
      <c r="AA87" s="112" t="s">
        <v>200</v>
      </c>
      <c r="AB87" s="162" t="s">
        <v>200</v>
      </c>
      <c r="AC87" s="112" t="s">
        <v>200</v>
      </c>
      <c r="AD87" s="112" t="s">
        <v>200</v>
      </c>
      <c r="AE87" s="112" t="s">
        <v>200</v>
      </c>
      <c r="AF87" s="48" t="str">
        <f t="shared" si="127"/>
        <v/>
      </c>
      <c r="AG87" s="49" t="str">
        <f t="shared" si="121"/>
        <v/>
      </c>
      <c r="AH87" s="117" t="str">
        <f t="shared" si="122"/>
        <v/>
      </c>
      <c r="AI87" s="49" t="str">
        <f t="shared" si="123"/>
        <v/>
      </c>
      <c r="AJ87" s="47" t="str">
        <f t="shared" si="126"/>
        <v/>
      </c>
      <c r="AK87" s="50" t="str">
        <f t="shared" ref="AK87:AK88" si="128">IFERROR(IF(OR(AND(AG87="Muy Baja",AI87="Leve"),AND(AG87="Muy Baja",AI87="Menor"),AND(AG87="Baja",AI87="Leve")),"Bajo",IF(OR(AND(AG87="Muy baja",AI87="Moderado"),AND(AG87="Baja",AI87="Menor"),AND(AG87="Baja",AI87="Moderado"),AND(AG87="Media",AI87="Leve"),AND(AG87="Media",AI87="Menor"),AND(AG87="Media",AI87="Moderado"),AND(AG87="Alta",AI87="Leve"),AND(AG87="Alta",AI87="Menor")),"Moderado",IF(OR(AND(AG87="Muy Baja",AI87="Mayor"),AND(AG87="Baja",AI87="Mayor"),AND(AG87="Media",AI87="Mayor"),AND(AG87="Alta",AI87="Moderado"),AND(AG87="Alta",AI87="Mayor"),AND(AG87="Muy Alta",AI87="Leve"),AND(AG87="Muy Alta",AI87="Menor"),AND(AG87="Muy Alta",AI87="Moderado"),AND(AG87="Muy Alta",AI87="Mayor")),"Alto",IF(OR(AND(AG87="Muy Baja",AI87="Catastrófico"),AND(AG87="Baja",AI87="Catastrófico"),AND(AG87="Media",AI87="Catastrófico"),AND(AG87="Alta",AI87="Catastrófico"),AND(AG87="Muy Alta",AI87="Catastrófico")),"Extremo","")))),"")</f>
        <v/>
      </c>
      <c r="AL87" s="229" t="s">
        <v>200</v>
      </c>
      <c r="AM87" s="179" t="s">
        <v>200</v>
      </c>
      <c r="AN87" s="178" t="s">
        <v>200</v>
      </c>
      <c r="AO87" s="178" t="s">
        <v>200</v>
      </c>
      <c r="AP87" s="178" t="s">
        <v>200</v>
      </c>
      <c r="AQ87" s="365"/>
      <c r="AR87" s="365"/>
      <c r="AS87" s="365"/>
    </row>
    <row r="88" spans="1:45" ht="15.75" customHeight="1" x14ac:dyDescent="0.2">
      <c r="A88" s="361"/>
      <c r="B88" s="364"/>
      <c r="C88" s="366"/>
      <c r="D88" s="366"/>
      <c r="E88" s="400"/>
      <c r="F88" s="400"/>
      <c r="G88" s="366"/>
      <c r="H88" s="366"/>
      <c r="I88" s="400"/>
      <c r="J88" s="400"/>
      <c r="K88" s="400"/>
      <c r="L88" s="400"/>
      <c r="M88" s="366"/>
      <c r="N88" s="366"/>
      <c r="O88" s="385"/>
      <c r="P88" s="427"/>
      <c r="Q88" s="391"/>
      <c r="R88" s="413"/>
      <c r="S88" s="101">
        <f>IF(NOT(ISERROR(MATCH(R88,_xlfn.ANCHORARRAY(F111),0))),Q119&amp;"Por favor no seleccionar los criterios de impacto",R88)</f>
        <v>0</v>
      </c>
      <c r="T88" s="430"/>
      <c r="U88" s="391"/>
      <c r="V88" s="394"/>
      <c r="W88" s="70">
        <v>6</v>
      </c>
      <c r="X88" s="279" t="s">
        <v>200</v>
      </c>
      <c r="Y88" s="111" t="s">
        <v>200</v>
      </c>
      <c r="Z88" s="112" t="s">
        <v>200</v>
      </c>
      <c r="AA88" s="112" t="s">
        <v>200</v>
      </c>
      <c r="AB88" s="162" t="s">
        <v>200</v>
      </c>
      <c r="AC88" s="112" t="s">
        <v>200</v>
      </c>
      <c r="AD88" s="112" t="s">
        <v>200</v>
      </c>
      <c r="AE88" s="112" t="s">
        <v>200</v>
      </c>
      <c r="AF88" s="48" t="str">
        <f t="shared" si="127"/>
        <v/>
      </c>
      <c r="AG88" s="49" t="str">
        <f t="shared" si="121"/>
        <v/>
      </c>
      <c r="AH88" s="117" t="str">
        <f t="shared" si="122"/>
        <v/>
      </c>
      <c r="AI88" s="49" t="str">
        <f t="shared" si="123"/>
        <v/>
      </c>
      <c r="AJ88" s="47" t="str">
        <f t="shared" si="126"/>
        <v/>
      </c>
      <c r="AK88" s="50" t="str">
        <f t="shared" si="128"/>
        <v/>
      </c>
      <c r="AL88" s="229" t="s">
        <v>200</v>
      </c>
      <c r="AM88" s="179" t="s">
        <v>200</v>
      </c>
      <c r="AN88" s="178" t="s">
        <v>200</v>
      </c>
      <c r="AO88" s="178" t="s">
        <v>200</v>
      </c>
      <c r="AP88" s="178" t="s">
        <v>200</v>
      </c>
      <c r="AQ88" s="366"/>
      <c r="AR88" s="366"/>
      <c r="AS88" s="366"/>
    </row>
    <row r="89" spans="1:45" s="242" customFormat="1" ht="58.5" customHeight="1" x14ac:dyDescent="0.2">
      <c r="A89" s="359">
        <v>14</v>
      </c>
      <c r="B89" s="362" t="s">
        <v>372</v>
      </c>
      <c r="C89" s="365" t="s">
        <v>32</v>
      </c>
      <c r="D89" s="365" t="s">
        <v>406</v>
      </c>
      <c r="E89" s="399" t="s">
        <v>407</v>
      </c>
      <c r="F89" s="399" t="s">
        <v>408</v>
      </c>
      <c r="G89" s="365" t="s">
        <v>51</v>
      </c>
      <c r="H89" s="365" t="s">
        <v>37</v>
      </c>
      <c r="I89" s="399" t="s">
        <v>409</v>
      </c>
      <c r="J89" s="399" t="s">
        <v>410</v>
      </c>
      <c r="K89" s="399" t="s">
        <v>411</v>
      </c>
      <c r="L89" s="399" t="s">
        <v>412</v>
      </c>
      <c r="M89" s="365" t="s">
        <v>43</v>
      </c>
      <c r="N89" s="365" t="s">
        <v>52</v>
      </c>
      <c r="O89" s="434">
        <v>1800</v>
      </c>
      <c r="P89" s="425" t="str">
        <f>IF(O89&lt;=0,"",IF(O89&lt;=2,"Muy Baja",IF(O89&lt;=24,"Baja",IF(O89&lt;=500,"Media",IF(O89&lt;=5000,"Alta","Muy Alta")))))</f>
        <v>Alta</v>
      </c>
      <c r="Q89" s="389">
        <f>IF(P89="","",IF(P89="Muy Baja",0.2,IF(P89="Baja",0.4,IF(P89="Media",0.6,IF(P89="Alta",0.8,IF(P89="Muy Alta",1,))))))</f>
        <v>0.8</v>
      </c>
      <c r="R89" s="412" t="s">
        <v>180</v>
      </c>
      <c r="S89" s="101" t="str">
        <f>IF(NOT(ISERROR(MATCH(R89,#REF!,0))),#REF!&amp;"Por favor no seleccionar los criterios de impacto(Afectación Económica o presupuestal y Pérdida Reputacional)",R89)</f>
        <v xml:space="preserve">     El riesgo afecta la imagen de la entidad con algunos usuarios de relevancia frente al logro de los objetivos</v>
      </c>
      <c r="T89" s="428" t="s">
        <v>181</v>
      </c>
      <c r="U89" s="389">
        <f>IF(T89="","",IF(T89="Leve",0.2,IF(T89="Menor",0.4,IF(T89="Moderado",0.6,IF(T89="Mayor",0.8,IF(T89="Catastrófico",1,))))))</f>
        <v>0.6</v>
      </c>
      <c r="V89" s="392" t="str">
        <f>IF(OR(AND(P89="Muy Baja",T89="Leve"),AND(P89="Muy Baja",T89="Menor"),AND(P89="Baja",T89="Leve")),"Bajo",IF(OR(AND(P89="Muy baja",T89="Moderado"),AND(P89="Baja",T89="Menor"),AND(P89="Baja",T89="Moderado"),AND(P89="Media",T89="Leve"),AND(P89="Media",T89="Menor"),AND(P89="Media",T89="Moderado"),AND(P89="Alta",T89="Leve"),AND(P89="Alta",T89="Menor")),"Moderado",IF(OR(AND(P89="Muy Baja",T89="Mayor"),AND(P89="Baja",T89="Mayor"),AND(P89="Media",T89="Mayor"),AND(P89="Alta",T89="Moderado"),AND(P89="Alta",T89="Mayor"),AND(P89="Muy Alta",T89="Leve"),AND(P89="Muy Alta",T89="Menor"),AND(P89="Muy Alta",T89="Moderado"),AND(P89="Muy Alta",T89="Mayor")),"Alto",IF(OR(AND(P89="Muy Baja",T89="Catastrófico"),AND(P89="Baja",T89="Catastrófico"),AND(P89="Media",T89="Catastrófico"),AND(P89="Alta",T89="Catastrófico"),AND(P89="Muy Alta",T89="Catastrófico")),"Extremo",""))))</f>
        <v>Alto</v>
      </c>
      <c r="W89" s="70">
        <v>1</v>
      </c>
      <c r="X89" s="284" t="s">
        <v>413</v>
      </c>
      <c r="Y89" s="111" t="s">
        <v>183</v>
      </c>
      <c r="Z89" s="112" t="s">
        <v>184</v>
      </c>
      <c r="AA89" s="112" t="s">
        <v>185</v>
      </c>
      <c r="AB89" s="163">
        <v>0.4</v>
      </c>
      <c r="AC89" s="112" t="s">
        <v>186</v>
      </c>
      <c r="AD89" s="112" t="s">
        <v>187</v>
      </c>
      <c r="AE89" s="112" t="s">
        <v>188</v>
      </c>
      <c r="AF89" s="238">
        <f>IFERROR(IF(Y89="Probabilidad",(Q89-(+Q89*AB89)),IF(Y89="Impacto",Q89,"")),"")</f>
        <v>0.48</v>
      </c>
      <c r="AG89" s="239" t="str">
        <f>IFERROR(IF(AF89="","",IF(AF89&lt;=0.2,"Muy Baja",IF(AF89&lt;=0.4,"Baja",IF(AF89&lt;=0.6,"Media",IF(AF89&lt;=0.8,"Alta","Muy Alta"))))),"")</f>
        <v>Media</v>
      </c>
      <c r="AH89" s="240">
        <f>+AF89</f>
        <v>0.48</v>
      </c>
      <c r="AI89" s="239" t="str">
        <f>IFERROR(IF(AJ89="","",IF(AJ89&lt;=0.2,"Leve",IF(AJ89&lt;=0.4,"Menor",IF(AJ89&lt;=0.6,"Moderado",IF(AJ89&lt;=0.8,"Mayor","Catastrófico"))))),"")</f>
        <v>Moderado</v>
      </c>
      <c r="AJ89" s="237">
        <f t="shared" ref="AJ89" si="129">IFERROR(IF(Y89="Impacto",(U89-(+U89*AB89)),IF(Y89="Probabilidad",U89,"")),"")</f>
        <v>0.6</v>
      </c>
      <c r="AK89" s="241" t="str">
        <f>IFERROR(IF(OR(AND(AG89="Muy Baja",AI89="Leve"),AND(AG89="Muy Baja",AI89="Menor"),AND(AG89="Baja",AI89="Leve")),"Bajo",IF(OR(AND(AG89="Muy baja",AI89="Moderado"),AND(AG89="Baja",AI89="Menor"),AND(AG89="Baja",AI89="Moderado"),AND(AG89="Media",AI89="Leve"),AND(AG89="Media",AI89="Menor"),AND(AG89="Media",AI89="Moderado"),AND(AG89="Alta",AI89="Leve"),AND(AG89="Alta",AI89="Menor")),"Moderado",IF(OR(AND(AG89="Muy Baja",AI89="Mayor"),AND(AG89="Baja",AI89="Mayor"),AND(AG89="Media",AI89="Mayor"),AND(AG89="Alta",AI89="Moderado"),AND(AG89="Alta",AI89="Mayor"),AND(AG89="Muy Alta",AI89="Leve"),AND(AG89="Muy Alta",AI89="Menor"),AND(AG89="Muy Alta",AI89="Moderado"),AND(AG89="Muy Alta",AI89="Mayor")),"Alto",IF(OR(AND(AG89="Muy Baja",AI89="Catastrófico"),AND(AG89="Baja",AI89="Catastrófico"),AND(AG89="Media",AI89="Catastrófico"),AND(AG89="Alta",AI89="Catastrófico"),AND(AG89="Muy Alta",AI89="Catastrófico")),"Extremo","")))),"")</f>
        <v>Moderado</v>
      </c>
      <c r="AL89" s="229" t="s">
        <v>33</v>
      </c>
      <c r="AM89" s="401" t="s">
        <v>414</v>
      </c>
      <c r="AN89" s="377" t="s">
        <v>415</v>
      </c>
      <c r="AO89" s="369" t="s">
        <v>416</v>
      </c>
      <c r="AP89" s="403" t="s">
        <v>417</v>
      </c>
      <c r="AQ89" s="365" t="s">
        <v>385</v>
      </c>
      <c r="AR89" s="365" t="s">
        <v>418</v>
      </c>
      <c r="AS89" s="365" t="s">
        <v>419</v>
      </c>
    </row>
    <row r="90" spans="1:45" s="242" customFormat="1" ht="58.5" customHeight="1" x14ac:dyDescent="0.2">
      <c r="A90" s="360"/>
      <c r="B90" s="363"/>
      <c r="C90" s="365"/>
      <c r="D90" s="365"/>
      <c r="E90" s="399"/>
      <c r="F90" s="399"/>
      <c r="G90" s="365"/>
      <c r="H90" s="365"/>
      <c r="I90" s="399"/>
      <c r="J90" s="399"/>
      <c r="K90" s="399"/>
      <c r="L90" s="399"/>
      <c r="M90" s="365"/>
      <c r="N90" s="365"/>
      <c r="O90" s="434"/>
      <c r="P90" s="426"/>
      <c r="Q90" s="390"/>
      <c r="R90" s="412"/>
      <c r="S90" s="101">
        <f>IF(NOT(ISERROR(MATCH(R90,_xlfn.ANCHORARRAY(F113),0))),Q115&amp;"Por favor no seleccionar los criterios de impacto",R90)</f>
        <v>0</v>
      </c>
      <c r="T90" s="429"/>
      <c r="U90" s="390"/>
      <c r="V90" s="393"/>
      <c r="W90" s="70">
        <v>2</v>
      </c>
      <c r="X90" s="279" t="s">
        <v>420</v>
      </c>
      <c r="Y90" s="111" t="s">
        <v>183</v>
      </c>
      <c r="Z90" s="112" t="s">
        <v>184</v>
      </c>
      <c r="AA90" s="112" t="s">
        <v>185</v>
      </c>
      <c r="AB90" s="163">
        <v>0.4</v>
      </c>
      <c r="AC90" s="112" t="s">
        <v>186</v>
      </c>
      <c r="AD90" s="112" t="s">
        <v>187</v>
      </c>
      <c r="AE90" s="112" t="s">
        <v>188</v>
      </c>
      <c r="AF90" s="238">
        <f>IFERROR(IF(AND(Y89="Probabilidad",Y90="Probabilidad"),(AH89-(+AH89*AB90)),IF(Y90="Probabilidad",(Q89-(+Q89*AB90)),IF(Y90="Impacto",AH89,""))),"")</f>
        <v>0.28799999999999998</v>
      </c>
      <c r="AG90" s="239" t="str">
        <f t="shared" ref="AG90:AG94" si="130">IFERROR(IF(AF90="","",IF(AF90&lt;=0.2,"Muy Baja",IF(AF90&lt;=0.4,"Baja",IF(AF90&lt;=0.6,"Media",IF(AF90&lt;=0.8,"Alta","Muy Alta"))))),"")</f>
        <v>Baja</v>
      </c>
      <c r="AH90" s="240">
        <f t="shared" ref="AH90:AH94" si="131">+AF90</f>
        <v>0.28799999999999998</v>
      </c>
      <c r="AI90" s="239" t="str">
        <f t="shared" ref="AI90:AI94" si="132">IFERROR(IF(AJ90="","",IF(AJ90&lt;=0.2,"Leve",IF(AJ90&lt;=0.4,"Menor",IF(AJ90&lt;=0.6,"Moderado",IF(AJ90&lt;=0.8,"Mayor","Catastrófico"))))),"")</f>
        <v>Moderado</v>
      </c>
      <c r="AJ90" s="237">
        <f t="shared" ref="AJ90" si="133">IFERROR(IF(AND(Y89="Impacto",Y90="Impacto"),(AJ89-(+AJ89*AB90)),IF(Y90="Impacto",($U$12-(+$U$12*AB90)),IF(Y90="Probabilidad",AJ89,""))),"")</f>
        <v>0.6</v>
      </c>
      <c r="AK90" s="241" t="str">
        <f t="shared" ref="AK90:AK91" si="134">IFERROR(IF(OR(AND(AG90="Muy Baja",AI90="Leve"),AND(AG90="Muy Baja",AI90="Menor"),AND(AG90="Baja",AI90="Leve")),"Bajo",IF(OR(AND(AG90="Muy baja",AI90="Moderado"),AND(AG90="Baja",AI90="Menor"),AND(AG90="Baja",AI90="Moderado"),AND(AG90="Media",AI90="Leve"),AND(AG90="Media",AI90="Menor"),AND(AG90="Media",AI90="Moderado"),AND(AG90="Alta",AI90="Leve"),AND(AG90="Alta",AI90="Menor")),"Moderado",IF(OR(AND(AG90="Muy Baja",AI90="Mayor"),AND(AG90="Baja",AI90="Mayor"),AND(AG90="Media",AI90="Mayor"),AND(AG90="Alta",AI90="Moderado"),AND(AG90="Alta",AI90="Mayor"),AND(AG90="Muy Alta",AI90="Leve"),AND(AG90="Muy Alta",AI90="Menor"),AND(AG90="Muy Alta",AI90="Moderado"),AND(AG90="Muy Alta",AI90="Mayor")),"Alto",IF(OR(AND(AG90="Muy Baja",AI90="Catastrófico"),AND(AG90="Baja",AI90="Catastrófico"),AND(AG90="Media",AI90="Catastrófico"),AND(AG90="Alta",AI90="Catastrófico"),AND(AG90="Muy Alta",AI90="Catastrófico")),"Extremo","")))),"")</f>
        <v>Moderado</v>
      </c>
      <c r="AL90" s="229" t="s">
        <v>33</v>
      </c>
      <c r="AM90" s="402"/>
      <c r="AN90" s="378"/>
      <c r="AO90" s="375"/>
      <c r="AP90" s="404"/>
      <c r="AQ90" s="365"/>
      <c r="AR90" s="365"/>
      <c r="AS90" s="365"/>
    </row>
    <row r="91" spans="1:45" s="242" customFormat="1" ht="58.5" customHeight="1" x14ac:dyDescent="0.2">
      <c r="A91" s="360"/>
      <c r="B91" s="363"/>
      <c r="C91" s="365"/>
      <c r="D91" s="365"/>
      <c r="E91" s="399"/>
      <c r="F91" s="399"/>
      <c r="G91" s="365"/>
      <c r="H91" s="365"/>
      <c r="I91" s="399"/>
      <c r="J91" s="399"/>
      <c r="K91" s="399"/>
      <c r="L91" s="399"/>
      <c r="M91" s="365"/>
      <c r="N91" s="365"/>
      <c r="O91" s="434"/>
      <c r="P91" s="426"/>
      <c r="Q91" s="390"/>
      <c r="R91" s="412"/>
      <c r="S91" s="101">
        <f>IF(NOT(ISERROR(MATCH(R91,_xlfn.ANCHORARRAY(F114),0))),Q116&amp;"Por favor no seleccionar los criterios de impacto",R91)</f>
        <v>0</v>
      </c>
      <c r="T91" s="429"/>
      <c r="U91" s="390"/>
      <c r="V91" s="393"/>
      <c r="W91" s="70">
        <v>3</v>
      </c>
      <c r="X91" s="279" t="s">
        <v>421</v>
      </c>
      <c r="Y91" s="111" t="s">
        <v>183</v>
      </c>
      <c r="Z91" s="112" t="s">
        <v>230</v>
      </c>
      <c r="AA91" s="112" t="s">
        <v>185</v>
      </c>
      <c r="AB91" s="163">
        <v>0.3</v>
      </c>
      <c r="AC91" s="112" t="s">
        <v>186</v>
      </c>
      <c r="AD91" s="112" t="s">
        <v>187</v>
      </c>
      <c r="AE91" s="112" t="s">
        <v>188</v>
      </c>
      <c r="AF91" s="238">
        <f>IFERROR(IF(AND(Y90="Probabilidad",Y91="Probabilidad"),(AH90-(+AH90*AB91)),IF(AND(Y90="Impacto",Y91="Probabilidad"),(AH89-(+AH89*AB91)),IF(Y91="Impacto",AH90,""))),"")</f>
        <v>0.2016</v>
      </c>
      <c r="AG91" s="239" t="str">
        <f t="shared" si="130"/>
        <v>Baja</v>
      </c>
      <c r="AH91" s="240">
        <f t="shared" si="131"/>
        <v>0.2016</v>
      </c>
      <c r="AI91" s="239" t="str">
        <f t="shared" si="132"/>
        <v>Moderado</v>
      </c>
      <c r="AJ91" s="237">
        <f t="shared" ref="AJ91:AJ94" si="135">IFERROR(IF(AND(Y90="Impacto",Y91="Impacto"),(AJ90-(+AJ90*AB91)),IF(AND(Y90="Probabilidad",Y91="Impacto"),(AJ89-(+AJ89*AB91)),IF(Y91="Probabilidad",AJ90,""))),"")</f>
        <v>0.6</v>
      </c>
      <c r="AK91" s="241" t="str">
        <f t="shared" si="134"/>
        <v>Moderado</v>
      </c>
      <c r="AL91" s="229" t="s">
        <v>33</v>
      </c>
      <c r="AM91" s="365" t="s">
        <v>422</v>
      </c>
      <c r="AN91" s="434" t="s">
        <v>415</v>
      </c>
      <c r="AO91" s="365" t="s">
        <v>423</v>
      </c>
      <c r="AP91" s="365" t="s">
        <v>424</v>
      </c>
      <c r="AQ91" s="365"/>
      <c r="AR91" s="365"/>
      <c r="AS91" s="365"/>
    </row>
    <row r="92" spans="1:45" s="242" customFormat="1" ht="58.5" customHeight="1" x14ac:dyDescent="0.2">
      <c r="A92" s="360"/>
      <c r="B92" s="363"/>
      <c r="C92" s="365"/>
      <c r="D92" s="365"/>
      <c r="E92" s="399"/>
      <c r="F92" s="399"/>
      <c r="G92" s="365"/>
      <c r="H92" s="365"/>
      <c r="I92" s="399"/>
      <c r="J92" s="399"/>
      <c r="K92" s="399"/>
      <c r="L92" s="399"/>
      <c r="M92" s="365"/>
      <c r="N92" s="365"/>
      <c r="O92" s="434"/>
      <c r="P92" s="426"/>
      <c r="Q92" s="390"/>
      <c r="R92" s="412"/>
      <c r="S92" s="101">
        <f>IF(NOT(ISERROR(MATCH(R92,_xlfn.ANCHORARRAY(F115),0))),Q117&amp;"Por favor no seleccionar los criterios de impacto",R92)</f>
        <v>0</v>
      </c>
      <c r="T92" s="429"/>
      <c r="U92" s="390"/>
      <c r="V92" s="393"/>
      <c r="W92" s="70">
        <v>4</v>
      </c>
      <c r="X92" s="279" t="s">
        <v>425</v>
      </c>
      <c r="Y92" s="111" t="s">
        <v>183</v>
      </c>
      <c r="Z92" s="112" t="s">
        <v>230</v>
      </c>
      <c r="AA92" s="112" t="s">
        <v>185</v>
      </c>
      <c r="AB92" s="163">
        <v>0.3</v>
      </c>
      <c r="AC92" s="112" t="s">
        <v>186</v>
      </c>
      <c r="AD92" s="112" t="s">
        <v>187</v>
      </c>
      <c r="AE92" s="112" t="s">
        <v>188</v>
      </c>
      <c r="AF92" s="238">
        <f t="shared" ref="AF92:AF94" si="136">IFERROR(IF(AND(Y91="Probabilidad",Y92="Probabilidad"),(AH91-(+AH91*AB92)),IF(AND(Y91="Impacto",Y92="Probabilidad"),(AH90-(+AH90*AB92)),IF(Y92="Impacto",AH91,""))),"")</f>
        <v>0.14112</v>
      </c>
      <c r="AG92" s="239" t="str">
        <f t="shared" si="130"/>
        <v>Muy Baja</v>
      </c>
      <c r="AH92" s="240">
        <f t="shared" si="131"/>
        <v>0.14112</v>
      </c>
      <c r="AI92" s="239" t="str">
        <f t="shared" si="132"/>
        <v>Moderado</v>
      </c>
      <c r="AJ92" s="237">
        <f t="shared" si="135"/>
        <v>0.6</v>
      </c>
      <c r="AK92" s="241" t="str">
        <f>IFERROR(IF(OR(AND(AG92="Muy Baja",AI92="Leve"),AND(AG92="Muy Baja",AI92="Menor"),AND(AG92="Baja",AI92="Leve")),"Bajo",IF(OR(AND(AG92="Muy baja",AI92="Moderado"),AND(AG92="Baja",AI92="Menor"),AND(AG92="Baja",AI92="Moderado"),AND(AG92="Media",AI92="Leve"),AND(AG92="Media",AI92="Menor"),AND(AG92="Media",AI92="Moderado"),AND(AG92="Alta",AI92="Leve"),AND(AG92="Alta",AI92="Menor")),"Moderado",IF(OR(AND(AG92="Muy Baja",AI92="Mayor"),AND(AG92="Baja",AI92="Mayor"),AND(AG92="Media",AI92="Mayor"),AND(AG92="Alta",AI92="Moderado"),AND(AG92="Alta",AI92="Mayor"),AND(AG92="Muy Alta",AI92="Leve"),AND(AG92="Muy Alta",AI92="Menor"),AND(AG92="Muy Alta",AI92="Moderado"),AND(AG92="Muy Alta",AI92="Mayor")),"Alto",IF(OR(AND(AG92="Muy Baja",AI92="Catastrófico"),AND(AG92="Baja",AI92="Catastrófico"),AND(AG92="Media",AI92="Catastrófico"),AND(AG92="Alta",AI92="Catastrófico"),AND(AG92="Muy Alta",AI92="Catastrófico")),"Extremo","")))),"")</f>
        <v>Moderado</v>
      </c>
      <c r="AL92" s="229" t="s">
        <v>33</v>
      </c>
      <c r="AM92" s="366"/>
      <c r="AN92" s="385"/>
      <c r="AO92" s="366"/>
      <c r="AP92" s="366"/>
      <c r="AQ92" s="365"/>
      <c r="AR92" s="365"/>
      <c r="AS92" s="365"/>
    </row>
    <row r="93" spans="1:45" ht="15.75" customHeight="1" x14ac:dyDescent="0.2">
      <c r="A93" s="360"/>
      <c r="B93" s="363"/>
      <c r="C93" s="365"/>
      <c r="D93" s="365"/>
      <c r="E93" s="399"/>
      <c r="F93" s="399"/>
      <c r="G93" s="365"/>
      <c r="H93" s="365"/>
      <c r="I93" s="399"/>
      <c r="J93" s="399"/>
      <c r="K93" s="399"/>
      <c r="L93" s="399"/>
      <c r="M93" s="365"/>
      <c r="N93" s="365"/>
      <c r="O93" s="434"/>
      <c r="P93" s="426"/>
      <c r="Q93" s="390"/>
      <c r="R93" s="412"/>
      <c r="S93" s="101">
        <f>IF(NOT(ISERROR(MATCH(R93,_xlfn.ANCHORARRAY(F116),0))),Q118&amp;"Por favor no seleccionar los criterios de impacto",R93)</f>
        <v>0</v>
      </c>
      <c r="T93" s="429"/>
      <c r="U93" s="390"/>
      <c r="V93" s="393"/>
      <c r="W93" s="70">
        <v>5</v>
      </c>
      <c r="X93" s="43"/>
      <c r="Y93" s="45" t="str">
        <f t="shared" ref="Y93:Y94" si="137">IF(OR(Z93="Preventivo",Z93="Detectivo"),"Probabilidad",IF(Z93="Correctivo","Impacto",""))</f>
        <v/>
      </c>
      <c r="Z93" s="46"/>
      <c r="AA93" s="46"/>
      <c r="AB93" s="47" t="str">
        <f t="shared" ref="AB93:AB94" si="138">IF(AND(Z93="Preventivo",AA93="Automático"),"50%",IF(AND(Z93="Preventivo",AA93="Manual"),"40%",IF(AND(Z93="Detectivo",AA93="Automático"),"40%",IF(AND(Z93="Detectivo",AA93="Manual"),"30%",IF(AND(Z93="Correctivo",AA93="Automático"),"35%",IF(AND(Z93="Correctivo",AA93="Manual"),"25%",""))))))</f>
        <v/>
      </c>
      <c r="AC93" s="46"/>
      <c r="AD93" s="46"/>
      <c r="AE93" s="46"/>
      <c r="AF93" s="48" t="str">
        <f t="shared" si="136"/>
        <v/>
      </c>
      <c r="AG93" s="49" t="str">
        <f t="shared" si="130"/>
        <v/>
      </c>
      <c r="AH93" s="117" t="str">
        <f t="shared" si="131"/>
        <v/>
      </c>
      <c r="AI93" s="49" t="str">
        <f t="shared" si="132"/>
        <v/>
      </c>
      <c r="AJ93" s="47" t="str">
        <f t="shared" si="135"/>
        <v/>
      </c>
      <c r="AK93" s="50" t="str">
        <f t="shared" ref="AK93:AK94" si="139">IFERROR(IF(OR(AND(AG93="Muy Baja",AI93="Leve"),AND(AG93="Muy Baja",AI93="Menor"),AND(AG93="Baja",AI93="Leve")),"Bajo",IF(OR(AND(AG93="Muy baja",AI93="Moderado"),AND(AG93="Baja",AI93="Menor"),AND(AG93="Baja",AI93="Moderado"),AND(AG93="Media",AI93="Leve"),AND(AG93="Media",AI93="Menor"),AND(AG93="Media",AI93="Moderado"),AND(AG93="Alta",AI93="Leve"),AND(AG93="Alta",AI93="Menor")),"Moderado",IF(OR(AND(AG93="Muy Baja",AI93="Mayor"),AND(AG93="Baja",AI93="Mayor"),AND(AG93="Media",AI93="Mayor"),AND(AG93="Alta",AI93="Moderado"),AND(AG93="Alta",AI93="Mayor"),AND(AG93="Muy Alta",AI93="Leve"),AND(AG93="Muy Alta",AI93="Menor"),AND(AG93="Muy Alta",AI93="Moderado"),AND(AG93="Muy Alta",AI93="Mayor")),"Alto",IF(OR(AND(AG93="Muy Baja",AI93="Catastrófico"),AND(AG93="Baja",AI93="Catastrófico"),AND(AG93="Media",AI93="Catastrófico"),AND(AG93="Alta",AI93="Catastrófico"),AND(AG93="Muy Alta",AI93="Catastrófico")),"Extremo","")))),"")</f>
        <v/>
      </c>
      <c r="AL93" s="229" t="s">
        <v>200</v>
      </c>
      <c r="AM93" s="179" t="s">
        <v>200</v>
      </c>
      <c r="AN93" s="178" t="s">
        <v>200</v>
      </c>
      <c r="AO93" s="178" t="s">
        <v>200</v>
      </c>
      <c r="AP93" s="178" t="s">
        <v>200</v>
      </c>
      <c r="AQ93" s="365"/>
      <c r="AR93" s="365"/>
      <c r="AS93" s="365"/>
    </row>
    <row r="94" spans="1:45" ht="15.75" customHeight="1" x14ac:dyDescent="0.2">
      <c r="A94" s="361"/>
      <c r="B94" s="364"/>
      <c r="C94" s="366"/>
      <c r="D94" s="366"/>
      <c r="E94" s="400"/>
      <c r="F94" s="400"/>
      <c r="G94" s="366"/>
      <c r="H94" s="366"/>
      <c r="I94" s="400"/>
      <c r="J94" s="400"/>
      <c r="K94" s="400"/>
      <c r="L94" s="400"/>
      <c r="M94" s="366"/>
      <c r="N94" s="366"/>
      <c r="O94" s="385"/>
      <c r="P94" s="427"/>
      <c r="Q94" s="391"/>
      <c r="R94" s="413"/>
      <c r="S94" s="101">
        <f>IF(NOT(ISERROR(MATCH(R94,_xlfn.ANCHORARRAY(F117),0))),Q125&amp;"Por favor no seleccionar los criterios de impacto",R94)</f>
        <v>0</v>
      </c>
      <c r="T94" s="430"/>
      <c r="U94" s="391"/>
      <c r="V94" s="394"/>
      <c r="W94" s="70">
        <v>6</v>
      </c>
      <c r="X94" s="43"/>
      <c r="Y94" s="45" t="str">
        <f t="shared" si="137"/>
        <v/>
      </c>
      <c r="Z94" s="46"/>
      <c r="AA94" s="46"/>
      <c r="AB94" s="47" t="str">
        <f t="shared" si="138"/>
        <v/>
      </c>
      <c r="AC94" s="46"/>
      <c r="AD94" s="46"/>
      <c r="AE94" s="46"/>
      <c r="AF94" s="48" t="str">
        <f t="shared" si="136"/>
        <v/>
      </c>
      <c r="AG94" s="49" t="str">
        <f t="shared" si="130"/>
        <v/>
      </c>
      <c r="AH94" s="117" t="str">
        <f t="shared" si="131"/>
        <v/>
      </c>
      <c r="AI94" s="49" t="str">
        <f t="shared" si="132"/>
        <v/>
      </c>
      <c r="AJ94" s="47" t="str">
        <f t="shared" si="135"/>
        <v/>
      </c>
      <c r="AK94" s="50" t="str">
        <f t="shared" si="139"/>
        <v/>
      </c>
      <c r="AL94" s="229" t="s">
        <v>200</v>
      </c>
      <c r="AM94" s="179" t="s">
        <v>200</v>
      </c>
      <c r="AN94" s="178" t="s">
        <v>200</v>
      </c>
      <c r="AO94" s="178" t="s">
        <v>200</v>
      </c>
      <c r="AP94" s="178" t="s">
        <v>200</v>
      </c>
      <c r="AQ94" s="366"/>
      <c r="AR94" s="366"/>
      <c r="AS94" s="366"/>
    </row>
    <row r="95" spans="1:45" ht="150" x14ac:dyDescent="0.2">
      <c r="A95" s="215">
        <v>15</v>
      </c>
      <c r="B95" s="75" t="s">
        <v>426</v>
      </c>
      <c r="C95" s="183" t="s">
        <v>32</v>
      </c>
      <c r="D95" s="186" t="s">
        <v>427</v>
      </c>
      <c r="E95" s="274" t="s">
        <v>428</v>
      </c>
      <c r="F95" s="274" t="s">
        <v>429</v>
      </c>
      <c r="G95" s="177" t="s">
        <v>49</v>
      </c>
      <c r="H95" s="186" t="s">
        <v>37</v>
      </c>
      <c r="I95" s="274" t="s">
        <v>430</v>
      </c>
      <c r="J95" s="274" t="s">
        <v>431</v>
      </c>
      <c r="K95" s="274" t="s">
        <v>432</v>
      </c>
      <c r="L95" s="274" t="s">
        <v>433</v>
      </c>
      <c r="M95" s="186" t="s">
        <v>43</v>
      </c>
      <c r="N95" s="186" t="s">
        <v>52</v>
      </c>
      <c r="O95" s="176">
        <v>48</v>
      </c>
      <c r="P95" s="187" t="s">
        <v>179</v>
      </c>
      <c r="Q95" s="188">
        <v>0.6</v>
      </c>
      <c r="R95" s="177" t="s">
        <v>180</v>
      </c>
      <c r="S95" s="177" t="s">
        <v>180</v>
      </c>
      <c r="T95" s="187" t="s">
        <v>181</v>
      </c>
      <c r="U95" s="188">
        <v>0.6</v>
      </c>
      <c r="V95" s="189" t="s">
        <v>181</v>
      </c>
      <c r="W95" s="176">
        <v>1</v>
      </c>
      <c r="X95" s="288" t="s">
        <v>434</v>
      </c>
      <c r="Y95" s="176" t="s">
        <v>183</v>
      </c>
      <c r="Z95" s="146" t="s">
        <v>184</v>
      </c>
      <c r="AA95" s="146" t="s">
        <v>185</v>
      </c>
      <c r="AB95" s="134">
        <v>0.4</v>
      </c>
      <c r="AC95" s="146" t="s">
        <v>186</v>
      </c>
      <c r="AD95" s="146" t="s">
        <v>187</v>
      </c>
      <c r="AE95" s="146" t="s">
        <v>188</v>
      </c>
      <c r="AF95" s="190">
        <v>0.36</v>
      </c>
      <c r="AG95" s="140" t="s">
        <v>189</v>
      </c>
      <c r="AH95" s="195">
        <v>0.36</v>
      </c>
      <c r="AI95" s="133" t="s">
        <v>181</v>
      </c>
      <c r="AJ95" s="134">
        <v>0.6</v>
      </c>
      <c r="AK95" s="135" t="s">
        <v>181</v>
      </c>
      <c r="AL95" s="151" t="s">
        <v>33</v>
      </c>
      <c r="AM95" s="177" t="s">
        <v>435</v>
      </c>
      <c r="AN95" s="177" t="s">
        <v>436</v>
      </c>
      <c r="AO95" s="177" t="s">
        <v>437</v>
      </c>
      <c r="AP95" s="176" t="s">
        <v>273</v>
      </c>
      <c r="AQ95" s="177" t="s">
        <v>438</v>
      </c>
      <c r="AR95" s="177" t="s">
        <v>439</v>
      </c>
      <c r="AS95" s="177" t="s">
        <v>440</v>
      </c>
    </row>
    <row r="96" spans="1:45" ht="90" customHeight="1" x14ac:dyDescent="0.2">
      <c r="A96" s="215">
        <v>16</v>
      </c>
      <c r="B96" s="76" t="s">
        <v>426</v>
      </c>
      <c r="C96" s="156" t="s">
        <v>30</v>
      </c>
      <c r="D96" s="177" t="s">
        <v>441</v>
      </c>
      <c r="E96" s="275" t="s">
        <v>442</v>
      </c>
      <c r="F96" s="275" t="s">
        <v>443</v>
      </c>
      <c r="G96" s="179" t="s">
        <v>51</v>
      </c>
      <c r="H96" s="186" t="s">
        <v>37</v>
      </c>
      <c r="I96" s="274" t="s">
        <v>444</v>
      </c>
      <c r="J96" s="274" t="s">
        <v>445</v>
      </c>
      <c r="K96" s="274" t="s">
        <v>446</v>
      </c>
      <c r="L96" s="274" t="s">
        <v>447</v>
      </c>
      <c r="M96" s="186" t="s">
        <v>48</v>
      </c>
      <c r="N96" s="186" t="s">
        <v>48</v>
      </c>
      <c r="O96" s="178">
        <v>365</v>
      </c>
      <c r="P96" s="187" t="s">
        <v>179</v>
      </c>
      <c r="Q96" s="191">
        <v>0.6</v>
      </c>
      <c r="R96" s="179" t="s">
        <v>281</v>
      </c>
      <c r="S96" s="179" t="s">
        <v>281</v>
      </c>
      <c r="T96" s="192" t="s">
        <v>448</v>
      </c>
      <c r="U96" s="193">
        <v>0.2</v>
      </c>
      <c r="V96" s="189" t="s">
        <v>181</v>
      </c>
      <c r="W96" s="178">
        <v>1</v>
      </c>
      <c r="X96" s="276" t="s">
        <v>449</v>
      </c>
      <c r="Y96" s="178" t="s">
        <v>183</v>
      </c>
      <c r="Z96" s="148" t="s">
        <v>184</v>
      </c>
      <c r="AA96" s="148" t="s">
        <v>185</v>
      </c>
      <c r="AB96" s="137">
        <v>0.4</v>
      </c>
      <c r="AC96" s="148" t="s">
        <v>186</v>
      </c>
      <c r="AD96" s="148" t="s">
        <v>450</v>
      </c>
      <c r="AE96" s="148" t="s">
        <v>188</v>
      </c>
      <c r="AF96" s="184">
        <v>0.36</v>
      </c>
      <c r="AG96" s="140" t="s">
        <v>189</v>
      </c>
      <c r="AH96" s="196">
        <v>0.36</v>
      </c>
      <c r="AI96" s="150" t="s">
        <v>448</v>
      </c>
      <c r="AJ96" s="194">
        <v>0.2</v>
      </c>
      <c r="AK96" s="182" t="s">
        <v>451</v>
      </c>
      <c r="AL96" s="152" t="s">
        <v>27</v>
      </c>
      <c r="AM96" s="179" t="s">
        <v>200</v>
      </c>
      <c r="AN96" s="179" t="s">
        <v>200</v>
      </c>
      <c r="AO96" s="178" t="s">
        <v>200</v>
      </c>
      <c r="AP96" s="178" t="s">
        <v>200</v>
      </c>
      <c r="AQ96" s="179" t="s">
        <v>452</v>
      </c>
      <c r="AR96" s="179" t="s">
        <v>453</v>
      </c>
      <c r="AS96" s="179" t="s">
        <v>454</v>
      </c>
    </row>
    <row r="97" spans="1:45" ht="90" customHeight="1" x14ac:dyDescent="0.2">
      <c r="A97" s="215">
        <v>17</v>
      </c>
      <c r="B97" s="76" t="s">
        <v>426</v>
      </c>
      <c r="C97" s="156" t="s">
        <v>28</v>
      </c>
      <c r="D97" s="179" t="s">
        <v>455</v>
      </c>
      <c r="E97" s="276" t="s">
        <v>456</v>
      </c>
      <c r="F97" s="276" t="s">
        <v>457</v>
      </c>
      <c r="G97" s="179" t="s">
        <v>51</v>
      </c>
      <c r="H97" s="186" t="s">
        <v>37</v>
      </c>
      <c r="I97" s="274" t="s">
        <v>458</v>
      </c>
      <c r="J97" s="274" t="s">
        <v>459</v>
      </c>
      <c r="K97" s="274" t="s">
        <v>460</v>
      </c>
      <c r="L97" s="274" t="s">
        <v>461</v>
      </c>
      <c r="M97" s="186" t="s">
        <v>43</v>
      </c>
      <c r="N97" s="186" t="s">
        <v>52</v>
      </c>
      <c r="O97" s="178">
        <v>365</v>
      </c>
      <c r="P97" s="187" t="s">
        <v>179</v>
      </c>
      <c r="Q97" s="191">
        <v>0.6</v>
      </c>
      <c r="R97" s="179" t="s">
        <v>462</v>
      </c>
      <c r="S97" s="179" t="s">
        <v>462</v>
      </c>
      <c r="T97" s="192" t="s">
        <v>448</v>
      </c>
      <c r="U97" s="191">
        <v>0.2</v>
      </c>
      <c r="V97" s="189" t="s">
        <v>181</v>
      </c>
      <c r="W97" s="178">
        <v>1</v>
      </c>
      <c r="X97" s="276" t="s">
        <v>463</v>
      </c>
      <c r="Y97" s="178" t="s">
        <v>183</v>
      </c>
      <c r="Z97" s="148" t="s">
        <v>184</v>
      </c>
      <c r="AA97" s="148" t="s">
        <v>185</v>
      </c>
      <c r="AB97" s="137">
        <v>0.4</v>
      </c>
      <c r="AC97" s="148" t="s">
        <v>186</v>
      </c>
      <c r="AD97" s="148" t="s">
        <v>187</v>
      </c>
      <c r="AE97" s="148" t="s">
        <v>188</v>
      </c>
      <c r="AF97" s="184">
        <v>0.36</v>
      </c>
      <c r="AG97" s="140" t="s">
        <v>189</v>
      </c>
      <c r="AH97" s="196">
        <v>0.36</v>
      </c>
      <c r="AI97" s="150" t="s">
        <v>448</v>
      </c>
      <c r="AJ97" s="137">
        <v>0.2</v>
      </c>
      <c r="AK97" s="182" t="s">
        <v>451</v>
      </c>
      <c r="AL97" s="152" t="s">
        <v>27</v>
      </c>
      <c r="AM97" s="179" t="s">
        <v>200</v>
      </c>
      <c r="AN97" s="178" t="s">
        <v>200</v>
      </c>
      <c r="AO97" s="178" t="s">
        <v>200</v>
      </c>
      <c r="AP97" s="178" t="s">
        <v>200</v>
      </c>
      <c r="AQ97" s="179" t="s">
        <v>464</v>
      </c>
      <c r="AR97" s="179" t="s">
        <v>465</v>
      </c>
      <c r="AS97" s="179" t="s">
        <v>454</v>
      </c>
    </row>
    <row r="98" spans="1:45" ht="90" customHeight="1" thickBot="1" x14ac:dyDescent="0.25">
      <c r="A98" s="301">
        <v>18</v>
      </c>
      <c r="B98" s="76" t="s">
        <v>426</v>
      </c>
      <c r="C98" s="302" t="s">
        <v>28</v>
      </c>
      <c r="D98" s="155" t="s">
        <v>466</v>
      </c>
      <c r="E98" s="271" t="s">
        <v>467</v>
      </c>
      <c r="F98" s="303" t="s">
        <v>468</v>
      </c>
      <c r="G98" s="179" t="s">
        <v>51</v>
      </c>
      <c r="H98" s="186" t="s">
        <v>37</v>
      </c>
      <c r="I98" s="274" t="s">
        <v>469</v>
      </c>
      <c r="J98" s="274" t="s">
        <v>470</v>
      </c>
      <c r="K98" s="274" t="s">
        <v>471</v>
      </c>
      <c r="L98" s="274" t="s">
        <v>472</v>
      </c>
      <c r="M98" s="186" t="s">
        <v>48</v>
      </c>
      <c r="N98" s="186" t="s">
        <v>48</v>
      </c>
      <c r="O98" s="178">
        <v>365</v>
      </c>
      <c r="P98" s="187" t="s">
        <v>179</v>
      </c>
      <c r="Q98" s="304">
        <v>0.6</v>
      </c>
      <c r="R98" s="271" t="s">
        <v>281</v>
      </c>
      <c r="S98" s="271" t="s">
        <v>281</v>
      </c>
      <c r="T98" s="192" t="s">
        <v>448</v>
      </c>
      <c r="U98" s="191">
        <v>0.2</v>
      </c>
      <c r="V98" s="189" t="s">
        <v>181</v>
      </c>
      <c r="W98" s="70">
        <v>1</v>
      </c>
      <c r="X98" s="43" t="s">
        <v>473</v>
      </c>
      <c r="Y98" s="178"/>
      <c r="Z98" s="46" t="s">
        <v>184</v>
      </c>
      <c r="AA98" s="46" t="s">
        <v>185</v>
      </c>
      <c r="AB98" s="47" t="str">
        <f>IF(AND(Z98="Preventivo",AA98="Automático"),"50%",IF(AND(Z98="Preventivo",AA98="Manual"),"40%",IF(AND(Z98="Detectivo",AA98="Automático"),"40%",IF(AND(Z98="Detectivo",AA98="Manual"),"30%",IF(AND(Z98="Correctivo",AA98="Automático"),"35%",IF(AND(Z98="Correctivo",AA98="Manual"),"25%",""))))))</f>
        <v>40%</v>
      </c>
      <c r="AC98" s="46" t="s">
        <v>186</v>
      </c>
      <c r="AD98" s="46" t="s">
        <v>187</v>
      </c>
      <c r="AE98" s="46" t="s">
        <v>188</v>
      </c>
      <c r="AF98" s="184">
        <v>0.36</v>
      </c>
      <c r="AG98" s="140" t="s">
        <v>189</v>
      </c>
      <c r="AH98" s="196">
        <v>0.36</v>
      </c>
      <c r="AI98" s="150" t="s">
        <v>448</v>
      </c>
      <c r="AJ98" s="137">
        <v>0.2</v>
      </c>
      <c r="AK98" s="182" t="s">
        <v>451</v>
      </c>
      <c r="AL98" s="51" t="s">
        <v>33</v>
      </c>
      <c r="AM98" s="179"/>
      <c r="AN98" s="178"/>
      <c r="AO98" s="178"/>
      <c r="AP98" s="178"/>
      <c r="AQ98" s="271"/>
      <c r="AR98" s="271"/>
      <c r="AS98" s="271"/>
    </row>
    <row r="99" spans="1:45" ht="110.25" customHeight="1" x14ac:dyDescent="0.2">
      <c r="A99" s="359">
        <v>19</v>
      </c>
      <c r="B99" s="421" t="s">
        <v>474</v>
      </c>
      <c r="C99" s="367" t="s">
        <v>475</v>
      </c>
      <c r="D99" s="367" t="s">
        <v>476</v>
      </c>
      <c r="E99" s="398" t="s">
        <v>477</v>
      </c>
      <c r="F99" s="398" t="s">
        <v>478</v>
      </c>
      <c r="G99" s="367" t="s">
        <v>260</v>
      </c>
      <c r="H99" s="367" t="s">
        <v>40</v>
      </c>
      <c r="I99" s="398" t="s">
        <v>479</v>
      </c>
      <c r="J99" s="398" t="s">
        <v>480</v>
      </c>
      <c r="K99" s="398" t="s">
        <v>481</v>
      </c>
      <c r="L99" s="398" t="s">
        <v>482</v>
      </c>
      <c r="M99" s="367" t="s">
        <v>43</v>
      </c>
      <c r="N99" s="367" t="s">
        <v>483</v>
      </c>
      <c r="O99" s="384">
        <v>83</v>
      </c>
      <c r="P99" s="428" t="s">
        <v>179</v>
      </c>
      <c r="Q99" s="408">
        <v>0.6</v>
      </c>
      <c r="R99" s="440" t="s">
        <v>180</v>
      </c>
      <c r="S99" s="367" t="s">
        <v>180</v>
      </c>
      <c r="T99" s="428" t="s">
        <v>181</v>
      </c>
      <c r="U99" s="408">
        <v>0.6</v>
      </c>
      <c r="V99" s="504" t="s">
        <v>181</v>
      </c>
      <c r="W99" s="127">
        <v>1</v>
      </c>
      <c r="X99" s="285" t="s">
        <v>484</v>
      </c>
      <c r="Y99" s="176" t="s">
        <v>183</v>
      </c>
      <c r="Z99" s="146" t="s">
        <v>230</v>
      </c>
      <c r="AA99" s="146" t="s">
        <v>185</v>
      </c>
      <c r="AB99" s="134">
        <v>0.3</v>
      </c>
      <c r="AC99" s="146" t="s">
        <v>186</v>
      </c>
      <c r="AD99" s="146" t="s">
        <v>187</v>
      </c>
      <c r="AE99" s="146" t="s">
        <v>188</v>
      </c>
      <c r="AF99" s="190">
        <v>0.42</v>
      </c>
      <c r="AG99" s="133" t="s">
        <v>179</v>
      </c>
      <c r="AH99" s="134">
        <v>0.42</v>
      </c>
      <c r="AI99" s="133" t="s">
        <v>181</v>
      </c>
      <c r="AJ99" s="134">
        <v>0.6</v>
      </c>
      <c r="AK99" s="135" t="s">
        <v>181</v>
      </c>
      <c r="AL99" s="151" t="s">
        <v>33</v>
      </c>
      <c r="AM99" s="325" t="s">
        <v>485</v>
      </c>
      <c r="AN99" s="177" t="s">
        <v>486</v>
      </c>
      <c r="AO99" s="177" t="s">
        <v>487</v>
      </c>
      <c r="AP99" s="204">
        <v>45199</v>
      </c>
      <c r="AQ99" s="519" t="s">
        <v>488</v>
      </c>
      <c r="AR99" s="519" t="s">
        <v>489</v>
      </c>
      <c r="AS99" s="519" t="s">
        <v>490</v>
      </c>
    </row>
    <row r="100" spans="1:45" ht="110.25" customHeight="1" x14ac:dyDescent="0.2">
      <c r="A100" s="360"/>
      <c r="B100" s="421"/>
      <c r="C100" s="365"/>
      <c r="D100" s="365"/>
      <c r="E100" s="399"/>
      <c r="F100" s="399"/>
      <c r="G100" s="365"/>
      <c r="H100" s="365"/>
      <c r="I100" s="399"/>
      <c r="J100" s="399"/>
      <c r="K100" s="399"/>
      <c r="L100" s="399"/>
      <c r="M100" s="365"/>
      <c r="N100" s="365"/>
      <c r="O100" s="434"/>
      <c r="P100" s="429"/>
      <c r="Q100" s="365"/>
      <c r="R100" s="412"/>
      <c r="S100" s="365"/>
      <c r="T100" s="429"/>
      <c r="U100" s="365"/>
      <c r="V100" s="505"/>
      <c r="W100" s="113">
        <v>2</v>
      </c>
      <c r="X100" s="276" t="s">
        <v>491</v>
      </c>
      <c r="Y100" s="178" t="s">
        <v>183</v>
      </c>
      <c r="Z100" s="148" t="s">
        <v>230</v>
      </c>
      <c r="AA100" s="148" t="s">
        <v>185</v>
      </c>
      <c r="AB100" s="137">
        <v>0.3</v>
      </c>
      <c r="AC100" s="148" t="s">
        <v>186</v>
      </c>
      <c r="AD100" s="148" t="s">
        <v>187</v>
      </c>
      <c r="AE100" s="148" t="s">
        <v>188</v>
      </c>
      <c r="AF100" s="184">
        <v>0.29399999999999998</v>
      </c>
      <c r="AG100" s="140" t="s">
        <v>189</v>
      </c>
      <c r="AH100" s="137">
        <v>0.28999999999999998</v>
      </c>
      <c r="AI100" s="133" t="s">
        <v>181</v>
      </c>
      <c r="AJ100" s="137">
        <v>0.6</v>
      </c>
      <c r="AK100" s="135" t="s">
        <v>181</v>
      </c>
      <c r="AL100" s="152" t="s">
        <v>33</v>
      </c>
      <c r="AM100" s="179" t="s">
        <v>200</v>
      </c>
      <c r="AN100" s="178" t="s">
        <v>200</v>
      </c>
      <c r="AO100" s="179" t="s">
        <v>200</v>
      </c>
      <c r="AP100" s="178" t="s">
        <v>200</v>
      </c>
      <c r="AQ100" s="365"/>
      <c r="AR100" s="365"/>
      <c r="AS100" s="365"/>
    </row>
    <row r="101" spans="1:45" x14ac:dyDescent="0.2">
      <c r="A101" s="360"/>
      <c r="B101" s="421"/>
      <c r="C101" s="365"/>
      <c r="D101" s="365"/>
      <c r="E101" s="399"/>
      <c r="F101" s="399"/>
      <c r="G101" s="365"/>
      <c r="H101" s="365"/>
      <c r="I101" s="399"/>
      <c r="J101" s="399"/>
      <c r="K101" s="399"/>
      <c r="L101" s="399"/>
      <c r="M101" s="365"/>
      <c r="N101" s="365"/>
      <c r="O101" s="434"/>
      <c r="P101" s="429"/>
      <c r="Q101" s="365"/>
      <c r="R101" s="412"/>
      <c r="S101" s="365"/>
      <c r="T101" s="429"/>
      <c r="U101" s="365"/>
      <c r="V101" s="505"/>
      <c r="W101" s="113">
        <v>3</v>
      </c>
      <c r="X101" s="286" t="s">
        <v>200</v>
      </c>
      <c r="Y101" s="178" t="s">
        <v>200</v>
      </c>
      <c r="Z101" s="148" t="s">
        <v>200</v>
      </c>
      <c r="AA101" s="148" t="s">
        <v>200</v>
      </c>
      <c r="AB101" s="178" t="s">
        <v>200</v>
      </c>
      <c r="AC101" s="148" t="s">
        <v>200</v>
      </c>
      <c r="AD101" s="148" t="s">
        <v>200</v>
      </c>
      <c r="AE101" s="148" t="s">
        <v>200</v>
      </c>
      <c r="AF101" s="178" t="s">
        <v>200</v>
      </c>
      <c r="AG101" s="180" t="s">
        <v>200</v>
      </c>
      <c r="AH101" s="178" t="s">
        <v>200</v>
      </c>
      <c r="AI101" s="180" t="s">
        <v>200</v>
      </c>
      <c r="AJ101" s="178" t="s">
        <v>200</v>
      </c>
      <c r="AK101" s="181" t="s">
        <v>200</v>
      </c>
      <c r="AL101" s="152" t="s">
        <v>200</v>
      </c>
      <c r="AM101" s="179" t="s">
        <v>200</v>
      </c>
      <c r="AN101" s="178" t="s">
        <v>200</v>
      </c>
      <c r="AO101" s="178" t="s">
        <v>200</v>
      </c>
      <c r="AP101" s="178" t="s">
        <v>200</v>
      </c>
      <c r="AQ101" s="365"/>
      <c r="AR101" s="365"/>
      <c r="AS101" s="365"/>
    </row>
    <row r="102" spans="1:45" x14ac:dyDescent="0.2">
      <c r="A102" s="360"/>
      <c r="B102" s="421"/>
      <c r="C102" s="365"/>
      <c r="D102" s="365"/>
      <c r="E102" s="399"/>
      <c r="F102" s="399"/>
      <c r="G102" s="365"/>
      <c r="H102" s="365"/>
      <c r="I102" s="399"/>
      <c r="J102" s="399"/>
      <c r="K102" s="399"/>
      <c r="L102" s="399"/>
      <c r="M102" s="365"/>
      <c r="N102" s="365"/>
      <c r="O102" s="434"/>
      <c r="P102" s="429"/>
      <c r="Q102" s="365"/>
      <c r="R102" s="412"/>
      <c r="S102" s="365"/>
      <c r="T102" s="429"/>
      <c r="U102" s="365"/>
      <c r="V102" s="505"/>
      <c r="W102" s="113">
        <v>4</v>
      </c>
      <c r="X102" s="276" t="s">
        <v>200</v>
      </c>
      <c r="Y102" s="178" t="s">
        <v>200</v>
      </c>
      <c r="Z102" s="148" t="s">
        <v>200</v>
      </c>
      <c r="AA102" s="148" t="s">
        <v>200</v>
      </c>
      <c r="AB102" s="178" t="s">
        <v>200</v>
      </c>
      <c r="AC102" s="148" t="s">
        <v>200</v>
      </c>
      <c r="AD102" s="148" t="s">
        <v>200</v>
      </c>
      <c r="AE102" s="148" t="s">
        <v>200</v>
      </c>
      <c r="AF102" s="178" t="s">
        <v>200</v>
      </c>
      <c r="AG102" s="180" t="s">
        <v>200</v>
      </c>
      <c r="AH102" s="178" t="s">
        <v>200</v>
      </c>
      <c r="AI102" s="180" t="s">
        <v>200</v>
      </c>
      <c r="AJ102" s="178" t="s">
        <v>200</v>
      </c>
      <c r="AK102" s="181" t="s">
        <v>200</v>
      </c>
      <c r="AL102" s="152" t="s">
        <v>200</v>
      </c>
      <c r="AM102" s="179" t="s">
        <v>200</v>
      </c>
      <c r="AN102" s="178" t="s">
        <v>200</v>
      </c>
      <c r="AO102" s="178" t="s">
        <v>200</v>
      </c>
      <c r="AP102" s="178" t="s">
        <v>200</v>
      </c>
      <c r="AQ102" s="365"/>
      <c r="AR102" s="365"/>
      <c r="AS102" s="365"/>
    </row>
    <row r="103" spans="1:45" x14ac:dyDescent="0.2">
      <c r="A103" s="360"/>
      <c r="B103" s="421"/>
      <c r="C103" s="365"/>
      <c r="D103" s="365"/>
      <c r="E103" s="399"/>
      <c r="F103" s="399"/>
      <c r="G103" s="365"/>
      <c r="H103" s="365"/>
      <c r="I103" s="399"/>
      <c r="J103" s="399"/>
      <c r="K103" s="399"/>
      <c r="L103" s="399"/>
      <c r="M103" s="365"/>
      <c r="N103" s="365"/>
      <c r="O103" s="434"/>
      <c r="P103" s="429"/>
      <c r="Q103" s="365"/>
      <c r="R103" s="412"/>
      <c r="S103" s="365"/>
      <c r="T103" s="429"/>
      <c r="U103" s="365"/>
      <c r="V103" s="505"/>
      <c r="W103" s="113">
        <v>5</v>
      </c>
      <c r="X103" s="276" t="s">
        <v>200</v>
      </c>
      <c r="Y103" s="178" t="s">
        <v>200</v>
      </c>
      <c r="Z103" s="148" t="s">
        <v>200</v>
      </c>
      <c r="AA103" s="148" t="s">
        <v>200</v>
      </c>
      <c r="AB103" s="178" t="s">
        <v>200</v>
      </c>
      <c r="AC103" s="148" t="s">
        <v>200</v>
      </c>
      <c r="AD103" s="148" t="s">
        <v>200</v>
      </c>
      <c r="AE103" s="148" t="s">
        <v>200</v>
      </c>
      <c r="AF103" s="178" t="s">
        <v>200</v>
      </c>
      <c r="AG103" s="180" t="s">
        <v>200</v>
      </c>
      <c r="AH103" s="178" t="s">
        <v>200</v>
      </c>
      <c r="AI103" s="180" t="s">
        <v>200</v>
      </c>
      <c r="AJ103" s="178" t="s">
        <v>200</v>
      </c>
      <c r="AK103" s="181" t="s">
        <v>200</v>
      </c>
      <c r="AL103" s="152" t="s">
        <v>200</v>
      </c>
      <c r="AM103" s="179" t="s">
        <v>200</v>
      </c>
      <c r="AN103" s="178" t="s">
        <v>200</v>
      </c>
      <c r="AO103" s="178" t="s">
        <v>200</v>
      </c>
      <c r="AP103" s="178" t="s">
        <v>200</v>
      </c>
      <c r="AQ103" s="365"/>
      <c r="AR103" s="365"/>
      <c r="AS103" s="365"/>
    </row>
    <row r="104" spans="1:45" x14ac:dyDescent="0.2">
      <c r="A104" s="361"/>
      <c r="B104" s="421"/>
      <c r="C104" s="366"/>
      <c r="D104" s="366"/>
      <c r="E104" s="400"/>
      <c r="F104" s="400"/>
      <c r="G104" s="366"/>
      <c r="H104" s="366"/>
      <c r="I104" s="400"/>
      <c r="J104" s="400"/>
      <c r="K104" s="400"/>
      <c r="L104" s="400"/>
      <c r="M104" s="366"/>
      <c r="N104" s="366"/>
      <c r="O104" s="385"/>
      <c r="P104" s="430"/>
      <c r="Q104" s="366"/>
      <c r="R104" s="413"/>
      <c r="S104" s="366"/>
      <c r="T104" s="430"/>
      <c r="U104" s="366"/>
      <c r="V104" s="506"/>
      <c r="W104" s="113">
        <v>6</v>
      </c>
      <c r="X104" s="276" t="s">
        <v>200</v>
      </c>
      <c r="Y104" s="178" t="s">
        <v>200</v>
      </c>
      <c r="Z104" s="148" t="s">
        <v>200</v>
      </c>
      <c r="AA104" s="148" t="s">
        <v>200</v>
      </c>
      <c r="AB104" s="178" t="s">
        <v>200</v>
      </c>
      <c r="AC104" s="148" t="s">
        <v>200</v>
      </c>
      <c r="AD104" s="148" t="s">
        <v>200</v>
      </c>
      <c r="AE104" s="148" t="s">
        <v>200</v>
      </c>
      <c r="AF104" s="178" t="s">
        <v>200</v>
      </c>
      <c r="AG104" s="180" t="s">
        <v>200</v>
      </c>
      <c r="AH104" s="178" t="s">
        <v>200</v>
      </c>
      <c r="AI104" s="180" t="s">
        <v>200</v>
      </c>
      <c r="AJ104" s="178" t="s">
        <v>200</v>
      </c>
      <c r="AK104" s="181" t="s">
        <v>200</v>
      </c>
      <c r="AL104" s="152" t="s">
        <v>200</v>
      </c>
      <c r="AM104" s="179" t="s">
        <v>200</v>
      </c>
      <c r="AN104" s="178" t="s">
        <v>200</v>
      </c>
      <c r="AO104" s="178" t="s">
        <v>200</v>
      </c>
      <c r="AP104" s="178" t="s">
        <v>200</v>
      </c>
      <c r="AQ104" s="366"/>
      <c r="AR104" s="366"/>
      <c r="AS104" s="366"/>
    </row>
    <row r="105" spans="1:45" ht="111" customHeight="1" x14ac:dyDescent="0.2">
      <c r="A105" s="359">
        <v>19</v>
      </c>
      <c r="B105" s="421" t="s">
        <v>474</v>
      </c>
      <c r="C105" s="365" t="s">
        <v>30</v>
      </c>
      <c r="D105" s="365" t="s">
        <v>476</v>
      </c>
      <c r="E105" s="399" t="s">
        <v>492</v>
      </c>
      <c r="F105" s="399" t="s">
        <v>493</v>
      </c>
      <c r="G105" s="365" t="s">
        <v>51</v>
      </c>
      <c r="H105" s="365" t="s">
        <v>40</v>
      </c>
      <c r="I105" s="399" t="s">
        <v>479</v>
      </c>
      <c r="J105" s="399" t="s">
        <v>494</v>
      </c>
      <c r="K105" s="399" t="s">
        <v>495</v>
      </c>
      <c r="L105" s="399" t="s">
        <v>482</v>
      </c>
      <c r="M105" s="365" t="s">
        <v>48</v>
      </c>
      <c r="N105" s="365" t="s">
        <v>48</v>
      </c>
      <c r="O105" s="434">
        <v>83</v>
      </c>
      <c r="P105" s="428" t="s">
        <v>179</v>
      </c>
      <c r="Q105" s="417">
        <v>0.6</v>
      </c>
      <c r="R105" s="440" t="s">
        <v>180</v>
      </c>
      <c r="S105" s="367" t="s">
        <v>180</v>
      </c>
      <c r="T105" s="428" t="s">
        <v>181</v>
      </c>
      <c r="U105" s="417">
        <v>0.6</v>
      </c>
      <c r="V105" s="504" t="s">
        <v>181</v>
      </c>
      <c r="W105" s="113">
        <v>1</v>
      </c>
      <c r="X105" s="276" t="s">
        <v>496</v>
      </c>
      <c r="Y105" s="178" t="s">
        <v>183</v>
      </c>
      <c r="Z105" s="148" t="s">
        <v>230</v>
      </c>
      <c r="AA105" s="148" t="s">
        <v>185</v>
      </c>
      <c r="AB105" s="137">
        <v>0.3</v>
      </c>
      <c r="AC105" s="148" t="s">
        <v>186</v>
      </c>
      <c r="AD105" s="148" t="s">
        <v>187</v>
      </c>
      <c r="AE105" s="148" t="s">
        <v>200</v>
      </c>
      <c r="AF105" s="184">
        <v>0.42</v>
      </c>
      <c r="AG105" s="133" t="s">
        <v>179</v>
      </c>
      <c r="AH105" s="137">
        <v>0.42</v>
      </c>
      <c r="AI105" s="133" t="s">
        <v>181</v>
      </c>
      <c r="AJ105" s="137">
        <v>0.6</v>
      </c>
      <c r="AK105" s="135" t="s">
        <v>181</v>
      </c>
      <c r="AL105" s="152" t="s">
        <v>33</v>
      </c>
      <c r="AM105" s="179" t="s">
        <v>497</v>
      </c>
      <c r="AN105" s="179" t="s">
        <v>486</v>
      </c>
      <c r="AO105" s="179" t="s">
        <v>487</v>
      </c>
      <c r="AP105" s="205">
        <v>45199</v>
      </c>
      <c r="AQ105" s="365" t="s">
        <v>498</v>
      </c>
      <c r="AR105" s="365" t="s">
        <v>499</v>
      </c>
      <c r="AS105" s="365" t="s">
        <v>490</v>
      </c>
    </row>
    <row r="106" spans="1:45" ht="23.25" customHeight="1" x14ac:dyDescent="0.2">
      <c r="A106" s="360"/>
      <c r="B106" s="421"/>
      <c r="C106" s="365"/>
      <c r="D106" s="365"/>
      <c r="E106" s="399"/>
      <c r="F106" s="399"/>
      <c r="G106" s="365"/>
      <c r="H106" s="365"/>
      <c r="I106" s="399"/>
      <c r="J106" s="399"/>
      <c r="K106" s="399"/>
      <c r="L106" s="399"/>
      <c r="M106" s="365"/>
      <c r="N106" s="365"/>
      <c r="O106" s="434"/>
      <c r="P106" s="429"/>
      <c r="Q106" s="365"/>
      <c r="R106" s="412"/>
      <c r="S106" s="365"/>
      <c r="T106" s="429"/>
      <c r="U106" s="365"/>
      <c r="V106" s="505"/>
      <c r="W106" s="113">
        <v>2</v>
      </c>
      <c r="X106" s="276" t="s">
        <v>200</v>
      </c>
      <c r="Y106" s="178" t="s">
        <v>200</v>
      </c>
      <c r="Z106" s="148" t="s">
        <v>200</v>
      </c>
      <c r="AA106" s="148" t="s">
        <v>200</v>
      </c>
      <c r="AB106" s="178" t="s">
        <v>200</v>
      </c>
      <c r="AC106" s="148" t="s">
        <v>200</v>
      </c>
      <c r="AD106" s="148" t="s">
        <v>200</v>
      </c>
      <c r="AE106" s="148" t="s">
        <v>200</v>
      </c>
      <c r="AF106" s="178" t="s">
        <v>200</v>
      </c>
      <c r="AG106" s="180" t="s">
        <v>200</v>
      </c>
      <c r="AH106" s="178" t="s">
        <v>200</v>
      </c>
      <c r="AI106" s="180" t="s">
        <v>200</v>
      </c>
      <c r="AJ106" s="178" t="s">
        <v>200</v>
      </c>
      <c r="AK106" s="181" t="s">
        <v>200</v>
      </c>
      <c r="AL106" s="152" t="s">
        <v>200</v>
      </c>
      <c r="AM106" s="179" t="s">
        <v>200</v>
      </c>
      <c r="AN106" s="178" t="s">
        <v>200</v>
      </c>
      <c r="AO106" s="179" t="s">
        <v>200</v>
      </c>
      <c r="AP106" s="178" t="s">
        <v>200</v>
      </c>
      <c r="AQ106" s="365"/>
      <c r="AR106" s="365"/>
      <c r="AS106" s="365"/>
    </row>
    <row r="107" spans="1:45" ht="23.25" customHeight="1" x14ac:dyDescent="0.2">
      <c r="A107" s="360"/>
      <c r="B107" s="421"/>
      <c r="C107" s="365"/>
      <c r="D107" s="365"/>
      <c r="E107" s="399"/>
      <c r="F107" s="399"/>
      <c r="G107" s="365"/>
      <c r="H107" s="365"/>
      <c r="I107" s="399"/>
      <c r="J107" s="399"/>
      <c r="K107" s="399"/>
      <c r="L107" s="399"/>
      <c r="M107" s="365"/>
      <c r="N107" s="365"/>
      <c r="O107" s="434"/>
      <c r="P107" s="429"/>
      <c r="Q107" s="365"/>
      <c r="R107" s="412"/>
      <c r="S107" s="365"/>
      <c r="T107" s="429"/>
      <c r="U107" s="365"/>
      <c r="V107" s="505"/>
      <c r="W107" s="113">
        <v>3</v>
      </c>
      <c r="X107" s="286" t="s">
        <v>200</v>
      </c>
      <c r="Y107" s="178" t="s">
        <v>200</v>
      </c>
      <c r="Z107" s="148" t="s">
        <v>200</v>
      </c>
      <c r="AA107" s="148" t="s">
        <v>200</v>
      </c>
      <c r="AB107" s="178" t="s">
        <v>200</v>
      </c>
      <c r="AC107" s="148" t="s">
        <v>200</v>
      </c>
      <c r="AD107" s="148" t="s">
        <v>200</v>
      </c>
      <c r="AE107" s="148" t="s">
        <v>200</v>
      </c>
      <c r="AF107" s="178" t="s">
        <v>200</v>
      </c>
      <c r="AG107" s="180" t="s">
        <v>200</v>
      </c>
      <c r="AH107" s="178" t="s">
        <v>200</v>
      </c>
      <c r="AI107" s="180" t="s">
        <v>200</v>
      </c>
      <c r="AJ107" s="178" t="s">
        <v>200</v>
      </c>
      <c r="AK107" s="181" t="s">
        <v>200</v>
      </c>
      <c r="AL107" s="152" t="s">
        <v>200</v>
      </c>
      <c r="AM107" s="179" t="s">
        <v>200</v>
      </c>
      <c r="AN107" s="178" t="s">
        <v>200</v>
      </c>
      <c r="AO107" s="178" t="s">
        <v>200</v>
      </c>
      <c r="AP107" s="178" t="s">
        <v>200</v>
      </c>
      <c r="AQ107" s="365"/>
      <c r="AR107" s="365"/>
      <c r="AS107" s="365"/>
    </row>
    <row r="108" spans="1:45" ht="23.25" customHeight="1" x14ac:dyDescent="0.2">
      <c r="A108" s="360"/>
      <c r="B108" s="421"/>
      <c r="C108" s="365"/>
      <c r="D108" s="365"/>
      <c r="E108" s="399"/>
      <c r="F108" s="399"/>
      <c r="G108" s="365"/>
      <c r="H108" s="365"/>
      <c r="I108" s="399"/>
      <c r="J108" s="399"/>
      <c r="K108" s="399"/>
      <c r="L108" s="399"/>
      <c r="M108" s="365"/>
      <c r="N108" s="365"/>
      <c r="O108" s="434"/>
      <c r="P108" s="429"/>
      <c r="Q108" s="365"/>
      <c r="R108" s="412"/>
      <c r="S108" s="365"/>
      <c r="T108" s="429"/>
      <c r="U108" s="365"/>
      <c r="V108" s="505"/>
      <c r="W108" s="113">
        <v>4</v>
      </c>
      <c r="X108" s="276" t="s">
        <v>200</v>
      </c>
      <c r="Y108" s="178" t="s">
        <v>200</v>
      </c>
      <c r="Z108" s="148" t="s">
        <v>200</v>
      </c>
      <c r="AA108" s="148" t="s">
        <v>200</v>
      </c>
      <c r="AB108" s="178" t="s">
        <v>200</v>
      </c>
      <c r="AC108" s="148" t="s">
        <v>200</v>
      </c>
      <c r="AD108" s="148" t="s">
        <v>200</v>
      </c>
      <c r="AE108" s="148" t="s">
        <v>200</v>
      </c>
      <c r="AF108" s="178" t="s">
        <v>200</v>
      </c>
      <c r="AG108" s="180" t="s">
        <v>200</v>
      </c>
      <c r="AH108" s="178" t="s">
        <v>200</v>
      </c>
      <c r="AI108" s="180" t="s">
        <v>200</v>
      </c>
      <c r="AJ108" s="178" t="s">
        <v>200</v>
      </c>
      <c r="AK108" s="181" t="s">
        <v>200</v>
      </c>
      <c r="AL108" s="152" t="s">
        <v>200</v>
      </c>
      <c r="AM108" s="179" t="s">
        <v>200</v>
      </c>
      <c r="AN108" s="178" t="s">
        <v>200</v>
      </c>
      <c r="AO108" s="178" t="s">
        <v>200</v>
      </c>
      <c r="AP108" s="178" t="s">
        <v>200</v>
      </c>
      <c r="AQ108" s="365"/>
      <c r="AR108" s="365"/>
      <c r="AS108" s="365"/>
    </row>
    <row r="109" spans="1:45" ht="23.25" customHeight="1" x14ac:dyDescent="0.2">
      <c r="A109" s="360"/>
      <c r="B109" s="421"/>
      <c r="C109" s="365"/>
      <c r="D109" s="365"/>
      <c r="E109" s="399"/>
      <c r="F109" s="399"/>
      <c r="G109" s="365"/>
      <c r="H109" s="365"/>
      <c r="I109" s="399"/>
      <c r="J109" s="399"/>
      <c r="K109" s="399"/>
      <c r="L109" s="399"/>
      <c r="M109" s="365"/>
      <c r="N109" s="365"/>
      <c r="O109" s="434"/>
      <c r="P109" s="429"/>
      <c r="Q109" s="365"/>
      <c r="R109" s="412"/>
      <c r="S109" s="365"/>
      <c r="T109" s="429"/>
      <c r="U109" s="365"/>
      <c r="V109" s="505"/>
      <c r="W109" s="113">
        <v>5</v>
      </c>
      <c r="X109" s="276" t="s">
        <v>200</v>
      </c>
      <c r="Y109" s="178" t="s">
        <v>200</v>
      </c>
      <c r="Z109" s="148" t="s">
        <v>200</v>
      </c>
      <c r="AA109" s="148" t="s">
        <v>200</v>
      </c>
      <c r="AB109" s="178" t="s">
        <v>200</v>
      </c>
      <c r="AC109" s="148" t="s">
        <v>200</v>
      </c>
      <c r="AD109" s="148" t="s">
        <v>200</v>
      </c>
      <c r="AE109" s="148" t="s">
        <v>200</v>
      </c>
      <c r="AF109" s="178" t="s">
        <v>200</v>
      </c>
      <c r="AG109" s="180" t="s">
        <v>200</v>
      </c>
      <c r="AH109" s="178" t="s">
        <v>200</v>
      </c>
      <c r="AI109" s="180" t="s">
        <v>200</v>
      </c>
      <c r="AJ109" s="178" t="s">
        <v>200</v>
      </c>
      <c r="AK109" s="181" t="s">
        <v>200</v>
      </c>
      <c r="AL109" s="152" t="s">
        <v>200</v>
      </c>
      <c r="AM109" s="179" t="s">
        <v>200</v>
      </c>
      <c r="AN109" s="178" t="s">
        <v>200</v>
      </c>
      <c r="AO109" s="178" t="s">
        <v>200</v>
      </c>
      <c r="AP109" s="178" t="s">
        <v>200</v>
      </c>
      <c r="AQ109" s="365"/>
      <c r="AR109" s="365"/>
      <c r="AS109" s="365"/>
    </row>
    <row r="110" spans="1:45" ht="23.25" customHeight="1" x14ac:dyDescent="0.2">
      <c r="A110" s="361"/>
      <c r="B110" s="421"/>
      <c r="C110" s="366"/>
      <c r="D110" s="366"/>
      <c r="E110" s="400"/>
      <c r="F110" s="400"/>
      <c r="G110" s="366"/>
      <c r="H110" s="366"/>
      <c r="I110" s="400"/>
      <c r="J110" s="400"/>
      <c r="K110" s="400"/>
      <c r="L110" s="400"/>
      <c r="M110" s="366"/>
      <c r="N110" s="366"/>
      <c r="O110" s="385"/>
      <c r="P110" s="430"/>
      <c r="Q110" s="366"/>
      <c r="R110" s="413"/>
      <c r="S110" s="366"/>
      <c r="T110" s="430"/>
      <c r="U110" s="366"/>
      <c r="V110" s="506"/>
      <c r="W110" s="113">
        <v>6</v>
      </c>
      <c r="X110" s="276" t="s">
        <v>200</v>
      </c>
      <c r="Y110" s="178" t="s">
        <v>200</v>
      </c>
      <c r="Z110" s="148" t="s">
        <v>200</v>
      </c>
      <c r="AA110" s="148" t="s">
        <v>200</v>
      </c>
      <c r="AB110" s="178" t="s">
        <v>200</v>
      </c>
      <c r="AC110" s="148" t="s">
        <v>200</v>
      </c>
      <c r="AD110" s="148" t="s">
        <v>200</v>
      </c>
      <c r="AE110" s="148" t="s">
        <v>200</v>
      </c>
      <c r="AF110" s="178" t="s">
        <v>200</v>
      </c>
      <c r="AG110" s="180" t="s">
        <v>200</v>
      </c>
      <c r="AH110" s="178" t="s">
        <v>200</v>
      </c>
      <c r="AI110" s="180" t="s">
        <v>200</v>
      </c>
      <c r="AJ110" s="178" t="s">
        <v>200</v>
      </c>
      <c r="AK110" s="181" t="s">
        <v>200</v>
      </c>
      <c r="AL110" s="152" t="s">
        <v>200</v>
      </c>
      <c r="AM110" s="179" t="s">
        <v>200</v>
      </c>
      <c r="AN110" s="178" t="s">
        <v>200</v>
      </c>
      <c r="AO110" s="178" t="s">
        <v>200</v>
      </c>
      <c r="AP110" s="178" t="s">
        <v>200</v>
      </c>
      <c r="AQ110" s="366"/>
      <c r="AR110" s="366"/>
      <c r="AS110" s="366"/>
    </row>
    <row r="111" spans="1:45" ht="94.5" customHeight="1" x14ac:dyDescent="0.2">
      <c r="A111" s="359">
        <v>20</v>
      </c>
      <c r="B111" s="421" t="s">
        <v>474</v>
      </c>
      <c r="C111" s="365" t="s">
        <v>30</v>
      </c>
      <c r="D111" s="365" t="s">
        <v>500</v>
      </c>
      <c r="E111" s="399" t="s">
        <v>501</v>
      </c>
      <c r="F111" s="399" t="s">
        <v>502</v>
      </c>
      <c r="G111" s="365" t="s">
        <v>51</v>
      </c>
      <c r="H111" s="365" t="s">
        <v>40</v>
      </c>
      <c r="I111" s="399" t="s">
        <v>479</v>
      </c>
      <c r="J111" s="399" t="s">
        <v>503</v>
      </c>
      <c r="K111" s="399" t="s">
        <v>495</v>
      </c>
      <c r="L111" s="399" t="s">
        <v>482</v>
      </c>
      <c r="M111" s="365" t="s">
        <v>48</v>
      </c>
      <c r="N111" s="365" t="s">
        <v>48</v>
      </c>
      <c r="O111" s="434">
        <v>465</v>
      </c>
      <c r="P111" s="428" t="s">
        <v>179</v>
      </c>
      <c r="Q111" s="417">
        <v>0.6</v>
      </c>
      <c r="R111" s="440" t="s">
        <v>180</v>
      </c>
      <c r="S111" s="367" t="s">
        <v>180</v>
      </c>
      <c r="T111" s="428" t="s">
        <v>181</v>
      </c>
      <c r="U111" s="417">
        <v>0.6</v>
      </c>
      <c r="V111" s="504" t="s">
        <v>181</v>
      </c>
      <c r="W111" s="113">
        <v>1</v>
      </c>
      <c r="X111" s="276" t="s">
        <v>504</v>
      </c>
      <c r="Y111" s="178" t="s">
        <v>183</v>
      </c>
      <c r="Z111" s="148" t="s">
        <v>184</v>
      </c>
      <c r="AA111" s="148" t="s">
        <v>185</v>
      </c>
      <c r="AB111" s="137">
        <v>0.4</v>
      </c>
      <c r="AC111" s="148" t="s">
        <v>186</v>
      </c>
      <c r="AD111" s="148" t="s">
        <v>187</v>
      </c>
      <c r="AE111" s="148" t="s">
        <v>188</v>
      </c>
      <c r="AF111" s="184">
        <v>0.36</v>
      </c>
      <c r="AG111" s="140" t="s">
        <v>189</v>
      </c>
      <c r="AH111" s="137">
        <v>0.36</v>
      </c>
      <c r="AI111" s="133" t="s">
        <v>181</v>
      </c>
      <c r="AJ111" s="137">
        <v>0.6</v>
      </c>
      <c r="AK111" s="135" t="s">
        <v>181</v>
      </c>
      <c r="AL111" s="152" t="s">
        <v>33</v>
      </c>
      <c r="AM111" s="179" t="s">
        <v>505</v>
      </c>
      <c r="AN111" s="179" t="s">
        <v>486</v>
      </c>
      <c r="AO111" s="179" t="s">
        <v>487</v>
      </c>
      <c r="AP111" s="205">
        <v>45199</v>
      </c>
      <c r="AQ111" s="365" t="s">
        <v>506</v>
      </c>
      <c r="AR111" s="365" t="s">
        <v>507</v>
      </c>
      <c r="AS111" s="365" t="s">
        <v>508</v>
      </c>
    </row>
    <row r="112" spans="1:45" x14ac:dyDescent="0.2">
      <c r="A112" s="360"/>
      <c r="B112" s="421"/>
      <c r="C112" s="365"/>
      <c r="D112" s="365"/>
      <c r="E112" s="399"/>
      <c r="F112" s="399"/>
      <c r="G112" s="365"/>
      <c r="H112" s="365"/>
      <c r="I112" s="399"/>
      <c r="J112" s="399"/>
      <c r="K112" s="399"/>
      <c r="L112" s="399"/>
      <c r="M112" s="365"/>
      <c r="N112" s="365"/>
      <c r="O112" s="434"/>
      <c r="P112" s="429"/>
      <c r="Q112" s="365"/>
      <c r="R112" s="412"/>
      <c r="S112" s="365"/>
      <c r="T112" s="429"/>
      <c r="U112" s="365"/>
      <c r="V112" s="505"/>
      <c r="W112" s="113">
        <v>2</v>
      </c>
      <c r="X112" s="276" t="s">
        <v>200</v>
      </c>
      <c r="Y112" s="178" t="s">
        <v>200</v>
      </c>
      <c r="Z112" s="148" t="s">
        <v>200</v>
      </c>
      <c r="AA112" s="148" t="s">
        <v>200</v>
      </c>
      <c r="AB112" s="178" t="s">
        <v>200</v>
      </c>
      <c r="AC112" s="148" t="s">
        <v>200</v>
      </c>
      <c r="AD112" s="148" t="s">
        <v>200</v>
      </c>
      <c r="AE112" s="148" t="s">
        <v>200</v>
      </c>
      <c r="AF112" s="178" t="s">
        <v>200</v>
      </c>
      <c r="AG112" s="180" t="s">
        <v>200</v>
      </c>
      <c r="AH112" s="178" t="s">
        <v>200</v>
      </c>
      <c r="AI112" s="180" t="s">
        <v>200</v>
      </c>
      <c r="AJ112" s="178" t="s">
        <v>200</v>
      </c>
      <c r="AK112" s="181" t="s">
        <v>200</v>
      </c>
      <c r="AL112" s="152" t="s">
        <v>200</v>
      </c>
      <c r="AM112" s="179" t="s">
        <v>200</v>
      </c>
      <c r="AN112" s="178" t="s">
        <v>200</v>
      </c>
      <c r="AO112" s="178" t="s">
        <v>200</v>
      </c>
      <c r="AP112" s="178" t="s">
        <v>200</v>
      </c>
      <c r="AQ112" s="365"/>
      <c r="AR112" s="365"/>
      <c r="AS112" s="365"/>
    </row>
    <row r="113" spans="1:45" x14ac:dyDescent="0.2">
      <c r="A113" s="360"/>
      <c r="B113" s="421"/>
      <c r="C113" s="365"/>
      <c r="D113" s="365"/>
      <c r="E113" s="399"/>
      <c r="F113" s="399"/>
      <c r="G113" s="365"/>
      <c r="H113" s="365"/>
      <c r="I113" s="399"/>
      <c r="J113" s="399"/>
      <c r="K113" s="399"/>
      <c r="L113" s="399"/>
      <c r="M113" s="365"/>
      <c r="N113" s="365"/>
      <c r="O113" s="434"/>
      <c r="P113" s="429"/>
      <c r="Q113" s="365"/>
      <c r="R113" s="412"/>
      <c r="S113" s="365"/>
      <c r="T113" s="429"/>
      <c r="U113" s="365"/>
      <c r="V113" s="505"/>
      <c r="W113" s="113">
        <v>3</v>
      </c>
      <c r="X113" s="276" t="s">
        <v>200</v>
      </c>
      <c r="Y113" s="178" t="s">
        <v>200</v>
      </c>
      <c r="Z113" s="148" t="s">
        <v>200</v>
      </c>
      <c r="AA113" s="148" t="s">
        <v>200</v>
      </c>
      <c r="AB113" s="178" t="s">
        <v>200</v>
      </c>
      <c r="AC113" s="148" t="s">
        <v>200</v>
      </c>
      <c r="AD113" s="148" t="s">
        <v>200</v>
      </c>
      <c r="AE113" s="148" t="s">
        <v>200</v>
      </c>
      <c r="AF113" s="178" t="s">
        <v>200</v>
      </c>
      <c r="AG113" s="180" t="s">
        <v>200</v>
      </c>
      <c r="AH113" s="178" t="s">
        <v>200</v>
      </c>
      <c r="AI113" s="180" t="s">
        <v>200</v>
      </c>
      <c r="AJ113" s="178" t="s">
        <v>200</v>
      </c>
      <c r="AK113" s="181" t="s">
        <v>200</v>
      </c>
      <c r="AL113" s="152" t="s">
        <v>200</v>
      </c>
      <c r="AM113" s="179" t="s">
        <v>200</v>
      </c>
      <c r="AN113" s="178" t="s">
        <v>200</v>
      </c>
      <c r="AO113" s="178" t="s">
        <v>200</v>
      </c>
      <c r="AP113" s="178" t="s">
        <v>200</v>
      </c>
      <c r="AQ113" s="365"/>
      <c r="AR113" s="365"/>
      <c r="AS113" s="365"/>
    </row>
    <row r="114" spans="1:45" x14ac:dyDescent="0.2">
      <c r="A114" s="360"/>
      <c r="B114" s="421"/>
      <c r="C114" s="365"/>
      <c r="D114" s="365"/>
      <c r="E114" s="399"/>
      <c r="F114" s="399"/>
      <c r="G114" s="365"/>
      <c r="H114" s="365"/>
      <c r="I114" s="399"/>
      <c r="J114" s="399"/>
      <c r="K114" s="399"/>
      <c r="L114" s="399"/>
      <c r="M114" s="365"/>
      <c r="N114" s="365"/>
      <c r="O114" s="434"/>
      <c r="P114" s="429"/>
      <c r="Q114" s="365"/>
      <c r="R114" s="412"/>
      <c r="S114" s="365"/>
      <c r="T114" s="429"/>
      <c r="U114" s="365"/>
      <c r="V114" s="505"/>
      <c r="W114" s="113">
        <v>4</v>
      </c>
      <c r="X114" s="276" t="s">
        <v>200</v>
      </c>
      <c r="Y114" s="178" t="s">
        <v>200</v>
      </c>
      <c r="Z114" s="148" t="s">
        <v>200</v>
      </c>
      <c r="AA114" s="148" t="s">
        <v>200</v>
      </c>
      <c r="AB114" s="178" t="s">
        <v>200</v>
      </c>
      <c r="AC114" s="148" t="s">
        <v>200</v>
      </c>
      <c r="AD114" s="148" t="s">
        <v>200</v>
      </c>
      <c r="AE114" s="148" t="s">
        <v>200</v>
      </c>
      <c r="AF114" s="178" t="s">
        <v>200</v>
      </c>
      <c r="AG114" s="180" t="s">
        <v>200</v>
      </c>
      <c r="AH114" s="178" t="s">
        <v>200</v>
      </c>
      <c r="AI114" s="180" t="s">
        <v>200</v>
      </c>
      <c r="AJ114" s="178" t="s">
        <v>200</v>
      </c>
      <c r="AK114" s="181" t="s">
        <v>200</v>
      </c>
      <c r="AL114" s="152" t="s">
        <v>200</v>
      </c>
      <c r="AM114" s="179" t="s">
        <v>200</v>
      </c>
      <c r="AN114" s="178" t="s">
        <v>200</v>
      </c>
      <c r="AO114" s="178" t="s">
        <v>200</v>
      </c>
      <c r="AP114" s="178" t="s">
        <v>200</v>
      </c>
      <c r="AQ114" s="365"/>
      <c r="AR114" s="365"/>
      <c r="AS114" s="365"/>
    </row>
    <row r="115" spans="1:45" x14ac:dyDescent="0.2">
      <c r="A115" s="360"/>
      <c r="B115" s="421"/>
      <c r="C115" s="365"/>
      <c r="D115" s="365"/>
      <c r="E115" s="399"/>
      <c r="F115" s="399"/>
      <c r="G115" s="365"/>
      <c r="H115" s="365"/>
      <c r="I115" s="399"/>
      <c r="J115" s="399"/>
      <c r="K115" s="399"/>
      <c r="L115" s="399"/>
      <c r="M115" s="365"/>
      <c r="N115" s="365"/>
      <c r="O115" s="434"/>
      <c r="P115" s="429"/>
      <c r="Q115" s="365"/>
      <c r="R115" s="412"/>
      <c r="S115" s="365"/>
      <c r="T115" s="429"/>
      <c r="U115" s="365"/>
      <c r="V115" s="505"/>
      <c r="W115" s="113">
        <v>5</v>
      </c>
      <c r="X115" s="276" t="s">
        <v>200</v>
      </c>
      <c r="Y115" s="178" t="s">
        <v>200</v>
      </c>
      <c r="Z115" s="148" t="s">
        <v>200</v>
      </c>
      <c r="AA115" s="148" t="s">
        <v>200</v>
      </c>
      <c r="AB115" s="178" t="s">
        <v>200</v>
      </c>
      <c r="AC115" s="148" t="s">
        <v>200</v>
      </c>
      <c r="AD115" s="148" t="s">
        <v>200</v>
      </c>
      <c r="AE115" s="148" t="s">
        <v>200</v>
      </c>
      <c r="AF115" s="178" t="s">
        <v>200</v>
      </c>
      <c r="AG115" s="180" t="s">
        <v>200</v>
      </c>
      <c r="AH115" s="178" t="s">
        <v>200</v>
      </c>
      <c r="AI115" s="180" t="s">
        <v>200</v>
      </c>
      <c r="AJ115" s="178" t="s">
        <v>200</v>
      </c>
      <c r="AK115" s="181" t="s">
        <v>200</v>
      </c>
      <c r="AL115" s="152" t="s">
        <v>200</v>
      </c>
      <c r="AM115" s="179" t="s">
        <v>200</v>
      </c>
      <c r="AN115" s="178" t="s">
        <v>200</v>
      </c>
      <c r="AO115" s="178" t="s">
        <v>200</v>
      </c>
      <c r="AP115" s="178" t="s">
        <v>200</v>
      </c>
      <c r="AQ115" s="365"/>
      <c r="AR115" s="365"/>
      <c r="AS115" s="365"/>
    </row>
    <row r="116" spans="1:45" ht="15.75" thickBot="1" x14ac:dyDescent="0.25">
      <c r="A116" s="361"/>
      <c r="B116" s="421"/>
      <c r="C116" s="366"/>
      <c r="D116" s="366"/>
      <c r="E116" s="400"/>
      <c r="F116" s="400"/>
      <c r="G116" s="366"/>
      <c r="H116" s="366"/>
      <c r="I116" s="400"/>
      <c r="J116" s="400"/>
      <c r="K116" s="400"/>
      <c r="L116" s="400"/>
      <c r="M116" s="366"/>
      <c r="N116" s="366"/>
      <c r="O116" s="385"/>
      <c r="P116" s="430"/>
      <c r="Q116" s="366"/>
      <c r="R116" s="413"/>
      <c r="S116" s="366"/>
      <c r="T116" s="430"/>
      <c r="U116" s="366"/>
      <c r="V116" s="506"/>
      <c r="W116" s="113">
        <v>6</v>
      </c>
      <c r="X116" s="276" t="s">
        <v>200</v>
      </c>
      <c r="Y116" s="178" t="s">
        <v>200</v>
      </c>
      <c r="Z116" s="148" t="s">
        <v>200</v>
      </c>
      <c r="AA116" s="148" t="s">
        <v>200</v>
      </c>
      <c r="AB116" s="178" t="s">
        <v>200</v>
      </c>
      <c r="AC116" s="148" t="s">
        <v>200</v>
      </c>
      <c r="AD116" s="148" t="s">
        <v>200</v>
      </c>
      <c r="AE116" s="148" t="s">
        <v>200</v>
      </c>
      <c r="AF116" s="178" t="s">
        <v>200</v>
      </c>
      <c r="AG116" s="180" t="s">
        <v>200</v>
      </c>
      <c r="AH116" s="178" t="s">
        <v>200</v>
      </c>
      <c r="AI116" s="180" t="s">
        <v>200</v>
      </c>
      <c r="AJ116" s="178" t="s">
        <v>200</v>
      </c>
      <c r="AK116" s="181" t="s">
        <v>200</v>
      </c>
      <c r="AL116" s="152" t="s">
        <v>200</v>
      </c>
      <c r="AM116" s="179" t="s">
        <v>200</v>
      </c>
      <c r="AN116" s="178" t="s">
        <v>200</v>
      </c>
      <c r="AO116" s="178" t="s">
        <v>200</v>
      </c>
      <c r="AP116" s="178" t="s">
        <v>200</v>
      </c>
      <c r="AQ116" s="366"/>
      <c r="AR116" s="366"/>
      <c r="AS116" s="366"/>
    </row>
    <row r="117" spans="1:45" ht="132.75" customHeight="1" x14ac:dyDescent="0.2">
      <c r="A117" s="359">
        <v>21</v>
      </c>
      <c r="B117" s="421" t="s">
        <v>474</v>
      </c>
      <c r="C117" s="365" t="s">
        <v>32</v>
      </c>
      <c r="D117" s="365" t="s">
        <v>509</v>
      </c>
      <c r="E117" s="399" t="s">
        <v>510</v>
      </c>
      <c r="F117" s="399" t="s">
        <v>511</v>
      </c>
      <c r="G117" s="365" t="s">
        <v>51</v>
      </c>
      <c r="H117" s="365" t="s">
        <v>37</v>
      </c>
      <c r="I117" s="399" t="s">
        <v>512</v>
      </c>
      <c r="J117" s="399" t="s">
        <v>513</v>
      </c>
      <c r="K117" s="399" t="s">
        <v>495</v>
      </c>
      <c r="L117" s="399" t="s">
        <v>482</v>
      </c>
      <c r="M117" s="365" t="s">
        <v>48</v>
      </c>
      <c r="N117" s="365" t="s">
        <v>48</v>
      </c>
      <c r="O117" s="434">
        <v>630</v>
      </c>
      <c r="P117" s="507" t="s">
        <v>209</v>
      </c>
      <c r="Q117" s="417">
        <v>0.8</v>
      </c>
      <c r="R117" s="440" t="s">
        <v>180</v>
      </c>
      <c r="S117" s="367" t="s">
        <v>180</v>
      </c>
      <c r="T117" s="428" t="s">
        <v>181</v>
      </c>
      <c r="U117" s="417">
        <v>0.6</v>
      </c>
      <c r="V117" s="553" t="s">
        <v>210</v>
      </c>
      <c r="W117" s="113">
        <v>1</v>
      </c>
      <c r="X117" s="276" t="s">
        <v>514</v>
      </c>
      <c r="Y117" s="178" t="s">
        <v>135</v>
      </c>
      <c r="Z117" s="148" t="s">
        <v>305</v>
      </c>
      <c r="AA117" s="148" t="s">
        <v>185</v>
      </c>
      <c r="AB117" s="137">
        <v>0.25</v>
      </c>
      <c r="AC117" s="148" t="s">
        <v>186</v>
      </c>
      <c r="AD117" s="148" t="s">
        <v>187</v>
      </c>
      <c r="AE117" s="148" t="s">
        <v>188</v>
      </c>
      <c r="AF117" s="184">
        <v>0.8</v>
      </c>
      <c r="AG117" s="138" t="s">
        <v>209</v>
      </c>
      <c r="AH117" s="137">
        <v>0.8</v>
      </c>
      <c r="AI117" s="133" t="s">
        <v>181</v>
      </c>
      <c r="AJ117" s="137">
        <v>0.45</v>
      </c>
      <c r="AK117" s="139" t="s">
        <v>210</v>
      </c>
      <c r="AL117" s="152" t="s">
        <v>33</v>
      </c>
      <c r="AM117" s="179" t="s">
        <v>515</v>
      </c>
      <c r="AN117" s="179" t="s">
        <v>486</v>
      </c>
      <c r="AO117" s="179" t="s">
        <v>487</v>
      </c>
      <c r="AP117" s="205">
        <v>45199</v>
      </c>
      <c r="AQ117" s="519" t="s">
        <v>488</v>
      </c>
      <c r="AR117" s="519" t="s">
        <v>489</v>
      </c>
      <c r="AS117" s="519" t="s">
        <v>490</v>
      </c>
    </row>
    <row r="118" spans="1:45" x14ac:dyDescent="0.2">
      <c r="A118" s="360"/>
      <c r="B118" s="421"/>
      <c r="C118" s="365"/>
      <c r="D118" s="365"/>
      <c r="E118" s="399"/>
      <c r="F118" s="399"/>
      <c r="G118" s="365"/>
      <c r="H118" s="365"/>
      <c r="I118" s="399"/>
      <c r="J118" s="399"/>
      <c r="K118" s="399"/>
      <c r="L118" s="399"/>
      <c r="M118" s="365"/>
      <c r="N118" s="365"/>
      <c r="O118" s="434"/>
      <c r="P118" s="508"/>
      <c r="Q118" s="365"/>
      <c r="R118" s="412"/>
      <c r="S118" s="365"/>
      <c r="T118" s="429"/>
      <c r="U118" s="365"/>
      <c r="V118" s="554"/>
      <c r="W118" s="113">
        <v>2</v>
      </c>
      <c r="X118" s="276" t="s">
        <v>200</v>
      </c>
      <c r="Y118" s="178" t="s">
        <v>200</v>
      </c>
      <c r="Z118" s="148" t="s">
        <v>200</v>
      </c>
      <c r="AA118" s="148" t="s">
        <v>200</v>
      </c>
      <c r="AB118" s="178" t="s">
        <v>200</v>
      </c>
      <c r="AC118" s="148" t="s">
        <v>200</v>
      </c>
      <c r="AD118" s="148" t="s">
        <v>200</v>
      </c>
      <c r="AE118" s="148" t="s">
        <v>200</v>
      </c>
      <c r="AF118" s="178" t="s">
        <v>200</v>
      </c>
      <c r="AG118" s="180" t="s">
        <v>200</v>
      </c>
      <c r="AH118" s="178" t="s">
        <v>200</v>
      </c>
      <c r="AI118" s="180" t="s">
        <v>200</v>
      </c>
      <c r="AJ118" s="178" t="s">
        <v>200</v>
      </c>
      <c r="AK118" s="181" t="s">
        <v>200</v>
      </c>
      <c r="AL118" s="152" t="s">
        <v>200</v>
      </c>
      <c r="AM118" s="179" t="s">
        <v>200</v>
      </c>
      <c r="AN118" s="178" t="s">
        <v>200</v>
      </c>
      <c r="AO118" s="178" t="s">
        <v>200</v>
      </c>
      <c r="AP118" s="178" t="s">
        <v>200</v>
      </c>
      <c r="AQ118" s="365"/>
      <c r="AR118" s="365"/>
      <c r="AS118" s="365"/>
    </row>
    <row r="119" spans="1:45" x14ac:dyDescent="0.2">
      <c r="A119" s="360"/>
      <c r="B119" s="421"/>
      <c r="C119" s="365"/>
      <c r="D119" s="365"/>
      <c r="E119" s="399"/>
      <c r="F119" s="399"/>
      <c r="G119" s="365"/>
      <c r="H119" s="365"/>
      <c r="I119" s="399"/>
      <c r="J119" s="399"/>
      <c r="K119" s="399"/>
      <c r="L119" s="399"/>
      <c r="M119" s="365"/>
      <c r="N119" s="365"/>
      <c r="O119" s="434"/>
      <c r="P119" s="508"/>
      <c r="Q119" s="365"/>
      <c r="R119" s="412"/>
      <c r="S119" s="365"/>
      <c r="T119" s="429"/>
      <c r="U119" s="365"/>
      <c r="V119" s="554"/>
      <c r="W119" s="113">
        <v>3</v>
      </c>
      <c r="X119" s="286" t="s">
        <v>200</v>
      </c>
      <c r="Y119" s="178" t="s">
        <v>200</v>
      </c>
      <c r="Z119" s="148" t="s">
        <v>200</v>
      </c>
      <c r="AA119" s="148" t="s">
        <v>200</v>
      </c>
      <c r="AB119" s="178" t="s">
        <v>200</v>
      </c>
      <c r="AC119" s="148" t="s">
        <v>200</v>
      </c>
      <c r="AD119" s="148" t="s">
        <v>200</v>
      </c>
      <c r="AE119" s="148" t="s">
        <v>200</v>
      </c>
      <c r="AF119" s="178" t="s">
        <v>200</v>
      </c>
      <c r="AG119" s="180" t="s">
        <v>200</v>
      </c>
      <c r="AH119" s="178" t="s">
        <v>200</v>
      </c>
      <c r="AI119" s="180" t="s">
        <v>200</v>
      </c>
      <c r="AJ119" s="178" t="s">
        <v>200</v>
      </c>
      <c r="AK119" s="181" t="s">
        <v>200</v>
      </c>
      <c r="AL119" s="152" t="s">
        <v>200</v>
      </c>
      <c r="AM119" s="179" t="s">
        <v>200</v>
      </c>
      <c r="AN119" s="178" t="s">
        <v>200</v>
      </c>
      <c r="AO119" s="178" t="s">
        <v>200</v>
      </c>
      <c r="AP119" s="178" t="s">
        <v>200</v>
      </c>
      <c r="AQ119" s="365"/>
      <c r="AR119" s="365"/>
      <c r="AS119" s="365"/>
    </row>
    <row r="120" spans="1:45" x14ac:dyDescent="0.2">
      <c r="A120" s="360"/>
      <c r="B120" s="421"/>
      <c r="C120" s="365"/>
      <c r="D120" s="365"/>
      <c r="E120" s="399"/>
      <c r="F120" s="399"/>
      <c r="G120" s="365"/>
      <c r="H120" s="365"/>
      <c r="I120" s="399"/>
      <c r="J120" s="399"/>
      <c r="K120" s="399"/>
      <c r="L120" s="399"/>
      <c r="M120" s="365"/>
      <c r="N120" s="365"/>
      <c r="O120" s="434"/>
      <c r="P120" s="508"/>
      <c r="Q120" s="365"/>
      <c r="R120" s="412"/>
      <c r="S120" s="365"/>
      <c r="T120" s="429"/>
      <c r="U120" s="365"/>
      <c r="V120" s="554"/>
      <c r="W120" s="113">
        <v>4</v>
      </c>
      <c r="X120" s="276" t="s">
        <v>200</v>
      </c>
      <c r="Y120" s="178" t="s">
        <v>200</v>
      </c>
      <c r="Z120" s="148" t="s">
        <v>200</v>
      </c>
      <c r="AA120" s="148" t="s">
        <v>200</v>
      </c>
      <c r="AB120" s="178" t="s">
        <v>200</v>
      </c>
      <c r="AC120" s="148" t="s">
        <v>200</v>
      </c>
      <c r="AD120" s="148" t="s">
        <v>200</v>
      </c>
      <c r="AE120" s="148" t="s">
        <v>200</v>
      </c>
      <c r="AF120" s="178" t="s">
        <v>200</v>
      </c>
      <c r="AG120" s="180" t="s">
        <v>200</v>
      </c>
      <c r="AH120" s="178" t="s">
        <v>200</v>
      </c>
      <c r="AI120" s="180" t="s">
        <v>200</v>
      </c>
      <c r="AJ120" s="178" t="s">
        <v>200</v>
      </c>
      <c r="AK120" s="181" t="s">
        <v>200</v>
      </c>
      <c r="AL120" s="152" t="s">
        <v>200</v>
      </c>
      <c r="AM120" s="179" t="s">
        <v>200</v>
      </c>
      <c r="AN120" s="178" t="s">
        <v>200</v>
      </c>
      <c r="AO120" s="178" t="s">
        <v>200</v>
      </c>
      <c r="AP120" s="178" t="s">
        <v>200</v>
      </c>
      <c r="AQ120" s="365"/>
      <c r="AR120" s="365"/>
      <c r="AS120" s="365"/>
    </row>
    <row r="121" spans="1:45" x14ac:dyDescent="0.2">
      <c r="A121" s="360"/>
      <c r="B121" s="421"/>
      <c r="C121" s="365"/>
      <c r="D121" s="365"/>
      <c r="E121" s="399"/>
      <c r="F121" s="399"/>
      <c r="G121" s="365"/>
      <c r="H121" s="365"/>
      <c r="I121" s="399"/>
      <c r="J121" s="399"/>
      <c r="K121" s="399"/>
      <c r="L121" s="399"/>
      <c r="M121" s="365"/>
      <c r="N121" s="365"/>
      <c r="O121" s="434"/>
      <c r="P121" s="508"/>
      <c r="Q121" s="365"/>
      <c r="R121" s="412"/>
      <c r="S121" s="365"/>
      <c r="T121" s="429"/>
      <c r="U121" s="365"/>
      <c r="V121" s="554"/>
      <c r="W121" s="113">
        <v>5</v>
      </c>
      <c r="X121" s="276" t="s">
        <v>200</v>
      </c>
      <c r="Y121" s="178" t="s">
        <v>200</v>
      </c>
      <c r="Z121" s="148" t="s">
        <v>200</v>
      </c>
      <c r="AA121" s="148" t="s">
        <v>200</v>
      </c>
      <c r="AB121" s="178" t="s">
        <v>200</v>
      </c>
      <c r="AC121" s="148" t="s">
        <v>200</v>
      </c>
      <c r="AD121" s="148" t="s">
        <v>200</v>
      </c>
      <c r="AE121" s="148" t="s">
        <v>200</v>
      </c>
      <c r="AF121" s="178" t="s">
        <v>200</v>
      </c>
      <c r="AG121" s="180" t="s">
        <v>200</v>
      </c>
      <c r="AH121" s="178" t="s">
        <v>200</v>
      </c>
      <c r="AI121" s="180" t="s">
        <v>200</v>
      </c>
      <c r="AJ121" s="178" t="s">
        <v>200</v>
      </c>
      <c r="AK121" s="181" t="s">
        <v>200</v>
      </c>
      <c r="AL121" s="152" t="s">
        <v>200</v>
      </c>
      <c r="AM121" s="179" t="s">
        <v>200</v>
      </c>
      <c r="AN121" s="178" t="s">
        <v>200</v>
      </c>
      <c r="AO121" s="178" t="s">
        <v>200</v>
      </c>
      <c r="AP121" s="178" t="s">
        <v>200</v>
      </c>
      <c r="AQ121" s="365"/>
      <c r="AR121" s="365"/>
      <c r="AS121" s="365"/>
    </row>
    <row r="122" spans="1:45" x14ac:dyDescent="0.2">
      <c r="A122" s="361"/>
      <c r="B122" s="530"/>
      <c r="C122" s="366"/>
      <c r="D122" s="366"/>
      <c r="E122" s="400"/>
      <c r="F122" s="400"/>
      <c r="G122" s="366"/>
      <c r="H122" s="366"/>
      <c r="I122" s="400"/>
      <c r="J122" s="400"/>
      <c r="K122" s="400"/>
      <c r="L122" s="400"/>
      <c r="M122" s="366"/>
      <c r="N122" s="366"/>
      <c r="O122" s="385"/>
      <c r="P122" s="509"/>
      <c r="Q122" s="366"/>
      <c r="R122" s="514"/>
      <c r="S122" s="520"/>
      <c r="T122" s="430"/>
      <c r="U122" s="366"/>
      <c r="V122" s="555"/>
      <c r="W122" s="113">
        <v>6</v>
      </c>
      <c r="X122" s="276" t="s">
        <v>200</v>
      </c>
      <c r="Y122" s="178" t="s">
        <v>200</v>
      </c>
      <c r="Z122" s="148" t="s">
        <v>200</v>
      </c>
      <c r="AA122" s="148" t="s">
        <v>200</v>
      </c>
      <c r="AB122" s="178" t="s">
        <v>200</v>
      </c>
      <c r="AC122" s="148" t="s">
        <v>200</v>
      </c>
      <c r="AD122" s="148" t="s">
        <v>200</v>
      </c>
      <c r="AE122" s="148" t="s">
        <v>200</v>
      </c>
      <c r="AF122" s="178" t="s">
        <v>200</v>
      </c>
      <c r="AG122" s="180" t="s">
        <v>200</v>
      </c>
      <c r="AH122" s="178" t="s">
        <v>200</v>
      </c>
      <c r="AI122" s="180" t="s">
        <v>200</v>
      </c>
      <c r="AJ122" s="178" t="s">
        <v>200</v>
      </c>
      <c r="AK122" s="181" t="s">
        <v>200</v>
      </c>
      <c r="AL122" s="152" t="s">
        <v>200</v>
      </c>
      <c r="AM122" s="179" t="s">
        <v>200</v>
      </c>
      <c r="AN122" s="178" t="s">
        <v>200</v>
      </c>
      <c r="AO122" s="178" t="s">
        <v>200</v>
      </c>
      <c r="AP122" s="178" t="s">
        <v>200</v>
      </c>
      <c r="AQ122" s="366"/>
      <c r="AR122" s="366"/>
      <c r="AS122" s="366"/>
    </row>
    <row r="123" spans="1:45" s="242" customFormat="1" ht="63" customHeight="1" x14ac:dyDescent="0.25">
      <c r="A123" s="359">
        <v>22</v>
      </c>
      <c r="B123" s="362" t="s">
        <v>516</v>
      </c>
      <c r="C123" s="367" t="s">
        <v>30</v>
      </c>
      <c r="D123" s="395" t="s">
        <v>517</v>
      </c>
      <c r="E123" s="398" t="s">
        <v>518</v>
      </c>
      <c r="F123" s="398" t="s">
        <v>519</v>
      </c>
      <c r="G123" s="367" t="s">
        <v>51</v>
      </c>
      <c r="H123" s="367" t="s">
        <v>40</v>
      </c>
      <c r="I123" s="398" t="s">
        <v>520</v>
      </c>
      <c r="J123" s="398" t="s">
        <v>521</v>
      </c>
      <c r="K123" s="398" t="s">
        <v>522</v>
      </c>
      <c r="L123" s="398" t="s">
        <v>523</v>
      </c>
      <c r="M123" s="367" t="s">
        <v>38</v>
      </c>
      <c r="N123" s="367" t="s">
        <v>56</v>
      </c>
      <c r="O123" s="384">
        <v>5000</v>
      </c>
      <c r="P123" s="507" t="s">
        <v>209</v>
      </c>
      <c r="Q123" s="408">
        <v>0.8</v>
      </c>
      <c r="R123" s="367" t="s">
        <v>462</v>
      </c>
      <c r="S123" s="367" t="s">
        <v>462</v>
      </c>
      <c r="T123" s="405" t="s">
        <v>448</v>
      </c>
      <c r="U123" s="408">
        <v>0.2</v>
      </c>
      <c r="V123" s="504" t="s">
        <v>181</v>
      </c>
      <c r="W123" s="176">
        <v>1</v>
      </c>
      <c r="X123" s="288" t="s">
        <v>524</v>
      </c>
      <c r="Y123" s="243" t="s">
        <v>183</v>
      </c>
      <c r="Z123" s="244" t="s">
        <v>184</v>
      </c>
      <c r="AA123" s="244" t="s">
        <v>185</v>
      </c>
      <c r="AB123" s="245">
        <v>0.4</v>
      </c>
      <c r="AC123" s="244" t="s">
        <v>186</v>
      </c>
      <c r="AD123" s="244" t="s">
        <v>187</v>
      </c>
      <c r="AE123" s="244" t="s">
        <v>188</v>
      </c>
      <c r="AF123" s="246">
        <v>0.48</v>
      </c>
      <c r="AG123" s="247" t="s">
        <v>179</v>
      </c>
      <c r="AH123" s="245">
        <v>0.48</v>
      </c>
      <c r="AI123" s="248" t="s">
        <v>448</v>
      </c>
      <c r="AJ123" s="245">
        <v>0.2</v>
      </c>
      <c r="AK123" s="249" t="s">
        <v>181</v>
      </c>
      <c r="AL123" s="250" t="s">
        <v>33</v>
      </c>
      <c r="AM123" s="177" t="s">
        <v>525</v>
      </c>
      <c r="AN123" s="177" t="s">
        <v>526</v>
      </c>
      <c r="AO123" s="177" t="s">
        <v>527</v>
      </c>
      <c r="AP123" s="177" t="s">
        <v>528</v>
      </c>
      <c r="AQ123" s="367" t="s">
        <v>529</v>
      </c>
      <c r="AR123" s="367" t="s">
        <v>530</v>
      </c>
      <c r="AS123" s="367" t="s">
        <v>526</v>
      </c>
    </row>
    <row r="124" spans="1:45" s="242" customFormat="1" ht="63" customHeight="1" x14ac:dyDescent="0.25">
      <c r="A124" s="360"/>
      <c r="B124" s="363"/>
      <c r="C124" s="365"/>
      <c r="D124" s="396"/>
      <c r="E124" s="399"/>
      <c r="F124" s="399"/>
      <c r="G124" s="365"/>
      <c r="H124" s="365"/>
      <c r="I124" s="399"/>
      <c r="J124" s="399"/>
      <c r="K124" s="399"/>
      <c r="L124" s="399"/>
      <c r="M124" s="365"/>
      <c r="N124" s="365"/>
      <c r="O124" s="434"/>
      <c r="P124" s="508"/>
      <c r="Q124" s="365"/>
      <c r="R124" s="365"/>
      <c r="S124" s="365"/>
      <c r="T124" s="406"/>
      <c r="U124" s="365"/>
      <c r="V124" s="505"/>
      <c r="W124" s="178">
        <v>2</v>
      </c>
      <c r="X124" s="289" t="s">
        <v>531</v>
      </c>
      <c r="Y124" s="251" t="s">
        <v>183</v>
      </c>
      <c r="Z124" s="252" t="s">
        <v>184</v>
      </c>
      <c r="AA124" s="252" t="s">
        <v>185</v>
      </c>
      <c r="AB124" s="253">
        <v>0.4</v>
      </c>
      <c r="AC124" s="252" t="s">
        <v>186</v>
      </c>
      <c r="AD124" s="252" t="s">
        <v>187</v>
      </c>
      <c r="AE124" s="252" t="s">
        <v>188</v>
      </c>
      <c r="AF124" s="254">
        <v>0.28799999999999998</v>
      </c>
      <c r="AG124" s="255" t="s">
        <v>189</v>
      </c>
      <c r="AH124" s="253">
        <v>0.28999999999999998</v>
      </c>
      <c r="AI124" s="248" t="s">
        <v>448</v>
      </c>
      <c r="AJ124" s="253">
        <v>0.2</v>
      </c>
      <c r="AK124" s="256" t="s">
        <v>451</v>
      </c>
      <c r="AL124" s="257" t="s">
        <v>27</v>
      </c>
      <c r="AM124" s="179" t="s">
        <v>200</v>
      </c>
      <c r="AN124" s="178" t="s">
        <v>200</v>
      </c>
      <c r="AO124" s="179" t="s">
        <v>200</v>
      </c>
      <c r="AP124" s="178" t="s">
        <v>200</v>
      </c>
      <c r="AQ124" s="365"/>
      <c r="AR124" s="365"/>
      <c r="AS124" s="365"/>
    </row>
    <row r="125" spans="1:45" ht="15" customHeight="1" x14ac:dyDescent="0.2">
      <c r="A125" s="360"/>
      <c r="B125" s="363"/>
      <c r="C125" s="365"/>
      <c r="D125" s="396"/>
      <c r="E125" s="399"/>
      <c r="F125" s="399"/>
      <c r="G125" s="365"/>
      <c r="H125" s="365"/>
      <c r="I125" s="399"/>
      <c r="J125" s="399"/>
      <c r="K125" s="399"/>
      <c r="L125" s="399"/>
      <c r="M125" s="365"/>
      <c r="N125" s="365"/>
      <c r="O125" s="434"/>
      <c r="P125" s="508"/>
      <c r="Q125" s="365"/>
      <c r="R125" s="365"/>
      <c r="S125" s="365"/>
      <c r="T125" s="406"/>
      <c r="U125" s="365"/>
      <c r="V125" s="505"/>
      <c r="W125" s="178">
        <v>3</v>
      </c>
      <c r="X125" s="286" t="s">
        <v>200</v>
      </c>
      <c r="Y125" s="178" t="s">
        <v>200</v>
      </c>
      <c r="Z125" s="148" t="s">
        <v>200</v>
      </c>
      <c r="AA125" s="148" t="s">
        <v>200</v>
      </c>
      <c r="AB125" s="178" t="s">
        <v>200</v>
      </c>
      <c r="AC125" s="148" t="s">
        <v>200</v>
      </c>
      <c r="AD125" s="148" t="s">
        <v>200</v>
      </c>
      <c r="AE125" s="148" t="s">
        <v>200</v>
      </c>
      <c r="AF125" s="178" t="s">
        <v>200</v>
      </c>
      <c r="AG125" s="180" t="s">
        <v>200</v>
      </c>
      <c r="AH125" s="178" t="s">
        <v>200</v>
      </c>
      <c r="AI125" s="180" t="s">
        <v>200</v>
      </c>
      <c r="AJ125" s="178" t="s">
        <v>200</v>
      </c>
      <c r="AK125" s="181" t="s">
        <v>200</v>
      </c>
      <c r="AL125" s="152" t="s">
        <v>200</v>
      </c>
      <c r="AM125" s="179" t="s">
        <v>200</v>
      </c>
      <c r="AN125" s="178" t="s">
        <v>200</v>
      </c>
      <c r="AO125" s="178" t="s">
        <v>200</v>
      </c>
      <c r="AP125" s="178" t="s">
        <v>200</v>
      </c>
      <c r="AQ125" s="365"/>
      <c r="AR125" s="365"/>
      <c r="AS125" s="365"/>
    </row>
    <row r="126" spans="1:45" ht="15" customHeight="1" x14ac:dyDescent="0.2">
      <c r="A126" s="360"/>
      <c r="B126" s="363"/>
      <c r="C126" s="365"/>
      <c r="D126" s="396"/>
      <c r="E126" s="399"/>
      <c r="F126" s="399"/>
      <c r="G126" s="365"/>
      <c r="H126" s="365"/>
      <c r="I126" s="399"/>
      <c r="J126" s="399"/>
      <c r="K126" s="399"/>
      <c r="L126" s="399"/>
      <c r="M126" s="365"/>
      <c r="N126" s="365"/>
      <c r="O126" s="434"/>
      <c r="P126" s="508"/>
      <c r="Q126" s="365"/>
      <c r="R126" s="365"/>
      <c r="S126" s="365"/>
      <c r="T126" s="406"/>
      <c r="U126" s="365"/>
      <c r="V126" s="505"/>
      <c r="W126" s="178">
        <v>4</v>
      </c>
      <c r="X126" s="276" t="s">
        <v>200</v>
      </c>
      <c r="Y126" s="178" t="s">
        <v>200</v>
      </c>
      <c r="Z126" s="148" t="s">
        <v>200</v>
      </c>
      <c r="AA126" s="148" t="s">
        <v>200</v>
      </c>
      <c r="AB126" s="178" t="s">
        <v>200</v>
      </c>
      <c r="AC126" s="148" t="s">
        <v>200</v>
      </c>
      <c r="AD126" s="148" t="s">
        <v>200</v>
      </c>
      <c r="AE126" s="148" t="s">
        <v>200</v>
      </c>
      <c r="AF126" s="178" t="s">
        <v>200</v>
      </c>
      <c r="AG126" s="180" t="s">
        <v>200</v>
      </c>
      <c r="AH126" s="178" t="s">
        <v>200</v>
      </c>
      <c r="AI126" s="180" t="s">
        <v>200</v>
      </c>
      <c r="AJ126" s="178" t="s">
        <v>200</v>
      </c>
      <c r="AK126" s="181" t="s">
        <v>200</v>
      </c>
      <c r="AL126" s="152" t="s">
        <v>200</v>
      </c>
      <c r="AM126" s="179" t="s">
        <v>200</v>
      </c>
      <c r="AN126" s="178" t="s">
        <v>200</v>
      </c>
      <c r="AO126" s="178" t="s">
        <v>200</v>
      </c>
      <c r="AP126" s="178" t="s">
        <v>200</v>
      </c>
      <c r="AQ126" s="365"/>
      <c r="AR126" s="365"/>
      <c r="AS126" s="365"/>
    </row>
    <row r="127" spans="1:45" ht="15" customHeight="1" x14ac:dyDescent="0.2">
      <c r="A127" s="360"/>
      <c r="B127" s="363"/>
      <c r="C127" s="365"/>
      <c r="D127" s="396"/>
      <c r="E127" s="399"/>
      <c r="F127" s="399"/>
      <c r="G127" s="365"/>
      <c r="H127" s="365"/>
      <c r="I127" s="399"/>
      <c r="J127" s="399"/>
      <c r="K127" s="399"/>
      <c r="L127" s="399"/>
      <c r="M127" s="365"/>
      <c r="N127" s="365"/>
      <c r="O127" s="434"/>
      <c r="P127" s="508"/>
      <c r="Q127" s="365"/>
      <c r="R127" s="365"/>
      <c r="S127" s="365"/>
      <c r="T127" s="406"/>
      <c r="U127" s="365"/>
      <c r="V127" s="505"/>
      <c r="W127" s="178">
        <v>5</v>
      </c>
      <c r="X127" s="276" t="s">
        <v>200</v>
      </c>
      <c r="Y127" s="178" t="s">
        <v>200</v>
      </c>
      <c r="Z127" s="148" t="s">
        <v>200</v>
      </c>
      <c r="AA127" s="148" t="s">
        <v>200</v>
      </c>
      <c r="AB127" s="178" t="s">
        <v>200</v>
      </c>
      <c r="AC127" s="148" t="s">
        <v>200</v>
      </c>
      <c r="AD127" s="148" t="s">
        <v>200</v>
      </c>
      <c r="AE127" s="148" t="s">
        <v>200</v>
      </c>
      <c r="AF127" s="178" t="s">
        <v>200</v>
      </c>
      <c r="AG127" s="180" t="s">
        <v>200</v>
      </c>
      <c r="AH127" s="178" t="s">
        <v>200</v>
      </c>
      <c r="AI127" s="180" t="s">
        <v>200</v>
      </c>
      <c r="AJ127" s="178" t="s">
        <v>200</v>
      </c>
      <c r="AK127" s="181" t="s">
        <v>200</v>
      </c>
      <c r="AL127" s="152" t="s">
        <v>200</v>
      </c>
      <c r="AM127" s="179" t="s">
        <v>200</v>
      </c>
      <c r="AN127" s="178" t="s">
        <v>200</v>
      </c>
      <c r="AO127" s="178" t="s">
        <v>200</v>
      </c>
      <c r="AP127" s="178" t="s">
        <v>200</v>
      </c>
      <c r="AQ127" s="365"/>
      <c r="AR127" s="365"/>
      <c r="AS127" s="365"/>
    </row>
    <row r="128" spans="1:45" ht="15" customHeight="1" x14ac:dyDescent="0.2">
      <c r="A128" s="361"/>
      <c r="B128" s="364"/>
      <c r="C128" s="366"/>
      <c r="D128" s="397"/>
      <c r="E128" s="400"/>
      <c r="F128" s="400"/>
      <c r="G128" s="366"/>
      <c r="H128" s="366"/>
      <c r="I128" s="400"/>
      <c r="J128" s="400"/>
      <c r="K128" s="400"/>
      <c r="L128" s="400"/>
      <c r="M128" s="366"/>
      <c r="N128" s="366"/>
      <c r="O128" s="385"/>
      <c r="P128" s="509"/>
      <c r="Q128" s="366"/>
      <c r="R128" s="366"/>
      <c r="S128" s="366"/>
      <c r="T128" s="407"/>
      <c r="U128" s="366"/>
      <c r="V128" s="506"/>
      <c r="W128" s="178">
        <v>6</v>
      </c>
      <c r="X128" s="276" t="s">
        <v>200</v>
      </c>
      <c r="Y128" s="178" t="s">
        <v>200</v>
      </c>
      <c r="Z128" s="148" t="s">
        <v>200</v>
      </c>
      <c r="AA128" s="148" t="s">
        <v>200</v>
      </c>
      <c r="AB128" s="178" t="s">
        <v>200</v>
      </c>
      <c r="AC128" s="148" t="s">
        <v>200</v>
      </c>
      <c r="AD128" s="148" t="s">
        <v>200</v>
      </c>
      <c r="AE128" s="148" t="s">
        <v>200</v>
      </c>
      <c r="AF128" s="178" t="s">
        <v>200</v>
      </c>
      <c r="AG128" s="180" t="s">
        <v>200</v>
      </c>
      <c r="AH128" s="178" t="s">
        <v>200</v>
      </c>
      <c r="AI128" s="180" t="s">
        <v>200</v>
      </c>
      <c r="AJ128" s="178" t="s">
        <v>200</v>
      </c>
      <c r="AK128" s="181" t="s">
        <v>200</v>
      </c>
      <c r="AL128" s="152" t="s">
        <v>200</v>
      </c>
      <c r="AM128" s="179" t="s">
        <v>200</v>
      </c>
      <c r="AN128" s="178" t="s">
        <v>200</v>
      </c>
      <c r="AO128" s="178" t="s">
        <v>200</v>
      </c>
      <c r="AP128" s="178" t="s">
        <v>200</v>
      </c>
      <c r="AQ128" s="366"/>
      <c r="AR128" s="366"/>
      <c r="AS128" s="366"/>
    </row>
    <row r="129" spans="1:45" ht="42" customHeight="1" x14ac:dyDescent="0.2">
      <c r="A129" s="359">
        <v>23</v>
      </c>
      <c r="B129" s="362" t="s">
        <v>516</v>
      </c>
      <c r="C129" s="365" t="s">
        <v>32</v>
      </c>
      <c r="D129" s="396" t="s">
        <v>532</v>
      </c>
      <c r="E129" s="399" t="s">
        <v>533</v>
      </c>
      <c r="F129" s="399" t="s">
        <v>534</v>
      </c>
      <c r="G129" s="365" t="s">
        <v>51</v>
      </c>
      <c r="H129" s="365" t="s">
        <v>40</v>
      </c>
      <c r="I129" s="399" t="s">
        <v>535</v>
      </c>
      <c r="J129" s="399" t="s">
        <v>536</v>
      </c>
      <c r="K129" s="399" t="s">
        <v>537</v>
      </c>
      <c r="L129" s="399" t="s">
        <v>538</v>
      </c>
      <c r="M129" s="365" t="s">
        <v>48</v>
      </c>
      <c r="N129" s="365" t="s">
        <v>54</v>
      </c>
      <c r="O129" s="434">
        <v>50</v>
      </c>
      <c r="P129" s="428" t="s">
        <v>179</v>
      </c>
      <c r="Q129" s="417">
        <v>0.6</v>
      </c>
      <c r="R129" s="365" t="s">
        <v>539</v>
      </c>
      <c r="S129" s="365" t="s">
        <v>539</v>
      </c>
      <c r="T129" s="428" t="s">
        <v>181</v>
      </c>
      <c r="U129" s="417">
        <v>0.6</v>
      </c>
      <c r="V129" s="504" t="s">
        <v>181</v>
      </c>
      <c r="W129" s="178">
        <v>1</v>
      </c>
      <c r="X129" s="276" t="s">
        <v>540</v>
      </c>
      <c r="Y129" s="178" t="s">
        <v>183</v>
      </c>
      <c r="Z129" s="148" t="s">
        <v>184</v>
      </c>
      <c r="AA129" s="148" t="s">
        <v>185</v>
      </c>
      <c r="AB129" s="137">
        <v>0.4</v>
      </c>
      <c r="AC129" s="148" t="s">
        <v>186</v>
      </c>
      <c r="AD129" s="148" t="s">
        <v>187</v>
      </c>
      <c r="AE129" s="148" t="s">
        <v>188</v>
      </c>
      <c r="AF129" s="184">
        <v>0.36</v>
      </c>
      <c r="AG129" s="140" t="s">
        <v>189</v>
      </c>
      <c r="AH129" s="137">
        <v>0.36</v>
      </c>
      <c r="AI129" s="133" t="s">
        <v>181</v>
      </c>
      <c r="AJ129" s="137">
        <v>0.6</v>
      </c>
      <c r="AK129" s="135" t="s">
        <v>181</v>
      </c>
      <c r="AL129" s="152" t="s">
        <v>33</v>
      </c>
      <c r="AM129" s="396" t="s">
        <v>541</v>
      </c>
      <c r="AN129" s="365" t="s">
        <v>542</v>
      </c>
      <c r="AO129" s="365" t="s">
        <v>543</v>
      </c>
      <c r="AP129" s="434" t="s">
        <v>544</v>
      </c>
      <c r="AQ129" s="365" t="s">
        <v>545</v>
      </c>
      <c r="AR129" s="365" t="s">
        <v>546</v>
      </c>
      <c r="AS129" s="365" t="s">
        <v>542</v>
      </c>
    </row>
    <row r="130" spans="1:45" ht="42" customHeight="1" x14ac:dyDescent="0.2">
      <c r="A130" s="360"/>
      <c r="B130" s="363"/>
      <c r="C130" s="365"/>
      <c r="D130" s="396"/>
      <c r="E130" s="399"/>
      <c r="F130" s="399"/>
      <c r="G130" s="365"/>
      <c r="H130" s="365"/>
      <c r="I130" s="399"/>
      <c r="J130" s="399"/>
      <c r="K130" s="399"/>
      <c r="L130" s="399"/>
      <c r="M130" s="365"/>
      <c r="N130" s="365"/>
      <c r="O130" s="434"/>
      <c r="P130" s="429"/>
      <c r="Q130" s="365"/>
      <c r="R130" s="365"/>
      <c r="S130" s="365"/>
      <c r="T130" s="429"/>
      <c r="U130" s="365"/>
      <c r="V130" s="505"/>
      <c r="W130" s="178">
        <v>2</v>
      </c>
      <c r="X130" s="287" t="s">
        <v>547</v>
      </c>
      <c r="Y130" s="178" t="s">
        <v>135</v>
      </c>
      <c r="Z130" s="148" t="s">
        <v>305</v>
      </c>
      <c r="AA130" s="148" t="s">
        <v>185</v>
      </c>
      <c r="AB130" s="137">
        <v>0.25</v>
      </c>
      <c r="AC130" s="148" t="s">
        <v>186</v>
      </c>
      <c r="AD130" s="148" t="s">
        <v>187</v>
      </c>
      <c r="AE130" s="148" t="s">
        <v>548</v>
      </c>
      <c r="AF130" s="184">
        <v>0.36</v>
      </c>
      <c r="AG130" s="140" t="s">
        <v>189</v>
      </c>
      <c r="AH130" s="137">
        <v>0.36</v>
      </c>
      <c r="AI130" s="150" t="s">
        <v>448</v>
      </c>
      <c r="AJ130" s="137">
        <v>0.15</v>
      </c>
      <c r="AK130" s="182" t="s">
        <v>451</v>
      </c>
      <c r="AL130" s="152" t="s">
        <v>27</v>
      </c>
      <c r="AM130" s="397"/>
      <c r="AN130" s="366"/>
      <c r="AO130" s="366"/>
      <c r="AP130" s="385"/>
      <c r="AQ130" s="365"/>
      <c r="AR130" s="365"/>
      <c r="AS130" s="365"/>
    </row>
    <row r="131" spans="1:45" ht="15" customHeight="1" x14ac:dyDescent="0.2">
      <c r="A131" s="360"/>
      <c r="B131" s="363"/>
      <c r="C131" s="365"/>
      <c r="D131" s="396"/>
      <c r="E131" s="399"/>
      <c r="F131" s="399"/>
      <c r="G131" s="365"/>
      <c r="H131" s="365"/>
      <c r="I131" s="399"/>
      <c r="J131" s="399"/>
      <c r="K131" s="399"/>
      <c r="L131" s="399"/>
      <c r="M131" s="365"/>
      <c r="N131" s="365"/>
      <c r="O131" s="434"/>
      <c r="P131" s="429"/>
      <c r="Q131" s="365"/>
      <c r="R131" s="365"/>
      <c r="S131" s="365"/>
      <c r="T131" s="429"/>
      <c r="U131" s="365"/>
      <c r="V131" s="505"/>
      <c r="W131" s="178">
        <v>3</v>
      </c>
      <c r="X131" s="286" t="s">
        <v>200</v>
      </c>
      <c r="Y131" s="178" t="s">
        <v>200</v>
      </c>
      <c r="Z131" s="148" t="s">
        <v>200</v>
      </c>
      <c r="AA131" s="148" t="s">
        <v>200</v>
      </c>
      <c r="AB131" s="178" t="s">
        <v>200</v>
      </c>
      <c r="AC131" s="148" t="s">
        <v>200</v>
      </c>
      <c r="AD131" s="148" t="s">
        <v>200</v>
      </c>
      <c r="AE131" s="148" t="s">
        <v>200</v>
      </c>
      <c r="AF131" s="178" t="s">
        <v>200</v>
      </c>
      <c r="AG131" s="180" t="s">
        <v>200</v>
      </c>
      <c r="AH131" s="178" t="s">
        <v>200</v>
      </c>
      <c r="AI131" s="180" t="s">
        <v>200</v>
      </c>
      <c r="AJ131" s="178" t="s">
        <v>200</v>
      </c>
      <c r="AK131" s="181" t="s">
        <v>200</v>
      </c>
      <c r="AL131" s="152" t="s">
        <v>200</v>
      </c>
      <c r="AM131" s="179" t="s">
        <v>200</v>
      </c>
      <c r="AN131" s="178" t="s">
        <v>200</v>
      </c>
      <c r="AO131" s="178" t="s">
        <v>200</v>
      </c>
      <c r="AP131" s="178" t="s">
        <v>200</v>
      </c>
      <c r="AQ131" s="365"/>
      <c r="AR131" s="365"/>
      <c r="AS131" s="365"/>
    </row>
    <row r="132" spans="1:45" ht="15" customHeight="1" x14ac:dyDescent="0.2">
      <c r="A132" s="360"/>
      <c r="B132" s="363"/>
      <c r="C132" s="365"/>
      <c r="D132" s="396"/>
      <c r="E132" s="399"/>
      <c r="F132" s="399"/>
      <c r="G132" s="365"/>
      <c r="H132" s="365"/>
      <c r="I132" s="399"/>
      <c r="J132" s="399"/>
      <c r="K132" s="399"/>
      <c r="L132" s="399"/>
      <c r="M132" s="365"/>
      <c r="N132" s="365"/>
      <c r="O132" s="434"/>
      <c r="P132" s="429"/>
      <c r="Q132" s="365"/>
      <c r="R132" s="365"/>
      <c r="S132" s="365"/>
      <c r="T132" s="429"/>
      <c r="U132" s="365"/>
      <c r="V132" s="505"/>
      <c r="W132" s="178">
        <v>4</v>
      </c>
      <c r="X132" s="276" t="s">
        <v>200</v>
      </c>
      <c r="Y132" s="178" t="s">
        <v>200</v>
      </c>
      <c r="Z132" s="148" t="s">
        <v>200</v>
      </c>
      <c r="AA132" s="148" t="s">
        <v>200</v>
      </c>
      <c r="AB132" s="178" t="s">
        <v>200</v>
      </c>
      <c r="AC132" s="148" t="s">
        <v>200</v>
      </c>
      <c r="AD132" s="148" t="s">
        <v>200</v>
      </c>
      <c r="AE132" s="148" t="s">
        <v>200</v>
      </c>
      <c r="AF132" s="178" t="s">
        <v>200</v>
      </c>
      <c r="AG132" s="180" t="s">
        <v>200</v>
      </c>
      <c r="AH132" s="178" t="s">
        <v>200</v>
      </c>
      <c r="AI132" s="180" t="s">
        <v>200</v>
      </c>
      <c r="AJ132" s="178" t="s">
        <v>200</v>
      </c>
      <c r="AK132" s="181" t="s">
        <v>200</v>
      </c>
      <c r="AL132" s="152" t="s">
        <v>200</v>
      </c>
      <c r="AM132" s="179" t="s">
        <v>200</v>
      </c>
      <c r="AN132" s="178" t="s">
        <v>200</v>
      </c>
      <c r="AO132" s="178" t="s">
        <v>200</v>
      </c>
      <c r="AP132" s="178" t="s">
        <v>200</v>
      </c>
      <c r="AQ132" s="365"/>
      <c r="AR132" s="365"/>
      <c r="AS132" s="365"/>
    </row>
    <row r="133" spans="1:45" ht="15" customHeight="1" x14ac:dyDescent="0.2">
      <c r="A133" s="360"/>
      <c r="B133" s="363"/>
      <c r="C133" s="365"/>
      <c r="D133" s="396"/>
      <c r="E133" s="399"/>
      <c r="F133" s="399"/>
      <c r="G133" s="365"/>
      <c r="H133" s="365"/>
      <c r="I133" s="399"/>
      <c r="J133" s="399"/>
      <c r="K133" s="399"/>
      <c r="L133" s="399"/>
      <c r="M133" s="365"/>
      <c r="N133" s="365"/>
      <c r="O133" s="434"/>
      <c r="P133" s="429"/>
      <c r="Q133" s="365"/>
      <c r="R133" s="365"/>
      <c r="S133" s="365"/>
      <c r="T133" s="429"/>
      <c r="U133" s="365"/>
      <c r="V133" s="505"/>
      <c r="W133" s="178">
        <v>5</v>
      </c>
      <c r="X133" s="276" t="s">
        <v>200</v>
      </c>
      <c r="Y133" s="178" t="s">
        <v>200</v>
      </c>
      <c r="Z133" s="148" t="s">
        <v>200</v>
      </c>
      <c r="AA133" s="148" t="s">
        <v>200</v>
      </c>
      <c r="AB133" s="178" t="s">
        <v>200</v>
      </c>
      <c r="AC133" s="148" t="s">
        <v>200</v>
      </c>
      <c r="AD133" s="148" t="s">
        <v>200</v>
      </c>
      <c r="AE133" s="148" t="s">
        <v>200</v>
      </c>
      <c r="AF133" s="178" t="s">
        <v>200</v>
      </c>
      <c r="AG133" s="180" t="s">
        <v>200</v>
      </c>
      <c r="AH133" s="178" t="s">
        <v>200</v>
      </c>
      <c r="AI133" s="180" t="s">
        <v>200</v>
      </c>
      <c r="AJ133" s="178" t="s">
        <v>200</v>
      </c>
      <c r="AK133" s="181" t="s">
        <v>200</v>
      </c>
      <c r="AL133" s="152" t="s">
        <v>200</v>
      </c>
      <c r="AM133" s="179" t="s">
        <v>200</v>
      </c>
      <c r="AN133" s="178" t="s">
        <v>200</v>
      </c>
      <c r="AO133" s="178" t="s">
        <v>200</v>
      </c>
      <c r="AP133" s="178" t="s">
        <v>200</v>
      </c>
      <c r="AQ133" s="365"/>
      <c r="AR133" s="365"/>
      <c r="AS133" s="365"/>
    </row>
    <row r="134" spans="1:45" ht="15" customHeight="1" x14ac:dyDescent="0.2">
      <c r="A134" s="361"/>
      <c r="B134" s="364"/>
      <c r="C134" s="366"/>
      <c r="D134" s="397"/>
      <c r="E134" s="400"/>
      <c r="F134" s="400"/>
      <c r="G134" s="366"/>
      <c r="H134" s="366"/>
      <c r="I134" s="400"/>
      <c r="J134" s="400"/>
      <c r="K134" s="400"/>
      <c r="L134" s="400"/>
      <c r="M134" s="366"/>
      <c r="N134" s="366"/>
      <c r="O134" s="385"/>
      <c r="P134" s="430"/>
      <c r="Q134" s="366"/>
      <c r="R134" s="366"/>
      <c r="S134" s="366"/>
      <c r="T134" s="430"/>
      <c r="U134" s="366"/>
      <c r="V134" s="506"/>
      <c r="W134" s="178">
        <v>6</v>
      </c>
      <c r="X134" s="276" t="s">
        <v>200</v>
      </c>
      <c r="Y134" s="178" t="s">
        <v>200</v>
      </c>
      <c r="Z134" s="148" t="s">
        <v>200</v>
      </c>
      <c r="AA134" s="148" t="s">
        <v>200</v>
      </c>
      <c r="AB134" s="178" t="s">
        <v>200</v>
      </c>
      <c r="AC134" s="148" t="s">
        <v>200</v>
      </c>
      <c r="AD134" s="148" t="s">
        <v>200</v>
      </c>
      <c r="AE134" s="148" t="s">
        <v>200</v>
      </c>
      <c r="AF134" s="178" t="s">
        <v>200</v>
      </c>
      <c r="AG134" s="180" t="s">
        <v>200</v>
      </c>
      <c r="AH134" s="178" t="s">
        <v>200</v>
      </c>
      <c r="AI134" s="180" t="s">
        <v>200</v>
      </c>
      <c r="AJ134" s="178" t="s">
        <v>200</v>
      </c>
      <c r="AK134" s="181" t="s">
        <v>200</v>
      </c>
      <c r="AL134" s="152" t="s">
        <v>200</v>
      </c>
      <c r="AM134" s="179" t="s">
        <v>200</v>
      </c>
      <c r="AN134" s="178" t="s">
        <v>200</v>
      </c>
      <c r="AO134" s="178" t="s">
        <v>200</v>
      </c>
      <c r="AP134" s="178" t="s">
        <v>200</v>
      </c>
      <c r="AQ134" s="366"/>
      <c r="AR134" s="366"/>
      <c r="AS134" s="366"/>
    </row>
    <row r="135" spans="1:45" s="71" customFormat="1" ht="52.5" customHeight="1" x14ac:dyDescent="0.25">
      <c r="A135" s="359">
        <v>24</v>
      </c>
      <c r="B135" s="362" t="s">
        <v>516</v>
      </c>
      <c r="C135" s="365" t="s">
        <v>32</v>
      </c>
      <c r="D135" s="365" t="s">
        <v>549</v>
      </c>
      <c r="E135" s="399" t="s">
        <v>550</v>
      </c>
      <c r="F135" s="399" t="s">
        <v>551</v>
      </c>
      <c r="G135" s="365" t="s">
        <v>51</v>
      </c>
      <c r="H135" s="365" t="s">
        <v>40</v>
      </c>
      <c r="I135" s="399" t="s">
        <v>552</v>
      </c>
      <c r="J135" s="399" t="s">
        <v>553</v>
      </c>
      <c r="K135" s="399" t="s">
        <v>554</v>
      </c>
      <c r="L135" s="399" t="s">
        <v>555</v>
      </c>
      <c r="M135" s="365" t="s">
        <v>38</v>
      </c>
      <c r="N135" s="365" t="s">
        <v>52</v>
      </c>
      <c r="O135" s="434">
        <v>5000</v>
      </c>
      <c r="P135" s="507" t="s">
        <v>209</v>
      </c>
      <c r="Q135" s="417">
        <v>0.8</v>
      </c>
      <c r="R135" s="365" t="s">
        <v>556</v>
      </c>
      <c r="S135" s="365" t="s">
        <v>556</v>
      </c>
      <c r="T135" s="507" t="s">
        <v>557</v>
      </c>
      <c r="U135" s="417">
        <v>0.8</v>
      </c>
      <c r="V135" s="553" t="s">
        <v>210</v>
      </c>
      <c r="W135" s="178">
        <v>1</v>
      </c>
      <c r="X135" s="276" t="s">
        <v>558</v>
      </c>
      <c r="Y135" s="178" t="s">
        <v>183</v>
      </c>
      <c r="Z135" s="148" t="s">
        <v>230</v>
      </c>
      <c r="AA135" s="148" t="s">
        <v>185</v>
      </c>
      <c r="AB135" s="137">
        <v>0.3</v>
      </c>
      <c r="AC135" s="148" t="s">
        <v>186</v>
      </c>
      <c r="AD135" s="148" t="s">
        <v>187</v>
      </c>
      <c r="AE135" s="148" t="s">
        <v>188</v>
      </c>
      <c r="AF135" s="184">
        <v>0.56000000000000005</v>
      </c>
      <c r="AG135" s="133" t="s">
        <v>179</v>
      </c>
      <c r="AH135" s="137">
        <v>0.56000000000000005</v>
      </c>
      <c r="AI135" s="138" t="s">
        <v>557</v>
      </c>
      <c r="AJ135" s="137">
        <v>0.8</v>
      </c>
      <c r="AK135" s="139" t="s">
        <v>210</v>
      </c>
      <c r="AL135" s="152" t="s">
        <v>31</v>
      </c>
      <c r="AM135" s="365" t="s">
        <v>559</v>
      </c>
      <c r="AN135" s="434" t="s">
        <v>560</v>
      </c>
      <c r="AO135" s="434" t="s">
        <v>561</v>
      </c>
      <c r="AP135" s="434" t="s">
        <v>562</v>
      </c>
      <c r="AQ135" s="365" t="s">
        <v>563</v>
      </c>
      <c r="AR135" s="365" t="s">
        <v>564</v>
      </c>
      <c r="AS135" s="434" t="s">
        <v>560</v>
      </c>
    </row>
    <row r="136" spans="1:45" ht="52.5" customHeight="1" x14ac:dyDescent="0.2">
      <c r="A136" s="360"/>
      <c r="B136" s="363"/>
      <c r="C136" s="365"/>
      <c r="D136" s="365"/>
      <c r="E136" s="399"/>
      <c r="F136" s="399"/>
      <c r="G136" s="365"/>
      <c r="H136" s="365"/>
      <c r="I136" s="399"/>
      <c r="J136" s="399"/>
      <c r="K136" s="399"/>
      <c r="L136" s="399"/>
      <c r="M136" s="365"/>
      <c r="N136" s="365"/>
      <c r="O136" s="434"/>
      <c r="P136" s="508"/>
      <c r="Q136" s="365"/>
      <c r="R136" s="365"/>
      <c r="S136" s="365"/>
      <c r="T136" s="508"/>
      <c r="U136" s="365"/>
      <c r="V136" s="554"/>
      <c r="W136" s="178">
        <v>2</v>
      </c>
      <c r="X136" s="276" t="s">
        <v>565</v>
      </c>
      <c r="Y136" s="178" t="s">
        <v>183</v>
      </c>
      <c r="Z136" s="148" t="s">
        <v>184</v>
      </c>
      <c r="AA136" s="148" t="s">
        <v>566</v>
      </c>
      <c r="AB136" s="137">
        <v>0.5</v>
      </c>
      <c r="AC136" s="148" t="s">
        <v>186</v>
      </c>
      <c r="AD136" s="148" t="s">
        <v>187</v>
      </c>
      <c r="AE136" s="148" t="s">
        <v>188</v>
      </c>
      <c r="AF136" s="184">
        <v>0.28000000000000003</v>
      </c>
      <c r="AG136" s="140" t="s">
        <v>189</v>
      </c>
      <c r="AH136" s="137">
        <v>0.28000000000000003</v>
      </c>
      <c r="AI136" s="138" t="s">
        <v>557</v>
      </c>
      <c r="AJ136" s="137">
        <v>0.8</v>
      </c>
      <c r="AK136" s="139" t="s">
        <v>210</v>
      </c>
      <c r="AL136" s="152" t="s">
        <v>31</v>
      </c>
      <c r="AM136" s="366"/>
      <c r="AN136" s="385"/>
      <c r="AO136" s="385"/>
      <c r="AP136" s="385"/>
      <c r="AQ136" s="365"/>
      <c r="AR136" s="365"/>
      <c r="AS136" s="434"/>
    </row>
    <row r="137" spans="1:45" ht="15" customHeight="1" x14ac:dyDescent="0.2">
      <c r="A137" s="360"/>
      <c r="B137" s="363"/>
      <c r="C137" s="365"/>
      <c r="D137" s="365"/>
      <c r="E137" s="399"/>
      <c r="F137" s="399"/>
      <c r="G137" s="365"/>
      <c r="H137" s="365"/>
      <c r="I137" s="399"/>
      <c r="J137" s="399"/>
      <c r="K137" s="399"/>
      <c r="L137" s="399"/>
      <c r="M137" s="365"/>
      <c r="N137" s="365"/>
      <c r="O137" s="434"/>
      <c r="P137" s="508"/>
      <c r="Q137" s="365"/>
      <c r="R137" s="365"/>
      <c r="S137" s="365"/>
      <c r="T137" s="508"/>
      <c r="U137" s="365"/>
      <c r="V137" s="554"/>
      <c r="W137" s="178">
        <v>3</v>
      </c>
      <c r="X137" s="276" t="s">
        <v>200</v>
      </c>
      <c r="Y137" s="178" t="s">
        <v>200</v>
      </c>
      <c r="Z137" s="148" t="s">
        <v>200</v>
      </c>
      <c r="AA137" s="148" t="s">
        <v>200</v>
      </c>
      <c r="AB137" s="178" t="s">
        <v>200</v>
      </c>
      <c r="AC137" s="148" t="s">
        <v>200</v>
      </c>
      <c r="AD137" s="148" t="s">
        <v>200</v>
      </c>
      <c r="AE137" s="148" t="s">
        <v>200</v>
      </c>
      <c r="AF137" s="178" t="s">
        <v>200</v>
      </c>
      <c r="AG137" s="180" t="s">
        <v>200</v>
      </c>
      <c r="AH137" s="178" t="s">
        <v>200</v>
      </c>
      <c r="AI137" s="180" t="s">
        <v>200</v>
      </c>
      <c r="AJ137" s="178" t="s">
        <v>200</v>
      </c>
      <c r="AK137" s="181" t="s">
        <v>200</v>
      </c>
      <c r="AL137" s="152" t="s">
        <v>200</v>
      </c>
      <c r="AM137" s="179" t="s">
        <v>200</v>
      </c>
      <c r="AN137" s="178" t="s">
        <v>200</v>
      </c>
      <c r="AO137" s="178" t="s">
        <v>200</v>
      </c>
      <c r="AP137" s="178" t="s">
        <v>200</v>
      </c>
      <c r="AQ137" s="365"/>
      <c r="AR137" s="365"/>
      <c r="AS137" s="434"/>
    </row>
    <row r="138" spans="1:45" ht="15" customHeight="1" x14ac:dyDescent="0.2">
      <c r="A138" s="360"/>
      <c r="B138" s="363"/>
      <c r="C138" s="365"/>
      <c r="D138" s="365"/>
      <c r="E138" s="399"/>
      <c r="F138" s="399"/>
      <c r="G138" s="365"/>
      <c r="H138" s="365"/>
      <c r="I138" s="399"/>
      <c r="J138" s="399"/>
      <c r="K138" s="399"/>
      <c r="L138" s="399"/>
      <c r="M138" s="365"/>
      <c r="N138" s="365"/>
      <c r="O138" s="434"/>
      <c r="P138" s="508"/>
      <c r="Q138" s="365"/>
      <c r="R138" s="365"/>
      <c r="S138" s="365"/>
      <c r="T138" s="508"/>
      <c r="U138" s="365"/>
      <c r="V138" s="554"/>
      <c r="W138" s="178">
        <v>4</v>
      </c>
      <c r="X138" s="276" t="s">
        <v>200</v>
      </c>
      <c r="Y138" s="178" t="s">
        <v>200</v>
      </c>
      <c r="Z138" s="148" t="s">
        <v>200</v>
      </c>
      <c r="AA138" s="148" t="s">
        <v>200</v>
      </c>
      <c r="AB138" s="178" t="s">
        <v>200</v>
      </c>
      <c r="AC138" s="148" t="s">
        <v>200</v>
      </c>
      <c r="AD138" s="148" t="s">
        <v>200</v>
      </c>
      <c r="AE138" s="148" t="s">
        <v>200</v>
      </c>
      <c r="AF138" s="178" t="s">
        <v>200</v>
      </c>
      <c r="AG138" s="180" t="s">
        <v>200</v>
      </c>
      <c r="AH138" s="178" t="s">
        <v>200</v>
      </c>
      <c r="AI138" s="180" t="s">
        <v>200</v>
      </c>
      <c r="AJ138" s="178" t="s">
        <v>200</v>
      </c>
      <c r="AK138" s="181" t="s">
        <v>200</v>
      </c>
      <c r="AL138" s="152" t="s">
        <v>200</v>
      </c>
      <c r="AM138" s="179" t="s">
        <v>200</v>
      </c>
      <c r="AN138" s="178" t="s">
        <v>200</v>
      </c>
      <c r="AO138" s="178" t="s">
        <v>200</v>
      </c>
      <c r="AP138" s="178" t="s">
        <v>200</v>
      </c>
      <c r="AQ138" s="365"/>
      <c r="AR138" s="365"/>
      <c r="AS138" s="434"/>
    </row>
    <row r="139" spans="1:45" ht="15" customHeight="1" x14ac:dyDescent="0.2">
      <c r="A139" s="360"/>
      <c r="B139" s="363"/>
      <c r="C139" s="365"/>
      <c r="D139" s="365"/>
      <c r="E139" s="399"/>
      <c r="F139" s="399"/>
      <c r="G139" s="365"/>
      <c r="H139" s="365"/>
      <c r="I139" s="399"/>
      <c r="J139" s="399"/>
      <c r="K139" s="399"/>
      <c r="L139" s="399"/>
      <c r="M139" s="365"/>
      <c r="N139" s="365"/>
      <c r="O139" s="434"/>
      <c r="P139" s="508"/>
      <c r="Q139" s="365"/>
      <c r="R139" s="365"/>
      <c r="S139" s="365"/>
      <c r="T139" s="508"/>
      <c r="U139" s="365"/>
      <c r="V139" s="554"/>
      <c r="W139" s="178">
        <v>5</v>
      </c>
      <c r="X139" s="276" t="s">
        <v>200</v>
      </c>
      <c r="Y139" s="178" t="s">
        <v>200</v>
      </c>
      <c r="Z139" s="148" t="s">
        <v>200</v>
      </c>
      <c r="AA139" s="148" t="s">
        <v>200</v>
      </c>
      <c r="AB139" s="178" t="s">
        <v>200</v>
      </c>
      <c r="AC139" s="148" t="s">
        <v>200</v>
      </c>
      <c r="AD139" s="148" t="s">
        <v>200</v>
      </c>
      <c r="AE139" s="148" t="s">
        <v>200</v>
      </c>
      <c r="AF139" s="178" t="s">
        <v>200</v>
      </c>
      <c r="AG139" s="180" t="s">
        <v>200</v>
      </c>
      <c r="AH139" s="178" t="s">
        <v>200</v>
      </c>
      <c r="AI139" s="180" t="s">
        <v>200</v>
      </c>
      <c r="AJ139" s="178" t="s">
        <v>200</v>
      </c>
      <c r="AK139" s="181" t="s">
        <v>200</v>
      </c>
      <c r="AL139" s="152" t="s">
        <v>200</v>
      </c>
      <c r="AM139" s="179" t="s">
        <v>200</v>
      </c>
      <c r="AN139" s="178" t="s">
        <v>200</v>
      </c>
      <c r="AO139" s="178" t="s">
        <v>200</v>
      </c>
      <c r="AP139" s="178" t="s">
        <v>200</v>
      </c>
      <c r="AQ139" s="365"/>
      <c r="AR139" s="365"/>
      <c r="AS139" s="434"/>
    </row>
    <row r="140" spans="1:45" ht="15" customHeight="1" x14ac:dyDescent="0.2">
      <c r="A140" s="361"/>
      <c r="B140" s="364"/>
      <c r="C140" s="366"/>
      <c r="D140" s="366"/>
      <c r="E140" s="400"/>
      <c r="F140" s="400"/>
      <c r="G140" s="366"/>
      <c r="H140" s="366"/>
      <c r="I140" s="400"/>
      <c r="J140" s="400"/>
      <c r="K140" s="400"/>
      <c r="L140" s="400"/>
      <c r="M140" s="366"/>
      <c r="N140" s="366"/>
      <c r="O140" s="385"/>
      <c r="P140" s="509"/>
      <c r="Q140" s="366"/>
      <c r="R140" s="366"/>
      <c r="S140" s="366"/>
      <c r="T140" s="509"/>
      <c r="U140" s="366"/>
      <c r="V140" s="555"/>
      <c r="W140" s="178">
        <v>6</v>
      </c>
      <c r="X140" s="276" t="s">
        <v>200</v>
      </c>
      <c r="Y140" s="178" t="s">
        <v>200</v>
      </c>
      <c r="Z140" s="148" t="s">
        <v>200</v>
      </c>
      <c r="AA140" s="148" t="s">
        <v>200</v>
      </c>
      <c r="AB140" s="178" t="s">
        <v>200</v>
      </c>
      <c r="AC140" s="148" t="s">
        <v>200</v>
      </c>
      <c r="AD140" s="148" t="s">
        <v>200</v>
      </c>
      <c r="AE140" s="148" t="s">
        <v>200</v>
      </c>
      <c r="AF140" s="178" t="s">
        <v>200</v>
      </c>
      <c r="AG140" s="180" t="s">
        <v>200</v>
      </c>
      <c r="AH140" s="178" t="s">
        <v>200</v>
      </c>
      <c r="AI140" s="180" t="s">
        <v>200</v>
      </c>
      <c r="AJ140" s="178" t="s">
        <v>200</v>
      </c>
      <c r="AK140" s="181" t="s">
        <v>200</v>
      </c>
      <c r="AL140" s="152" t="s">
        <v>200</v>
      </c>
      <c r="AM140" s="179" t="s">
        <v>200</v>
      </c>
      <c r="AN140" s="178" t="s">
        <v>200</v>
      </c>
      <c r="AO140" s="178" t="s">
        <v>200</v>
      </c>
      <c r="AP140" s="178" t="s">
        <v>200</v>
      </c>
      <c r="AQ140" s="366"/>
      <c r="AR140" s="366"/>
      <c r="AS140" s="385"/>
    </row>
    <row r="141" spans="1:45" ht="44.25" customHeight="1" x14ac:dyDescent="0.2">
      <c r="A141" s="359">
        <v>25</v>
      </c>
      <c r="B141" s="362" t="s">
        <v>567</v>
      </c>
      <c r="C141" s="367" t="s">
        <v>32</v>
      </c>
      <c r="D141" s="367" t="s">
        <v>568</v>
      </c>
      <c r="E141" s="398" t="s">
        <v>569</v>
      </c>
      <c r="F141" s="398" t="s">
        <v>570</v>
      </c>
      <c r="G141" s="367" t="s">
        <v>260</v>
      </c>
      <c r="H141" s="395" t="s">
        <v>37</v>
      </c>
      <c r="I141" s="398" t="s">
        <v>571</v>
      </c>
      <c r="J141" s="398" t="s">
        <v>572</v>
      </c>
      <c r="K141" s="398" t="s">
        <v>573</v>
      </c>
      <c r="L141" s="398" t="s">
        <v>574</v>
      </c>
      <c r="M141" s="395" t="s">
        <v>43</v>
      </c>
      <c r="N141" s="395" t="s">
        <v>52</v>
      </c>
      <c r="O141" s="384">
        <v>42000</v>
      </c>
      <c r="P141" s="556" t="s">
        <v>241</v>
      </c>
      <c r="Q141" s="408">
        <v>1</v>
      </c>
      <c r="R141" s="367" t="s">
        <v>225</v>
      </c>
      <c r="S141" s="367" t="s">
        <v>225</v>
      </c>
      <c r="T141" s="549" t="s">
        <v>295</v>
      </c>
      <c r="U141" s="408">
        <v>0.4</v>
      </c>
      <c r="V141" s="553" t="s">
        <v>210</v>
      </c>
      <c r="W141" s="176">
        <v>1</v>
      </c>
      <c r="X141" s="288" t="s">
        <v>575</v>
      </c>
      <c r="Y141" s="176" t="s">
        <v>183</v>
      </c>
      <c r="Z141" s="146" t="s">
        <v>184</v>
      </c>
      <c r="AA141" s="146" t="s">
        <v>185</v>
      </c>
      <c r="AB141" s="134">
        <v>0.4</v>
      </c>
      <c r="AC141" s="146" t="s">
        <v>186</v>
      </c>
      <c r="AD141" s="146" t="s">
        <v>187</v>
      </c>
      <c r="AE141" s="146" t="s">
        <v>188</v>
      </c>
      <c r="AF141" s="190">
        <v>0.6</v>
      </c>
      <c r="AG141" s="133" t="s">
        <v>179</v>
      </c>
      <c r="AH141" s="134">
        <v>0.6</v>
      </c>
      <c r="AI141" s="140" t="s">
        <v>295</v>
      </c>
      <c r="AJ141" s="134">
        <v>0.4</v>
      </c>
      <c r="AK141" s="135" t="s">
        <v>181</v>
      </c>
      <c r="AL141" s="151" t="s">
        <v>33</v>
      </c>
      <c r="AM141" s="177" t="s">
        <v>200</v>
      </c>
      <c r="AN141" s="176" t="s">
        <v>200</v>
      </c>
      <c r="AO141" s="176" t="s">
        <v>200</v>
      </c>
      <c r="AP141" s="176" t="s">
        <v>200</v>
      </c>
      <c r="AQ141" s="367" t="s">
        <v>576</v>
      </c>
      <c r="AR141" s="367" t="s">
        <v>577</v>
      </c>
      <c r="AS141" s="367" t="s">
        <v>578</v>
      </c>
    </row>
    <row r="142" spans="1:45" ht="44.25" customHeight="1" x14ac:dyDescent="0.2">
      <c r="A142" s="360"/>
      <c r="B142" s="363"/>
      <c r="C142" s="365"/>
      <c r="D142" s="365"/>
      <c r="E142" s="399"/>
      <c r="F142" s="399"/>
      <c r="G142" s="365"/>
      <c r="H142" s="396"/>
      <c r="I142" s="399"/>
      <c r="J142" s="399"/>
      <c r="K142" s="399"/>
      <c r="L142" s="399"/>
      <c r="M142" s="396"/>
      <c r="N142" s="396"/>
      <c r="O142" s="434"/>
      <c r="P142" s="557"/>
      <c r="Q142" s="365"/>
      <c r="R142" s="365"/>
      <c r="S142" s="365"/>
      <c r="T142" s="550"/>
      <c r="U142" s="365"/>
      <c r="V142" s="554"/>
      <c r="W142" s="178">
        <v>2</v>
      </c>
      <c r="X142" s="289" t="s">
        <v>579</v>
      </c>
      <c r="Y142" s="178" t="s">
        <v>183</v>
      </c>
      <c r="Z142" s="148" t="s">
        <v>184</v>
      </c>
      <c r="AA142" s="148" t="s">
        <v>185</v>
      </c>
      <c r="AB142" s="137">
        <v>0.4</v>
      </c>
      <c r="AC142" s="148" t="s">
        <v>186</v>
      </c>
      <c r="AD142" s="148" t="s">
        <v>187</v>
      </c>
      <c r="AE142" s="148" t="s">
        <v>188</v>
      </c>
      <c r="AF142" s="184">
        <v>0.36</v>
      </c>
      <c r="AG142" s="140" t="s">
        <v>189</v>
      </c>
      <c r="AH142" s="137">
        <v>0.36</v>
      </c>
      <c r="AI142" s="140" t="s">
        <v>295</v>
      </c>
      <c r="AJ142" s="137">
        <v>0.4</v>
      </c>
      <c r="AK142" s="135" t="s">
        <v>181</v>
      </c>
      <c r="AL142" s="152" t="s">
        <v>33</v>
      </c>
      <c r="AM142" s="179" t="s">
        <v>200</v>
      </c>
      <c r="AN142" s="178" t="s">
        <v>200</v>
      </c>
      <c r="AO142" s="179" t="s">
        <v>200</v>
      </c>
      <c r="AP142" s="178" t="s">
        <v>200</v>
      </c>
      <c r="AQ142" s="365"/>
      <c r="AR142" s="365"/>
      <c r="AS142" s="365"/>
    </row>
    <row r="143" spans="1:45" ht="44.25" customHeight="1" x14ac:dyDescent="0.2">
      <c r="A143" s="360"/>
      <c r="B143" s="363"/>
      <c r="C143" s="365"/>
      <c r="D143" s="365"/>
      <c r="E143" s="399"/>
      <c r="F143" s="399"/>
      <c r="G143" s="365"/>
      <c r="H143" s="396"/>
      <c r="I143" s="399"/>
      <c r="J143" s="399"/>
      <c r="K143" s="399"/>
      <c r="L143" s="399"/>
      <c r="M143" s="396"/>
      <c r="N143" s="396"/>
      <c r="O143" s="434"/>
      <c r="P143" s="557"/>
      <c r="Q143" s="365"/>
      <c r="R143" s="365"/>
      <c r="S143" s="365"/>
      <c r="T143" s="550"/>
      <c r="U143" s="365"/>
      <c r="V143" s="554"/>
      <c r="W143" s="178">
        <v>3</v>
      </c>
      <c r="X143" s="286" t="s">
        <v>580</v>
      </c>
      <c r="Y143" s="178" t="s">
        <v>183</v>
      </c>
      <c r="Z143" s="148" t="s">
        <v>230</v>
      </c>
      <c r="AA143" s="148" t="s">
        <v>185</v>
      </c>
      <c r="AB143" s="137">
        <v>0.3</v>
      </c>
      <c r="AC143" s="148" t="s">
        <v>186</v>
      </c>
      <c r="AD143" s="148" t="s">
        <v>187</v>
      </c>
      <c r="AE143" s="148" t="s">
        <v>188</v>
      </c>
      <c r="AF143" s="184">
        <v>0.252</v>
      </c>
      <c r="AG143" s="140" t="s">
        <v>189</v>
      </c>
      <c r="AH143" s="137">
        <v>0.25</v>
      </c>
      <c r="AI143" s="140" t="s">
        <v>295</v>
      </c>
      <c r="AJ143" s="137">
        <v>0.4</v>
      </c>
      <c r="AK143" s="135" t="s">
        <v>181</v>
      </c>
      <c r="AL143" s="152" t="s">
        <v>33</v>
      </c>
      <c r="AM143" s="179" t="s">
        <v>200</v>
      </c>
      <c r="AN143" s="178" t="s">
        <v>200</v>
      </c>
      <c r="AO143" s="178" t="s">
        <v>200</v>
      </c>
      <c r="AP143" s="178" t="s">
        <v>200</v>
      </c>
      <c r="AQ143" s="365"/>
      <c r="AR143" s="365"/>
      <c r="AS143" s="365"/>
    </row>
    <row r="144" spans="1:45" ht="44.25" customHeight="1" x14ac:dyDescent="0.2">
      <c r="A144" s="360"/>
      <c r="B144" s="363"/>
      <c r="C144" s="365"/>
      <c r="D144" s="365"/>
      <c r="E144" s="399"/>
      <c r="F144" s="399"/>
      <c r="G144" s="365"/>
      <c r="H144" s="396"/>
      <c r="I144" s="399"/>
      <c r="J144" s="399"/>
      <c r="K144" s="399"/>
      <c r="L144" s="399"/>
      <c r="M144" s="396"/>
      <c r="N144" s="396"/>
      <c r="O144" s="434"/>
      <c r="P144" s="557"/>
      <c r="Q144" s="365"/>
      <c r="R144" s="365"/>
      <c r="S144" s="365"/>
      <c r="T144" s="550"/>
      <c r="U144" s="365"/>
      <c r="V144" s="554"/>
      <c r="W144" s="178">
        <v>4</v>
      </c>
      <c r="X144" s="276" t="s">
        <v>581</v>
      </c>
      <c r="Y144" s="178" t="s">
        <v>183</v>
      </c>
      <c r="Z144" s="148" t="s">
        <v>184</v>
      </c>
      <c r="AA144" s="148" t="s">
        <v>185</v>
      </c>
      <c r="AB144" s="137">
        <v>0.4</v>
      </c>
      <c r="AC144" s="148" t="s">
        <v>186</v>
      </c>
      <c r="AD144" s="148" t="s">
        <v>187</v>
      </c>
      <c r="AE144" s="148" t="s">
        <v>188</v>
      </c>
      <c r="AF144" s="184">
        <v>0.151</v>
      </c>
      <c r="AG144" s="150" t="s">
        <v>201</v>
      </c>
      <c r="AH144" s="137">
        <v>0.15</v>
      </c>
      <c r="AI144" s="140" t="s">
        <v>295</v>
      </c>
      <c r="AJ144" s="137">
        <v>0.4</v>
      </c>
      <c r="AK144" s="182" t="s">
        <v>451</v>
      </c>
      <c r="AL144" s="152" t="s">
        <v>33</v>
      </c>
      <c r="AM144" s="179" t="s">
        <v>200</v>
      </c>
      <c r="AN144" s="178" t="s">
        <v>200</v>
      </c>
      <c r="AO144" s="178" t="s">
        <v>200</v>
      </c>
      <c r="AP144" s="178" t="s">
        <v>200</v>
      </c>
      <c r="AQ144" s="365"/>
      <c r="AR144" s="365"/>
      <c r="AS144" s="365"/>
    </row>
    <row r="145" spans="1:45" ht="44.25" customHeight="1" x14ac:dyDescent="0.2">
      <c r="A145" s="360"/>
      <c r="B145" s="363"/>
      <c r="C145" s="365"/>
      <c r="D145" s="365"/>
      <c r="E145" s="399"/>
      <c r="F145" s="399"/>
      <c r="G145" s="365"/>
      <c r="H145" s="396"/>
      <c r="I145" s="399"/>
      <c r="J145" s="399"/>
      <c r="K145" s="399"/>
      <c r="L145" s="399"/>
      <c r="M145" s="396"/>
      <c r="N145" s="396"/>
      <c r="O145" s="434"/>
      <c r="P145" s="557"/>
      <c r="Q145" s="365"/>
      <c r="R145" s="365"/>
      <c r="S145" s="365"/>
      <c r="T145" s="550"/>
      <c r="U145" s="365"/>
      <c r="V145" s="554"/>
      <c r="W145" s="178">
        <v>5</v>
      </c>
      <c r="X145" s="276" t="s">
        <v>582</v>
      </c>
      <c r="Y145" s="178" t="s">
        <v>183</v>
      </c>
      <c r="Z145" s="148" t="s">
        <v>184</v>
      </c>
      <c r="AA145" s="148" t="s">
        <v>185</v>
      </c>
      <c r="AB145" s="137">
        <v>0.4</v>
      </c>
      <c r="AC145" s="148" t="s">
        <v>186</v>
      </c>
      <c r="AD145" s="148" t="s">
        <v>187</v>
      </c>
      <c r="AE145" s="148" t="s">
        <v>188</v>
      </c>
      <c r="AF145" s="184">
        <v>9.0999999999999998E-2</v>
      </c>
      <c r="AG145" s="150" t="s">
        <v>201</v>
      </c>
      <c r="AH145" s="137">
        <v>0.09</v>
      </c>
      <c r="AI145" s="140" t="s">
        <v>295</v>
      </c>
      <c r="AJ145" s="137">
        <v>0.4</v>
      </c>
      <c r="AK145" s="182" t="s">
        <v>451</v>
      </c>
      <c r="AL145" s="152" t="s">
        <v>33</v>
      </c>
      <c r="AM145" s="179" t="s">
        <v>200</v>
      </c>
      <c r="AN145" s="178" t="s">
        <v>200</v>
      </c>
      <c r="AO145" s="178" t="s">
        <v>200</v>
      </c>
      <c r="AP145" s="178" t="s">
        <v>200</v>
      </c>
      <c r="AQ145" s="365"/>
      <c r="AR145" s="365"/>
      <c r="AS145" s="365"/>
    </row>
    <row r="146" spans="1:45" ht="44.25" customHeight="1" x14ac:dyDescent="0.2">
      <c r="A146" s="360"/>
      <c r="B146" s="363"/>
      <c r="C146" s="365"/>
      <c r="D146" s="365"/>
      <c r="E146" s="399"/>
      <c r="F146" s="399"/>
      <c r="G146" s="365"/>
      <c r="H146" s="396"/>
      <c r="I146" s="399"/>
      <c r="J146" s="399"/>
      <c r="K146" s="399"/>
      <c r="L146" s="399"/>
      <c r="M146" s="396"/>
      <c r="N146" s="396"/>
      <c r="O146" s="434"/>
      <c r="P146" s="557"/>
      <c r="Q146" s="365"/>
      <c r="R146" s="365"/>
      <c r="S146" s="365"/>
      <c r="T146" s="550"/>
      <c r="U146" s="365"/>
      <c r="V146" s="554"/>
      <c r="W146" s="178">
        <v>6</v>
      </c>
      <c r="X146" s="276" t="s">
        <v>583</v>
      </c>
      <c r="Y146" s="178" t="s">
        <v>183</v>
      </c>
      <c r="Z146" s="148" t="s">
        <v>184</v>
      </c>
      <c r="AA146" s="148" t="s">
        <v>185</v>
      </c>
      <c r="AB146" s="137">
        <v>0.4</v>
      </c>
      <c r="AC146" s="148" t="s">
        <v>186</v>
      </c>
      <c r="AD146" s="148" t="s">
        <v>187</v>
      </c>
      <c r="AE146" s="148" t="s">
        <v>188</v>
      </c>
      <c r="AF146" s="184">
        <v>5.3999999999999999E-2</v>
      </c>
      <c r="AG146" s="150" t="s">
        <v>201</v>
      </c>
      <c r="AH146" s="137">
        <v>0.05</v>
      </c>
      <c r="AI146" s="140" t="s">
        <v>295</v>
      </c>
      <c r="AJ146" s="137">
        <v>0.4</v>
      </c>
      <c r="AK146" s="182" t="s">
        <v>451</v>
      </c>
      <c r="AL146" s="152" t="s">
        <v>33</v>
      </c>
      <c r="AM146" s="179" t="s">
        <v>200</v>
      </c>
      <c r="AN146" s="178" t="s">
        <v>200</v>
      </c>
      <c r="AO146" s="178" t="s">
        <v>200</v>
      </c>
      <c r="AP146" s="178" t="s">
        <v>200</v>
      </c>
      <c r="AQ146" s="365"/>
      <c r="AR146" s="365"/>
      <c r="AS146" s="365"/>
    </row>
    <row r="147" spans="1:45" ht="44.25" customHeight="1" x14ac:dyDescent="0.2">
      <c r="A147" s="360"/>
      <c r="B147" s="363"/>
      <c r="C147" s="365"/>
      <c r="D147" s="365"/>
      <c r="E147" s="399"/>
      <c r="F147" s="399"/>
      <c r="G147" s="365"/>
      <c r="H147" s="396"/>
      <c r="I147" s="399"/>
      <c r="J147" s="399"/>
      <c r="K147" s="399"/>
      <c r="L147" s="399"/>
      <c r="M147" s="396"/>
      <c r="N147" s="396"/>
      <c r="O147" s="434"/>
      <c r="P147" s="557"/>
      <c r="Q147" s="365"/>
      <c r="R147" s="365"/>
      <c r="S147" s="365"/>
      <c r="T147" s="550"/>
      <c r="U147" s="365"/>
      <c r="V147" s="554"/>
      <c r="W147" s="178">
        <v>7</v>
      </c>
      <c r="X147" s="276" t="s">
        <v>584</v>
      </c>
      <c r="Y147" s="178" t="s">
        <v>183</v>
      </c>
      <c r="Z147" s="148" t="s">
        <v>184</v>
      </c>
      <c r="AA147" s="148" t="s">
        <v>185</v>
      </c>
      <c r="AB147" s="137">
        <v>0.4</v>
      </c>
      <c r="AC147" s="148" t="s">
        <v>186</v>
      </c>
      <c r="AD147" s="148" t="s">
        <v>187</v>
      </c>
      <c r="AE147" s="148" t="s">
        <v>188</v>
      </c>
      <c r="AF147" s="184">
        <v>3.3000000000000002E-2</v>
      </c>
      <c r="AG147" s="150" t="s">
        <v>201</v>
      </c>
      <c r="AH147" s="137">
        <v>0.03</v>
      </c>
      <c r="AI147" s="140" t="s">
        <v>295</v>
      </c>
      <c r="AJ147" s="137">
        <v>0.4</v>
      </c>
      <c r="AK147" s="182" t="s">
        <v>451</v>
      </c>
      <c r="AL147" s="152" t="s">
        <v>33</v>
      </c>
      <c r="AM147" s="179" t="s">
        <v>200</v>
      </c>
      <c r="AN147" s="178" t="s">
        <v>200</v>
      </c>
      <c r="AO147" s="178" t="s">
        <v>200</v>
      </c>
      <c r="AP147" s="178" t="s">
        <v>200</v>
      </c>
      <c r="AQ147" s="365"/>
      <c r="AR147" s="365"/>
      <c r="AS147" s="365"/>
    </row>
    <row r="148" spans="1:45" ht="44.25" customHeight="1" x14ac:dyDescent="0.2">
      <c r="A148" s="361"/>
      <c r="B148" s="364"/>
      <c r="C148" s="366"/>
      <c r="D148" s="366"/>
      <c r="E148" s="400"/>
      <c r="F148" s="400"/>
      <c r="G148" s="366"/>
      <c r="H148" s="397"/>
      <c r="I148" s="400"/>
      <c r="J148" s="400"/>
      <c r="K148" s="400"/>
      <c r="L148" s="400"/>
      <c r="M148" s="397"/>
      <c r="N148" s="397"/>
      <c r="O148" s="385"/>
      <c r="P148" s="558"/>
      <c r="Q148" s="366"/>
      <c r="R148" s="366"/>
      <c r="S148" s="366"/>
      <c r="T148" s="551"/>
      <c r="U148" s="366"/>
      <c r="V148" s="555"/>
      <c r="W148" s="178">
        <v>8</v>
      </c>
      <c r="X148" s="276" t="s">
        <v>585</v>
      </c>
      <c r="Y148" s="178" t="s">
        <v>183</v>
      </c>
      <c r="Z148" s="148" t="s">
        <v>184</v>
      </c>
      <c r="AA148" s="148" t="s">
        <v>185</v>
      </c>
      <c r="AB148" s="137">
        <v>0.4</v>
      </c>
      <c r="AC148" s="148" t="s">
        <v>186</v>
      </c>
      <c r="AD148" s="148" t="s">
        <v>187</v>
      </c>
      <c r="AE148" s="148" t="s">
        <v>188</v>
      </c>
      <c r="AF148" s="184">
        <v>0.02</v>
      </c>
      <c r="AG148" s="150" t="s">
        <v>201</v>
      </c>
      <c r="AH148" s="137">
        <v>0.02</v>
      </c>
      <c r="AI148" s="140" t="s">
        <v>295</v>
      </c>
      <c r="AJ148" s="137">
        <v>0.4</v>
      </c>
      <c r="AK148" s="182" t="s">
        <v>451</v>
      </c>
      <c r="AL148" s="152" t="s">
        <v>27</v>
      </c>
      <c r="AM148" s="179" t="s">
        <v>200</v>
      </c>
      <c r="AN148" s="178" t="s">
        <v>200</v>
      </c>
      <c r="AO148" s="178" t="s">
        <v>200</v>
      </c>
      <c r="AP148" s="178" t="s">
        <v>200</v>
      </c>
      <c r="AQ148" s="366"/>
      <c r="AR148" s="366"/>
      <c r="AS148" s="366"/>
    </row>
    <row r="149" spans="1:45" ht="70.5" customHeight="1" x14ac:dyDescent="0.2">
      <c r="A149" s="359">
        <v>26</v>
      </c>
      <c r="B149" s="362" t="s">
        <v>567</v>
      </c>
      <c r="C149" s="435" t="s">
        <v>30</v>
      </c>
      <c r="D149" s="435" t="s">
        <v>586</v>
      </c>
      <c r="E149" s="446" t="s">
        <v>587</v>
      </c>
      <c r="F149" s="560" t="s">
        <v>588</v>
      </c>
      <c r="G149" s="563" t="s">
        <v>260</v>
      </c>
      <c r="H149" s="566" t="s">
        <v>37</v>
      </c>
      <c r="I149" s="569" t="s">
        <v>589</v>
      </c>
      <c r="J149" s="569" t="s">
        <v>590</v>
      </c>
      <c r="K149" s="569" t="s">
        <v>591</v>
      </c>
      <c r="L149" s="569" t="s">
        <v>592</v>
      </c>
      <c r="M149" s="566" t="s">
        <v>43</v>
      </c>
      <c r="N149" s="566" t="s">
        <v>483</v>
      </c>
      <c r="O149" s="572">
        <v>365</v>
      </c>
      <c r="P149" s="575" t="str">
        <f>IF(O149&lt;=0,"",IF(O149&lt;=2,"Muy Baja",IF(O149&lt;=24,"Baja",IF(O149&lt;=500,"Media",IF(O149&lt;=5000,"Alta","Muy Alta")))))</f>
        <v>Media</v>
      </c>
      <c r="Q149" s="577">
        <f>IF(P149="","",IF(P149="Muy Baja",0.2,IF(P149="Baja",0.4,IF(P149="Media",0.6,IF(P149="Alta",0.8,IF(P149="Muy Alta",1,))))))</f>
        <v>0.6</v>
      </c>
      <c r="R149" s="579" t="s">
        <v>225</v>
      </c>
      <c r="S149" s="368" t="s">
        <v>225</v>
      </c>
      <c r="T149" s="581" t="s">
        <v>295</v>
      </c>
      <c r="U149" s="584">
        <v>0.4</v>
      </c>
      <c r="V149" s="587" t="s">
        <v>181</v>
      </c>
      <c r="W149" s="127">
        <v>1</v>
      </c>
      <c r="X149" s="275" t="s">
        <v>593</v>
      </c>
      <c r="Y149" s="176" t="s">
        <v>183</v>
      </c>
      <c r="Z149" s="146" t="s">
        <v>184</v>
      </c>
      <c r="AA149" s="146" t="s">
        <v>185</v>
      </c>
      <c r="AB149" s="134">
        <v>0.4</v>
      </c>
      <c r="AC149" s="146" t="s">
        <v>186</v>
      </c>
      <c r="AD149" s="146" t="s">
        <v>187</v>
      </c>
      <c r="AE149" s="146" t="s">
        <v>188</v>
      </c>
      <c r="AF149" s="190">
        <v>0.36</v>
      </c>
      <c r="AG149" s="49" t="str">
        <f>IFERROR(IF(AF149="","",IF(AF149&lt;=0.2,"Muy Baja",IF(AF149&lt;=0.4,"Baja",IF(AF149&lt;=0.6,"Media",IF(AF149&lt;=0.8,"Alta","Muy Alta"))))),"")</f>
        <v>Baja</v>
      </c>
      <c r="AH149" s="117">
        <f>+AF149</f>
        <v>0.36</v>
      </c>
      <c r="AI149" s="49" t="str">
        <f>IFERROR(IF(AJ149="","",IF(AJ149&lt;=0.2,"Leve",IF(AJ149&lt;=0.4,"Menor",IF(AJ149&lt;=0.6,"Moderado",IF(AJ149&lt;=0.8,"Mayor","Catastrófico"))))),"")</f>
        <v>Menor</v>
      </c>
      <c r="AJ149" s="47">
        <f t="shared" ref="AJ149" si="140">IFERROR(IF(Y149="Impacto",(U149-(+U149*AB149)),IF(Y149="Probabilidad",U149,"")),"")</f>
        <v>0.4</v>
      </c>
      <c r="AK149" s="50" t="str">
        <f>IFERROR(IF(OR(AND(AG149="Muy Baja",AI149="Leve"),AND(AG149="Muy Baja",AI149="Menor"),AND(AG149="Baja",AI149="Leve")),"Bajo",IF(OR(AND(AG149="Muy baja",AI149="Moderado"),AND(AG149="Baja",AI149="Menor"),AND(AG149="Baja",AI149="Moderado"),AND(AG149="Media",AI149="Leve"),AND(AG149="Media",AI149="Menor"),AND(AG149="Media",AI149="Moderado"),AND(AG149="Alta",AI149="Leve"),AND(AG149="Alta",AI149="Menor")),"Moderado",IF(OR(AND(AG149="Muy Baja",AI149="Mayor"),AND(AG149="Baja",AI149="Mayor"),AND(AG149="Media",AI149="Mayor"),AND(AG149="Alta",AI149="Moderado"),AND(AG149="Alta",AI149="Mayor"),AND(AG149="Muy Alta",AI149="Leve"),AND(AG149="Muy Alta",AI149="Menor"),AND(AG149="Muy Alta",AI149="Moderado"),AND(AG149="Muy Alta",AI149="Mayor")),"Alto",IF(OR(AND(AG149="Muy Baja",AI149="Catastrófico"),AND(AG149="Baja",AI149="Catastrófico"),AND(AG149="Media",AI149="Catastrófico"),AND(AG149="Alta",AI149="Catastrófico"),AND(AG149="Muy Alta",AI149="Catastrófico")),"Extremo","")))),"")</f>
        <v>Moderado</v>
      </c>
      <c r="AL149" s="228" t="s">
        <v>33</v>
      </c>
      <c r="AM149" s="186" t="s">
        <v>200</v>
      </c>
      <c r="AN149" s="186" t="s">
        <v>200</v>
      </c>
      <c r="AO149" s="186" t="s">
        <v>200</v>
      </c>
      <c r="AP149" s="176" t="s">
        <v>200</v>
      </c>
      <c r="AQ149" s="367" t="s">
        <v>594</v>
      </c>
      <c r="AR149" s="367" t="s">
        <v>595</v>
      </c>
      <c r="AS149" s="367" t="s">
        <v>578</v>
      </c>
    </row>
    <row r="150" spans="1:45" ht="70.5" customHeight="1" x14ac:dyDescent="0.2">
      <c r="A150" s="360"/>
      <c r="B150" s="363"/>
      <c r="C150" s="363"/>
      <c r="D150" s="363"/>
      <c r="E150" s="447"/>
      <c r="F150" s="561"/>
      <c r="G150" s="564"/>
      <c r="H150" s="567"/>
      <c r="I150" s="570"/>
      <c r="J150" s="570"/>
      <c r="K150" s="570"/>
      <c r="L150" s="570"/>
      <c r="M150" s="567"/>
      <c r="N150" s="567"/>
      <c r="O150" s="573"/>
      <c r="P150" s="426"/>
      <c r="Q150" s="390"/>
      <c r="R150" s="380"/>
      <c r="S150" s="369"/>
      <c r="T150" s="582"/>
      <c r="U150" s="585"/>
      <c r="V150" s="588"/>
      <c r="W150" s="113">
        <v>2</v>
      </c>
      <c r="X150" s="276" t="s">
        <v>596</v>
      </c>
      <c r="Y150" s="178" t="s">
        <v>183</v>
      </c>
      <c r="Z150" s="148" t="s">
        <v>184</v>
      </c>
      <c r="AA150" s="148" t="s">
        <v>185</v>
      </c>
      <c r="AB150" s="137">
        <v>0.4</v>
      </c>
      <c r="AC150" s="148" t="s">
        <v>186</v>
      </c>
      <c r="AD150" s="148" t="s">
        <v>187</v>
      </c>
      <c r="AE150" s="148" t="s">
        <v>188</v>
      </c>
      <c r="AF150" s="184">
        <v>0.216</v>
      </c>
      <c r="AG150" s="49" t="str">
        <f t="shared" ref="AG150:AG154" si="141">IFERROR(IF(AF150="","",IF(AF150&lt;=0.2,"Muy Baja",IF(AF150&lt;=0.4,"Baja",IF(AF150&lt;=0.6,"Media",IF(AF150&lt;=0.8,"Alta","Muy Alta"))))),"")</f>
        <v>Baja</v>
      </c>
      <c r="AH150" s="117">
        <f t="shared" ref="AH150:AH154" si="142">+AF150</f>
        <v>0.216</v>
      </c>
      <c r="AI150" s="49" t="str">
        <f t="shared" ref="AI150:AI154" si="143">IFERROR(IF(AJ150="","",IF(AJ150&lt;=0.2,"Leve",IF(AJ150&lt;=0.4,"Menor",IF(AJ150&lt;=0.6,"Moderado",IF(AJ150&lt;=0.8,"Mayor","Catastrófico"))))),"")</f>
        <v>Menor</v>
      </c>
      <c r="AJ150" s="47">
        <f t="shared" ref="AJ150" si="144">IFERROR(IF(AND(Y149="Impacto",Y150="Impacto"),(AJ149-(+AJ149*AB150)),IF(Y150="Impacto",($U$12-(+$U$12*AB150)),IF(Y150="Probabilidad",AJ149,""))),"")</f>
        <v>0.4</v>
      </c>
      <c r="AK150" s="50" t="str">
        <f t="shared" ref="AK150:AK151" si="145">IFERROR(IF(OR(AND(AG150="Muy Baja",AI150="Leve"),AND(AG150="Muy Baja",AI150="Menor"),AND(AG150="Baja",AI150="Leve")),"Bajo",IF(OR(AND(AG150="Muy baja",AI150="Moderado"),AND(AG150="Baja",AI150="Menor"),AND(AG150="Baja",AI150="Moderado"),AND(AG150="Media",AI150="Leve"),AND(AG150="Media",AI150="Menor"),AND(AG150="Media",AI150="Moderado"),AND(AG150="Alta",AI150="Leve"),AND(AG150="Alta",AI150="Menor")),"Moderado",IF(OR(AND(AG150="Muy Baja",AI150="Mayor"),AND(AG150="Baja",AI150="Mayor"),AND(AG150="Media",AI150="Mayor"),AND(AG150="Alta",AI150="Moderado"),AND(AG150="Alta",AI150="Mayor"),AND(AG150="Muy Alta",AI150="Leve"),AND(AG150="Muy Alta",AI150="Menor"),AND(AG150="Muy Alta",AI150="Moderado"),AND(AG150="Muy Alta",AI150="Mayor")),"Alto",IF(OR(AND(AG150="Muy Baja",AI150="Catastrófico"),AND(AG150="Baja",AI150="Catastrófico"),AND(AG150="Media",AI150="Catastrófico"),AND(AG150="Alta",AI150="Catastrófico"),AND(AG150="Muy Alta",AI150="Catastrófico")),"Extremo","")))),"")</f>
        <v>Moderado</v>
      </c>
      <c r="AL150" s="229" t="s">
        <v>33</v>
      </c>
      <c r="AM150" s="271" t="s">
        <v>200</v>
      </c>
      <c r="AN150" s="271" t="s">
        <v>200</v>
      </c>
      <c r="AO150" s="271" t="s">
        <v>200</v>
      </c>
      <c r="AP150" s="178" t="s">
        <v>200</v>
      </c>
      <c r="AQ150" s="365"/>
      <c r="AR150" s="365"/>
      <c r="AS150" s="365"/>
    </row>
    <row r="151" spans="1:45" ht="70.5" customHeight="1" x14ac:dyDescent="0.2">
      <c r="A151" s="360"/>
      <c r="B151" s="363"/>
      <c r="C151" s="363"/>
      <c r="D151" s="363"/>
      <c r="E151" s="447"/>
      <c r="F151" s="561"/>
      <c r="G151" s="564"/>
      <c r="H151" s="567"/>
      <c r="I151" s="570"/>
      <c r="J151" s="570"/>
      <c r="K151" s="570"/>
      <c r="L151" s="570"/>
      <c r="M151" s="567"/>
      <c r="N151" s="567"/>
      <c r="O151" s="573"/>
      <c r="P151" s="426"/>
      <c r="Q151" s="390"/>
      <c r="R151" s="380"/>
      <c r="S151" s="369"/>
      <c r="T151" s="582"/>
      <c r="U151" s="585"/>
      <c r="V151" s="588"/>
      <c r="W151" s="113">
        <v>3</v>
      </c>
      <c r="X151" s="286" t="s">
        <v>597</v>
      </c>
      <c r="Y151" s="178" t="s">
        <v>183</v>
      </c>
      <c r="Z151" s="148" t="s">
        <v>184</v>
      </c>
      <c r="AA151" s="148" t="s">
        <v>185</v>
      </c>
      <c r="AB151" s="137">
        <v>0.4</v>
      </c>
      <c r="AC151" s="148" t="s">
        <v>186</v>
      </c>
      <c r="AD151" s="148" t="s">
        <v>187</v>
      </c>
      <c r="AE151" s="148" t="s">
        <v>188</v>
      </c>
      <c r="AF151" s="184">
        <v>0.13</v>
      </c>
      <c r="AG151" s="49" t="str">
        <f t="shared" si="141"/>
        <v>Muy Baja</v>
      </c>
      <c r="AH151" s="117">
        <f t="shared" si="142"/>
        <v>0.13</v>
      </c>
      <c r="AI151" s="49" t="str">
        <f t="shared" si="143"/>
        <v>Menor</v>
      </c>
      <c r="AJ151" s="47">
        <f t="shared" ref="AJ151:AJ154" si="146">IFERROR(IF(AND(Y150="Impacto",Y151="Impacto"),(AJ150-(+AJ150*AB151)),IF(AND(Y150="Probabilidad",Y151="Impacto"),(AJ149-(+AJ149*AB151)),IF(Y151="Probabilidad",AJ150,""))),"")</f>
        <v>0.4</v>
      </c>
      <c r="AK151" s="50" t="str">
        <f t="shared" si="145"/>
        <v>Bajo</v>
      </c>
      <c r="AL151" s="229" t="s">
        <v>33</v>
      </c>
      <c r="AM151" s="179" t="s">
        <v>200</v>
      </c>
      <c r="AN151" s="179" t="s">
        <v>200</v>
      </c>
      <c r="AO151" s="179" t="s">
        <v>200</v>
      </c>
      <c r="AP151" s="178" t="s">
        <v>200</v>
      </c>
      <c r="AQ151" s="365"/>
      <c r="AR151" s="365"/>
      <c r="AS151" s="365"/>
    </row>
    <row r="152" spans="1:45" ht="70.5" customHeight="1" x14ac:dyDescent="0.2">
      <c r="A152" s="360"/>
      <c r="B152" s="363"/>
      <c r="C152" s="363"/>
      <c r="D152" s="363"/>
      <c r="E152" s="447"/>
      <c r="F152" s="561"/>
      <c r="G152" s="564"/>
      <c r="H152" s="567"/>
      <c r="I152" s="570"/>
      <c r="J152" s="570"/>
      <c r="K152" s="570"/>
      <c r="L152" s="570"/>
      <c r="M152" s="567"/>
      <c r="N152" s="567"/>
      <c r="O152" s="573"/>
      <c r="P152" s="426"/>
      <c r="Q152" s="390"/>
      <c r="R152" s="380"/>
      <c r="S152" s="369"/>
      <c r="T152" s="582"/>
      <c r="U152" s="585"/>
      <c r="V152" s="588"/>
      <c r="W152" s="113">
        <v>4</v>
      </c>
      <c r="X152" s="276" t="s">
        <v>598</v>
      </c>
      <c r="Y152" s="178" t="s">
        <v>183</v>
      </c>
      <c r="Z152" s="148" t="s">
        <v>230</v>
      </c>
      <c r="AA152" s="148" t="s">
        <v>185</v>
      </c>
      <c r="AB152" s="137">
        <v>0.3</v>
      </c>
      <c r="AC152" s="148" t="s">
        <v>186</v>
      </c>
      <c r="AD152" s="148" t="s">
        <v>187</v>
      </c>
      <c r="AE152" s="148" t="s">
        <v>188</v>
      </c>
      <c r="AF152" s="184">
        <v>9.0999999999999998E-2</v>
      </c>
      <c r="AG152" s="49" t="str">
        <f t="shared" si="141"/>
        <v>Muy Baja</v>
      </c>
      <c r="AH152" s="117">
        <f t="shared" si="142"/>
        <v>9.0999999999999998E-2</v>
      </c>
      <c r="AI152" s="49" t="str">
        <f t="shared" si="143"/>
        <v>Menor</v>
      </c>
      <c r="AJ152" s="47">
        <f t="shared" si="146"/>
        <v>0.4</v>
      </c>
      <c r="AK152" s="50" t="str">
        <f>IFERROR(IF(OR(AND(AG152="Muy Baja",AI152="Leve"),AND(AG152="Muy Baja",AI152="Menor"),AND(AG152="Baja",AI152="Leve")),"Bajo",IF(OR(AND(AG152="Muy baja",AI152="Moderado"),AND(AG152="Baja",AI152="Menor"),AND(AG152="Baja",AI152="Moderado"),AND(AG152="Media",AI152="Leve"),AND(AG152="Media",AI152="Menor"),AND(AG152="Media",AI152="Moderado"),AND(AG152="Alta",AI152="Leve"),AND(AG152="Alta",AI152="Menor")),"Moderado",IF(OR(AND(AG152="Muy Baja",AI152="Mayor"),AND(AG152="Baja",AI152="Mayor"),AND(AG152="Media",AI152="Mayor"),AND(AG152="Alta",AI152="Moderado"),AND(AG152="Alta",AI152="Mayor"),AND(AG152="Muy Alta",AI152="Leve"),AND(AG152="Muy Alta",AI152="Menor"),AND(AG152="Muy Alta",AI152="Moderado"),AND(AG152="Muy Alta",AI152="Mayor")),"Alto",IF(OR(AND(AG152="Muy Baja",AI152="Catastrófico"),AND(AG152="Baja",AI152="Catastrófico"),AND(AG152="Media",AI152="Catastrófico"),AND(AG152="Alta",AI152="Catastrófico"),AND(AG152="Muy Alta",AI152="Catastrófico")),"Extremo","")))),"")</f>
        <v>Bajo</v>
      </c>
      <c r="AL152" s="229" t="s">
        <v>27</v>
      </c>
      <c r="AM152" s="179" t="s">
        <v>200</v>
      </c>
      <c r="AN152" s="178" t="s">
        <v>200</v>
      </c>
      <c r="AO152" s="178" t="s">
        <v>200</v>
      </c>
      <c r="AP152" s="178" t="s">
        <v>200</v>
      </c>
      <c r="AQ152" s="366"/>
      <c r="AR152" s="366"/>
      <c r="AS152" s="366"/>
    </row>
    <row r="153" spans="1:45" ht="15" customHeight="1" x14ac:dyDescent="0.2">
      <c r="A153" s="360"/>
      <c r="B153" s="363"/>
      <c r="C153" s="363"/>
      <c r="D153" s="363"/>
      <c r="E153" s="447"/>
      <c r="F153" s="561"/>
      <c r="G153" s="564"/>
      <c r="H153" s="567"/>
      <c r="I153" s="570"/>
      <c r="J153" s="570"/>
      <c r="K153" s="570"/>
      <c r="L153" s="570"/>
      <c r="M153" s="567"/>
      <c r="N153" s="567"/>
      <c r="O153" s="573"/>
      <c r="P153" s="426"/>
      <c r="Q153" s="390"/>
      <c r="R153" s="380"/>
      <c r="S153" s="369"/>
      <c r="T153" s="582"/>
      <c r="U153" s="585"/>
      <c r="V153" s="588"/>
      <c r="W153" s="70">
        <v>5</v>
      </c>
      <c r="X153" s="43"/>
      <c r="Y153" s="45" t="str">
        <f t="shared" ref="Y153:Y154" si="147">IF(OR(Z153="Preventivo",Z153="Detectivo"),"Probabilidad",IF(Z153="Correctivo","Impacto",""))</f>
        <v/>
      </c>
      <c r="Z153" s="46"/>
      <c r="AA153" s="46"/>
      <c r="AB153" s="47" t="str">
        <f t="shared" ref="AB153:AB154" si="148">IF(AND(Z153="Preventivo",AA153="Automático"),"50%",IF(AND(Z153="Preventivo",AA153="Manual"),"40%",IF(AND(Z153="Detectivo",AA153="Automático"),"40%",IF(AND(Z153="Detectivo",AA153="Manual"),"30%",IF(AND(Z153="Correctivo",AA153="Automático"),"35%",IF(AND(Z153="Correctivo",AA153="Manual"),"25%",""))))))</f>
        <v/>
      </c>
      <c r="AC153" s="46"/>
      <c r="AD153" s="46"/>
      <c r="AE153" s="46"/>
      <c r="AF153" s="48" t="str">
        <f t="shared" ref="AF153:AF154" si="149">IFERROR(IF(AND(Y152="Probabilidad",Y153="Probabilidad"),(AH152-(+AH152*AB153)),IF(AND(Y152="Impacto",Y153="Probabilidad"),(AH151-(+AH151*AB153)),IF(Y153="Impacto",AH152,""))),"")</f>
        <v/>
      </c>
      <c r="AG153" s="49" t="str">
        <f t="shared" si="141"/>
        <v/>
      </c>
      <c r="AH153" s="117" t="str">
        <f t="shared" si="142"/>
        <v/>
      </c>
      <c r="AI153" s="49" t="str">
        <f t="shared" si="143"/>
        <v/>
      </c>
      <c r="AJ153" s="47" t="str">
        <f t="shared" si="146"/>
        <v/>
      </c>
      <c r="AK153" s="50" t="str">
        <f t="shared" ref="AK153:AK154" si="150">IFERROR(IF(OR(AND(AG153="Muy Baja",AI153="Leve"),AND(AG153="Muy Baja",AI153="Menor"),AND(AG153="Baja",AI153="Leve")),"Bajo",IF(OR(AND(AG153="Muy baja",AI153="Moderado"),AND(AG153="Baja",AI153="Menor"),AND(AG153="Baja",AI153="Moderado"),AND(AG153="Media",AI153="Leve"),AND(AG153="Media",AI153="Menor"),AND(AG153="Media",AI153="Moderado"),AND(AG153="Alta",AI153="Leve"),AND(AG153="Alta",AI153="Menor")),"Moderado",IF(OR(AND(AG153="Muy Baja",AI153="Mayor"),AND(AG153="Baja",AI153="Mayor"),AND(AG153="Media",AI153="Mayor"),AND(AG153="Alta",AI153="Moderado"),AND(AG153="Alta",AI153="Mayor"),AND(AG153="Muy Alta",AI153="Leve"),AND(AG153="Muy Alta",AI153="Menor"),AND(AG153="Muy Alta",AI153="Moderado"),AND(AG153="Muy Alta",AI153="Mayor")),"Alto",IF(OR(AND(AG153="Muy Baja",AI153="Catastrófico"),AND(AG153="Baja",AI153="Catastrófico"),AND(AG153="Media",AI153="Catastrófico"),AND(AG153="Alta",AI153="Catastrófico"),AND(AG153="Muy Alta",AI153="Catastrófico")),"Extremo","")))),"")</f>
        <v/>
      </c>
      <c r="AL153" s="51"/>
      <c r="AM153" s="42"/>
      <c r="AN153" s="52"/>
      <c r="AO153" s="52"/>
      <c r="AP153" s="53"/>
      <c r="AQ153" s="108"/>
      <c r="AR153" s="108"/>
      <c r="AS153" s="108"/>
    </row>
    <row r="154" spans="1:45" ht="15" customHeight="1" x14ac:dyDescent="0.2">
      <c r="A154" s="361"/>
      <c r="B154" s="364"/>
      <c r="C154" s="521"/>
      <c r="D154" s="521"/>
      <c r="E154" s="559"/>
      <c r="F154" s="562"/>
      <c r="G154" s="565"/>
      <c r="H154" s="568"/>
      <c r="I154" s="571"/>
      <c r="J154" s="571"/>
      <c r="K154" s="571"/>
      <c r="L154" s="571"/>
      <c r="M154" s="568"/>
      <c r="N154" s="568"/>
      <c r="O154" s="574"/>
      <c r="P154" s="576"/>
      <c r="Q154" s="578"/>
      <c r="R154" s="580"/>
      <c r="S154" s="375"/>
      <c r="T154" s="583"/>
      <c r="U154" s="586"/>
      <c r="V154" s="589"/>
      <c r="W154" s="70">
        <v>6</v>
      </c>
      <c r="X154" s="43"/>
      <c r="Y154" s="45" t="str">
        <f t="shared" si="147"/>
        <v/>
      </c>
      <c r="Z154" s="46"/>
      <c r="AA154" s="46"/>
      <c r="AB154" s="47" t="str">
        <f t="shared" si="148"/>
        <v/>
      </c>
      <c r="AC154" s="46"/>
      <c r="AD154" s="46"/>
      <c r="AE154" s="46"/>
      <c r="AF154" s="48" t="str">
        <f t="shared" si="149"/>
        <v/>
      </c>
      <c r="AG154" s="49" t="str">
        <f t="shared" si="141"/>
        <v/>
      </c>
      <c r="AH154" s="117" t="str">
        <f t="shared" si="142"/>
        <v/>
      </c>
      <c r="AI154" s="49" t="str">
        <f t="shared" si="143"/>
        <v/>
      </c>
      <c r="AJ154" s="47" t="str">
        <f t="shared" si="146"/>
        <v/>
      </c>
      <c r="AK154" s="50" t="str">
        <f t="shared" si="150"/>
        <v/>
      </c>
      <c r="AL154" s="51"/>
      <c r="AM154" s="42"/>
      <c r="AN154" s="52"/>
      <c r="AO154" s="52"/>
      <c r="AP154" s="53"/>
      <c r="AQ154" s="265"/>
      <c r="AR154" s="265"/>
      <c r="AS154" s="265"/>
    </row>
    <row r="155" spans="1:45" ht="47.25" customHeight="1" x14ac:dyDescent="0.2">
      <c r="A155" s="359">
        <v>27</v>
      </c>
      <c r="B155" s="362" t="s">
        <v>599</v>
      </c>
      <c r="C155" s="367" t="s">
        <v>30</v>
      </c>
      <c r="D155" s="367" t="s">
        <v>600</v>
      </c>
      <c r="E155" s="398" t="s">
        <v>601</v>
      </c>
      <c r="F155" s="398" t="s">
        <v>602</v>
      </c>
      <c r="G155" s="395" t="s">
        <v>51</v>
      </c>
      <c r="H155" s="367" t="s">
        <v>40</v>
      </c>
      <c r="I155" s="398" t="s">
        <v>603</v>
      </c>
      <c r="J155" s="398" t="s">
        <v>604</v>
      </c>
      <c r="K155" s="398" t="s">
        <v>605</v>
      </c>
      <c r="L155" s="398" t="s">
        <v>606</v>
      </c>
      <c r="M155" s="395" t="s">
        <v>48</v>
      </c>
      <c r="N155" s="367" t="s">
        <v>48</v>
      </c>
      <c r="O155" s="384">
        <v>12</v>
      </c>
      <c r="P155" s="549" t="s">
        <v>189</v>
      </c>
      <c r="Q155" s="408">
        <v>0.4</v>
      </c>
      <c r="R155" s="395" t="s">
        <v>281</v>
      </c>
      <c r="S155" s="367" t="s">
        <v>281</v>
      </c>
      <c r="T155" s="405" t="s">
        <v>448</v>
      </c>
      <c r="U155" s="408">
        <v>0.2</v>
      </c>
      <c r="V155" s="409" t="s">
        <v>451</v>
      </c>
      <c r="W155" s="176">
        <v>1</v>
      </c>
      <c r="X155" s="276" t="s">
        <v>607</v>
      </c>
      <c r="Y155" s="176" t="s">
        <v>183</v>
      </c>
      <c r="Z155" s="146" t="s">
        <v>184</v>
      </c>
      <c r="AA155" s="146" t="s">
        <v>185</v>
      </c>
      <c r="AB155" s="134">
        <v>0.4</v>
      </c>
      <c r="AC155" s="146" t="s">
        <v>243</v>
      </c>
      <c r="AD155" s="146" t="s">
        <v>187</v>
      </c>
      <c r="AE155" s="146" t="s">
        <v>188</v>
      </c>
      <c r="AF155" s="190">
        <v>0.24</v>
      </c>
      <c r="AG155" s="140" t="s">
        <v>189</v>
      </c>
      <c r="AH155" s="134">
        <v>0.24</v>
      </c>
      <c r="AI155" s="150" t="s">
        <v>448</v>
      </c>
      <c r="AJ155" s="134">
        <v>0.2</v>
      </c>
      <c r="AK155" s="182" t="s">
        <v>451</v>
      </c>
      <c r="AL155" s="151" t="s">
        <v>27</v>
      </c>
      <c r="AM155" s="177" t="s">
        <v>200</v>
      </c>
      <c r="AN155" s="176" t="s">
        <v>200</v>
      </c>
      <c r="AO155" s="176" t="s">
        <v>200</v>
      </c>
      <c r="AP155" s="176" t="s">
        <v>200</v>
      </c>
      <c r="AQ155" s="367" t="s">
        <v>608</v>
      </c>
      <c r="AR155" s="367" t="s">
        <v>609</v>
      </c>
      <c r="AS155" s="367" t="s">
        <v>610</v>
      </c>
    </row>
    <row r="156" spans="1:45" ht="47.25" customHeight="1" x14ac:dyDescent="0.2">
      <c r="A156" s="360"/>
      <c r="B156" s="363"/>
      <c r="C156" s="365"/>
      <c r="D156" s="365"/>
      <c r="E156" s="399"/>
      <c r="F156" s="399"/>
      <c r="G156" s="396"/>
      <c r="H156" s="365"/>
      <c r="I156" s="399"/>
      <c r="J156" s="399"/>
      <c r="K156" s="399"/>
      <c r="L156" s="399"/>
      <c r="M156" s="396"/>
      <c r="N156" s="365"/>
      <c r="O156" s="434"/>
      <c r="P156" s="550"/>
      <c r="Q156" s="365"/>
      <c r="R156" s="396"/>
      <c r="S156" s="365"/>
      <c r="T156" s="406"/>
      <c r="U156" s="365"/>
      <c r="V156" s="410"/>
      <c r="W156" s="178">
        <v>2</v>
      </c>
      <c r="X156" s="289" t="s">
        <v>611</v>
      </c>
      <c r="Y156" s="178" t="s">
        <v>183</v>
      </c>
      <c r="Z156" s="148" t="s">
        <v>184</v>
      </c>
      <c r="AA156" s="148" t="s">
        <v>185</v>
      </c>
      <c r="AB156" s="137">
        <v>0.4</v>
      </c>
      <c r="AC156" s="148" t="s">
        <v>243</v>
      </c>
      <c r="AD156" s="148" t="s">
        <v>187</v>
      </c>
      <c r="AE156" s="148" t="s">
        <v>188</v>
      </c>
      <c r="AF156" s="184">
        <v>0.14399999999999999</v>
      </c>
      <c r="AG156" s="150" t="s">
        <v>201</v>
      </c>
      <c r="AH156" s="137">
        <v>0.14000000000000001</v>
      </c>
      <c r="AI156" s="150" t="s">
        <v>448</v>
      </c>
      <c r="AJ156" s="137">
        <v>0.2</v>
      </c>
      <c r="AK156" s="182" t="s">
        <v>451</v>
      </c>
      <c r="AL156" s="152" t="s">
        <v>27</v>
      </c>
      <c r="AM156" s="179" t="s">
        <v>200</v>
      </c>
      <c r="AN156" s="178" t="s">
        <v>200</v>
      </c>
      <c r="AO156" s="179" t="s">
        <v>200</v>
      </c>
      <c r="AP156" s="178" t="s">
        <v>200</v>
      </c>
      <c r="AQ156" s="365"/>
      <c r="AR156" s="365"/>
      <c r="AS156" s="365"/>
    </row>
    <row r="157" spans="1:45" ht="47.25" customHeight="1" x14ac:dyDescent="0.2">
      <c r="A157" s="360"/>
      <c r="B157" s="363"/>
      <c r="C157" s="365"/>
      <c r="D157" s="365"/>
      <c r="E157" s="399"/>
      <c r="F157" s="399"/>
      <c r="G157" s="396"/>
      <c r="H157" s="365"/>
      <c r="I157" s="399"/>
      <c r="J157" s="399"/>
      <c r="K157" s="399"/>
      <c r="L157" s="399"/>
      <c r="M157" s="396"/>
      <c r="N157" s="365"/>
      <c r="O157" s="434"/>
      <c r="P157" s="550"/>
      <c r="Q157" s="365"/>
      <c r="R157" s="396"/>
      <c r="S157" s="365"/>
      <c r="T157" s="406"/>
      <c r="U157" s="365"/>
      <c r="V157" s="410"/>
      <c r="W157" s="178">
        <v>3</v>
      </c>
      <c r="X157" s="286" t="s">
        <v>612</v>
      </c>
      <c r="Y157" s="178" t="s">
        <v>183</v>
      </c>
      <c r="Z157" s="148" t="s">
        <v>184</v>
      </c>
      <c r="AA157" s="148" t="s">
        <v>185</v>
      </c>
      <c r="AB157" s="137">
        <v>0.4</v>
      </c>
      <c r="AC157" s="148" t="s">
        <v>186</v>
      </c>
      <c r="AD157" s="148" t="s">
        <v>187</v>
      </c>
      <c r="AE157" s="148" t="s">
        <v>188</v>
      </c>
      <c r="AF157" s="184">
        <v>8.5999999999999993E-2</v>
      </c>
      <c r="AG157" s="150" t="s">
        <v>201</v>
      </c>
      <c r="AH157" s="137">
        <v>0.09</v>
      </c>
      <c r="AI157" s="150" t="s">
        <v>448</v>
      </c>
      <c r="AJ157" s="137">
        <v>0.2</v>
      </c>
      <c r="AK157" s="182" t="s">
        <v>451</v>
      </c>
      <c r="AL157" s="152" t="s">
        <v>27</v>
      </c>
      <c r="AM157" s="179" t="s">
        <v>200</v>
      </c>
      <c r="AN157" s="178" t="s">
        <v>200</v>
      </c>
      <c r="AO157" s="178" t="s">
        <v>200</v>
      </c>
      <c r="AP157" s="178" t="s">
        <v>200</v>
      </c>
      <c r="AQ157" s="365"/>
      <c r="AR157" s="365"/>
      <c r="AS157" s="365"/>
    </row>
    <row r="158" spans="1:45" ht="15" customHeight="1" x14ac:dyDescent="0.2">
      <c r="A158" s="360"/>
      <c r="B158" s="363"/>
      <c r="C158" s="365"/>
      <c r="D158" s="365"/>
      <c r="E158" s="399"/>
      <c r="F158" s="399"/>
      <c r="G158" s="396"/>
      <c r="H158" s="365"/>
      <c r="I158" s="399"/>
      <c r="J158" s="399"/>
      <c r="K158" s="399"/>
      <c r="L158" s="399"/>
      <c r="M158" s="396"/>
      <c r="N158" s="365"/>
      <c r="O158" s="434"/>
      <c r="P158" s="550"/>
      <c r="Q158" s="365"/>
      <c r="R158" s="396"/>
      <c r="S158" s="365"/>
      <c r="T158" s="406"/>
      <c r="U158" s="365"/>
      <c r="V158" s="410"/>
      <c r="W158" s="178">
        <v>4</v>
      </c>
      <c r="X158" s="276" t="s">
        <v>200</v>
      </c>
      <c r="Y158" s="178" t="s">
        <v>200</v>
      </c>
      <c r="Z158" s="148" t="s">
        <v>200</v>
      </c>
      <c r="AA158" s="148" t="s">
        <v>200</v>
      </c>
      <c r="AB158" s="178" t="s">
        <v>200</v>
      </c>
      <c r="AC158" s="148" t="s">
        <v>200</v>
      </c>
      <c r="AD158" s="148" t="s">
        <v>200</v>
      </c>
      <c r="AE158" s="148" t="s">
        <v>200</v>
      </c>
      <c r="AF158" s="178" t="s">
        <v>200</v>
      </c>
      <c r="AG158" s="180" t="s">
        <v>200</v>
      </c>
      <c r="AH158" s="178" t="s">
        <v>200</v>
      </c>
      <c r="AI158" s="180" t="s">
        <v>200</v>
      </c>
      <c r="AJ158" s="178" t="s">
        <v>200</v>
      </c>
      <c r="AK158" s="181" t="s">
        <v>200</v>
      </c>
      <c r="AL158" s="152" t="s">
        <v>200</v>
      </c>
      <c r="AM158" s="179" t="s">
        <v>200</v>
      </c>
      <c r="AN158" s="178" t="s">
        <v>200</v>
      </c>
      <c r="AO158" s="178" t="s">
        <v>200</v>
      </c>
      <c r="AP158" s="178" t="s">
        <v>200</v>
      </c>
      <c r="AQ158" s="365"/>
      <c r="AR158" s="365"/>
      <c r="AS158" s="365"/>
    </row>
    <row r="159" spans="1:45" ht="15" customHeight="1" x14ac:dyDescent="0.2">
      <c r="A159" s="360"/>
      <c r="B159" s="363"/>
      <c r="C159" s="365"/>
      <c r="D159" s="365"/>
      <c r="E159" s="399"/>
      <c r="F159" s="399"/>
      <c r="G159" s="396"/>
      <c r="H159" s="365"/>
      <c r="I159" s="399"/>
      <c r="J159" s="399"/>
      <c r="K159" s="399"/>
      <c r="L159" s="399"/>
      <c r="M159" s="396"/>
      <c r="N159" s="365"/>
      <c r="O159" s="434"/>
      <c r="P159" s="550"/>
      <c r="Q159" s="365"/>
      <c r="R159" s="396"/>
      <c r="S159" s="365"/>
      <c r="T159" s="406"/>
      <c r="U159" s="365"/>
      <c r="V159" s="410"/>
      <c r="W159" s="178">
        <v>5</v>
      </c>
      <c r="X159" s="276" t="s">
        <v>200</v>
      </c>
      <c r="Y159" s="178" t="s">
        <v>200</v>
      </c>
      <c r="Z159" s="148" t="s">
        <v>200</v>
      </c>
      <c r="AA159" s="148" t="s">
        <v>200</v>
      </c>
      <c r="AB159" s="178" t="s">
        <v>200</v>
      </c>
      <c r="AC159" s="148" t="s">
        <v>200</v>
      </c>
      <c r="AD159" s="148" t="s">
        <v>200</v>
      </c>
      <c r="AE159" s="148" t="s">
        <v>200</v>
      </c>
      <c r="AF159" s="178" t="s">
        <v>200</v>
      </c>
      <c r="AG159" s="180" t="s">
        <v>200</v>
      </c>
      <c r="AH159" s="178" t="s">
        <v>200</v>
      </c>
      <c r="AI159" s="180" t="s">
        <v>200</v>
      </c>
      <c r="AJ159" s="178" t="s">
        <v>200</v>
      </c>
      <c r="AK159" s="181" t="s">
        <v>200</v>
      </c>
      <c r="AL159" s="152" t="s">
        <v>200</v>
      </c>
      <c r="AM159" s="179" t="s">
        <v>200</v>
      </c>
      <c r="AN159" s="178" t="s">
        <v>200</v>
      </c>
      <c r="AO159" s="178" t="s">
        <v>200</v>
      </c>
      <c r="AP159" s="178" t="s">
        <v>200</v>
      </c>
      <c r="AQ159" s="365"/>
      <c r="AR159" s="365"/>
      <c r="AS159" s="365"/>
    </row>
    <row r="160" spans="1:45" ht="15" customHeight="1" x14ac:dyDescent="0.2">
      <c r="A160" s="361"/>
      <c r="B160" s="364"/>
      <c r="C160" s="366"/>
      <c r="D160" s="366"/>
      <c r="E160" s="400"/>
      <c r="F160" s="400"/>
      <c r="G160" s="397"/>
      <c r="H160" s="366"/>
      <c r="I160" s="400"/>
      <c r="J160" s="400"/>
      <c r="K160" s="400"/>
      <c r="L160" s="400"/>
      <c r="M160" s="397"/>
      <c r="N160" s="366"/>
      <c r="O160" s="385"/>
      <c r="P160" s="551"/>
      <c r="Q160" s="366"/>
      <c r="R160" s="397"/>
      <c r="S160" s="366"/>
      <c r="T160" s="407"/>
      <c r="U160" s="366"/>
      <c r="V160" s="411"/>
      <c r="W160" s="178">
        <v>6</v>
      </c>
      <c r="X160" s="276" t="s">
        <v>200</v>
      </c>
      <c r="Y160" s="178" t="s">
        <v>200</v>
      </c>
      <c r="Z160" s="148" t="s">
        <v>200</v>
      </c>
      <c r="AA160" s="148" t="s">
        <v>200</v>
      </c>
      <c r="AB160" s="178" t="s">
        <v>200</v>
      </c>
      <c r="AC160" s="148" t="s">
        <v>200</v>
      </c>
      <c r="AD160" s="148" t="s">
        <v>200</v>
      </c>
      <c r="AE160" s="148" t="s">
        <v>200</v>
      </c>
      <c r="AF160" s="178" t="s">
        <v>200</v>
      </c>
      <c r="AG160" s="180" t="s">
        <v>200</v>
      </c>
      <c r="AH160" s="178" t="s">
        <v>200</v>
      </c>
      <c r="AI160" s="180" t="s">
        <v>200</v>
      </c>
      <c r="AJ160" s="178" t="s">
        <v>200</v>
      </c>
      <c r="AK160" s="181" t="s">
        <v>200</v>
      </c>
      <c r="AL160" s="152" t="s">
        <v>200</v>
      </c>
      <c r="AM160" s="179" t="s">
        <v>200</v>
      </c>
      <c r="AN160" s="178" t="s">
        <v>200</v>
      </c>
      <c r="AO160" s="178" t="s">
        <v>200</v>
      </c>
      <c r="AP160" s="178" t="s">
        <v>200</v>
      </c>
      <c r="AQ160" s="366"/>
      <c r="AR160" s="366"/>
      <c r="AS160" s="366"/>
    </row>
    <row r="161" spans="1:45" ht="61.5" customHeight="1" x14ac:dyDescent="0.2">
      <c r="A161" s="359">
        <v>28</v>
      </c>
      <c r="B161" s="362" t="s">
        <v>599</v>
      </c>
      <c r="C161" s="367" t="s">
        <v>30</v>
      </c>
      <c r="D161" s="367" t="s">
        <v>613</v>
      </c>
      <c r="E161" s="398" t="s">
        <v>614</v>
      </c>
      <c r="F161" s="398" t="s">
        <v>615</v>
      </c>
      <c r="G161" s="395" t="s">
        <v>51</v>
      </c>
      <c r="H161" s="367" t="s">
        <v>40</v>
      </c>
      <c r="I161" s="398" t="s">
        <v>616</v>
      </c>
      <c r="J161" s="398" t="s">
        <v>617</v>
      </c>
      <c r="K161" s="398" t="s">
        <v>618</v>
      </c>
      <c r="L161" s="398" t="s">
        <v>619</v>
      </c>
      <c r="M161" s="395" t="s">
        <v>48</v>
      </c>
      <c r="N161" s="395" t="s">
        <v>54</v>
      </c>
      <c r="O161" s="384">
        <v>365</v>
      </c>
      <c r="P161" s="428" t="s">
        <v>179</v>
      </c>
      <c r="Q161" s="408">
        <v>0.6</v>
      </c>
      <c r="R161" s="367" t="s">
        <v>180</v>
      </c>
      <c r="S161" s="367" t="s">
        <v>180</v>
      </c>
      <c r="T161" s="428" t="s">
        <v>181</v>
      </c>
      <c r="U161" s="408">
        <v>0.6</v>
      </c>
      <c r="V161" s="504" t="s">
        <v>181</v>
      </c>
      <c r="W161" s="176">
        <v>1</v>
      </c>
      <c r="X161" s="275" t="s">
        <v>620</v>
      </c>
      <c r="Y161" s="157" t="s">
        <v>183</v>
      </c>
      <c r="Z161" s="110" t="s">
        <v>184</v>
      </c>
      <c r="AA161" s="110" t="s">
        <v>185</v>
      </c>
      <c r="AB161" s="159">
        <v>0.4</v>
      </c>
      <c r="AC161" s="110" t="s">
        <v>186</v>
      </c>
      <c r="AD161" s="110" t="s">
        <v>187</v>
      </c>
      <c r="AE161" s="110" t="s">
        <v>188</v>
      </c>
      <c r="AF161" s="198">
        <v>0.36</v>
      </c>
      <c r="AG161" s="158" t="s">
        <v>189</v>
      </c>
      <c r="AH161" s="159">
        <v>0.36</v>
      </c>
      <c r="AI161" s="171" t="s">
        <v>181</v>
      </c>
      <c r="AJ161" s="159">
        <v>0.6</v>
      </c>
      <c r="AK161" s="160" t="s">
        <v>181</v>
      </c>
      <c r="AL161" s="161" t="s">
        <v>33</v>
      </c>
      <c r="AM161" s="177" t="s">
        <v>621</v>
      </c>
      <c r="AN161" s="177" t="s">
        <v>622</v>
      </c>
      <c r="AO161" s="177" t="s">
        <v>623</v>
      </c>
      <c r="AP161" s="177" t="s">
        <v>624</v>
      </c>
      <c r="AQ161" s="498" t="s">
        <v>625</v>
      </c>
      <c r="AR161" s="367" t="s">
        <v>626</v>
      </c>
      <c r="AS161" s="367" t="s">
        <v>622</v>
      </c>
    </row>
    <row r="162" spans="1:45" ht="61.5" customHeight="1" x14ac:dyDescent="0.2">
      <c r="A162" s="360"/>
      <c r="B162" s="363"/>
      <c r="C162" s="365"/>
      <c r="D162" s="365"/>
      <c r="E162" s="399"/>
      <c r="F162" s="399"/>
      <c r="G162" s="396"/>
      <c r="H162" s="365"/>
      <c r="I162" s="399"/>
      <c r="J162" s="399"/>
      <c r="K162" s="399"/>
      <c r="L162" s="399"/>
      <c r="M162" s="396"/>
      <c r="N162" s="396"/>
      <c r="O162" s="434"/>
      <c r="P162" s="429"/>
      <c r="Q162" s="365"/>
      <c r="R162" s="365"/>
      <c r="S162" s="365"/>
      <c r="T162" s="429"/>
      <c r="U162" s="365"/>
      <c r="V162" s="505"/>
      <c r="W162" s="178">
        <v>2</v>
      </c>
      <c r="X162" s="276" t="s">
        <v>627</v>
      </c>
      <c r="Y162" s="162" t="s">
        <v>183</v>
      </c>
      <c r="Z162" s="112" t="s">
        <v>184</v>
      </c>
      <c r="AA162" s="112" t="s">
        <v>185</v>
      </c>
      <c r="AB162" s="163">
        <v>0.4</v>
      </c>
      <c r="AC162" s="112" t="s">
        <v>186</v>
      </c>
      <c r="AD162" s="112" t="s">
        <v>187</v>
      </c>
      <c r="AE162" s="112" t="s">
        <v>188</v>
      </c>
      <c r="AF162" s="199">
        <v>0.216</v>
      </c>
      <c r="AG162" s="158" t="s">
        <v>189</v>
      </c>
      <c r="AH162" s="163">
        <v>0.22</v>
      </c>
      <c r="AI162" s="171" t="s">
        <v>181</v>
      </c>
      <c r="AJ162" s="163">
        <v>0.6</v>
      </c>
      <c r="AK162" s="160" t="s">
        <v>181</v>
      </c>
      <c r="AL162" s="164" t="s">
        <v>33</v>
      </c>
      <c r="AM162" s="179" t="s">
        <v>200</v>
      </c>
      <c r="AN162" s="178" t="s">
        <v>200</v>
      </c>
      <c r="AO162" s="179" t="s">
        <v>200</v>
      </c>
      <c r="AP162" s="178" t="s">
        <v>200</v>
      </c>
      <c r="AQ162" s="500"/>
      <c r="AR162" s="366"/>
      <c r="AS162" s="366"/>
    </row>
    <row r="163" spans="1:45" ht="15" customHeight="1" x14ac:dyDescent="0.2">
      <c r="A163" s="360"/>
      <c r="B163" s="363"/>
      <c r="C163" s="365"/>
      <c r="D163" s="365"/>
      <c r="E163" s="399"/>
      <c r="F163" s="399"/>
      <c r="G163" s="396"/>
      <c r="H163" s="365"/>
      <c r="I163" s="399"/>
      <c r="J163" s="399"/>
      <c r="K163" s="399"/>
      <c r="L163" s="399"/>
      <c r="M163" s="396"/>
      <c r="N163" s="396"/>
      <c r="O163" s="434"/>
      <c r="P163" s="429"/>
      <c r="Q163" s="365"/>
      <c r="R163" s="365"/>
      <c r="S163" s="365"/>
      <c r="T163" s="429"/>
      <c r="U163" s="365"/>
      <c r="V163" s="505"/>
      <c r="W163" s="178">
        <v>3</v>
      </c>
      <c r="X163" s="286" t="s">
        <v>200</v>
      </c>
      <c r="Y163" s="162" t="s">
        <v>200</v>
      </c>
      <c r="Z163" s="112" t="s">
        <v>200</v>
      </c>
      <c r="AA163" s="112" t="s">
        <v>200</v>
      </c>
      <c r="AB163" s="162" t="s">
        <v>200</v>
      </c>
      <c r="AC163" s="112" t="s">
        <v>200</v>
      </c>
      <c r="AD163" s="112" t="s">
        <v>200</v>
      </c>
      <c r="AE163" s="112" t="s">
        <v>200</v>
      </c>
      <c r="AF163" s="162" t="s">
        <v>200</v>
      </c>
      <c r="AG163" s="200" t="s">
        <v>200</v>
      </c>
      <c r="AH163" s="162" t="s">
        <v>200</v>
      </c>
      <c r="AI163" s="200" t="s">
        <v>200</v>
      </c>
      <c r="AJ163" s="162" t="s">
        <v>200</v>
      </c>
      <c r="AK163" s="201" t="s">
        <v>200</v>
      </c>
      <c r="AL163" s="164" t="s">
        <v>200</v>
      </c>
      <c r="AM163" s="179" t="s">
        <v>200</v>
      </c>
      <c r="AN163" s="178" t="s">
        <v>200</v>
      </c>
      <c r="AO163" s="178" t="s">
        <v>200</v>
      </c>
      <c r="AP163" s="178" t="s">
        <v>200</v>
      </c>
      <c r="AQ163" s="178" t="s">
        <v>200</v>
      </c>
      <c r="AR163" s="178" t="s">
        <v>200</v>
      </c>
      <c r="AS163" s="178" t="s">
        <v>200</v>
      </c>
    </row>
    <row r="164" spans="1:45" ht="15" customHeight="1" x14ac:dyDescent="0.2">
      <c r="A164" s="360"/>
      <c r="B164" s="363"/>
      <c r="C164" s="365"/>
      <c r="D164" s="365"/>
      <c r="E164" s="399"/>
      <c r="F164" s="399"/>
      <c r="G164" s="396"/>
      <c r="H164" s="365"/>
      <c r="I164" s="399"/>
      <c r="J164" s="399"/>
      <c r="K164" s="399"/>
      <c r="L164" s="399"/>
      <c r="M164" s="396"/>
      <c r="N164" s="396"/>
      <c r="O164" s="434"/>
      <c r="P164" s="429"/>
      <c r="Q164" s="365"/>
      <c r="R164" s="365"/>
      <c r="S164" s="365"/>
      <c r="T164" s="429"/>
      <c r="U164" s="365"/>
      <c r="V164" s="505"/>
      <c r="W164" s="178">
        <v>4</v>
      </c>
      <c r="X164" s="276" t="s">
        <v>200</v>
      </c>
      <c r="Y164" s="162" t="s">
        <v>200</v>
      </c>
      <c r="Z164" s="112" t="s">
        <v>200</v>
      </c>
      <c r="AA164" s="112" t="s">
        <v>200</v>
      </c>
      <c r="AB164" s="162" t="s">
        <v>200</v>
      </c>
      <c r="AC164" s="112" t="s">
        <v>200</v>
      </c>
      <c r="AD164" s="112" t="s">
        <v>200</v>
      </c>
      <c r="AE164" s="112" t="s">
        <v>200</v>
      </c>
      <c r="AF164" s="162" t="s">
        <v>200</v>
      </c>
      <c r="AG164" s="200" t="s">
        <v>200</v>
      </c>
      <c r="AH164" s="162" t="s">
        <v>200</v>
      </c>
      <c r="AI164" s="200" t="s">
        <v>200</v>
      </c>
      <c r="AJ164" s="162" t="s">
        <v>200</v>
      </c>
      <c r="AK164" s="201" t="s">
        <v>200</v>
      </c>
      <c r="AL164" s="164" t="s">
        <v>200</v>
      </c>
      <c r="AM164" s="179" t="s">
        <v>200</v>
      </c>
      <c r="AN164" s="178" t="s">
        <v>200</v>
      </c>
      <c r="AO164" s="178" t="s">
        <v>200</v>
      </c>
      <c r="AP164" s="178" t="s">
        <v>200</v>
      </c>
      <c r="AQ164" s="178" t="s">
        <v>200</v>
      </c>
      <c r="AR164" s="178" t="s">
        <v>200</v>
      </c>
      <c r="AS164" s="178" t="s">
        <v>200</v>
      </c>
    </row>
    <row r="165" spans="1:45" ht="15" customHeight="1" x14ac:dyDescent="0.2">
      <c r="A165" s="360"/>
      <c r="B165" s="363"/>
      <c r="C165" s="365"/>
      <c r="D165" s="365"/>
      <c r="E165" s="399"/>
      <c r="F165" s="399"/>
      <c r="G165" s="396"/>
      <c r="H165" s="365"/>
      <c r="I165" s="399"/>
      <c r="J165" s="399"/>
      <c r="K165" s="399"/>
      <c r="L165" s="399"/>
      <c r="M165" s="396"/>
      <c r="N165" s="396"/>
      <c r="O165" s="434"/>
      <c r="P165" s="429"/>
      <c r="Q165" s="365"/>
      <c r="R165" s="365"/>
      <c r="S165" s="365"/>
      <c r="T165" s="429"/>
      <c r="U165" s="365"/>
      <c r="V165" s="505"/>
      <c r="W165" s="178">
        <v>5</v>
      </c>
      <c r="X165" s="276" t="s">
        <v>200</v>
      </c>
      <c r="Y165" s="162" t="s">
        <v>200</v>
      </c>
      <c r="Z165" s="112" t="s">
        <v>200</v>
      </c>
      <c r="AA165" s="112" t="s">
        <v>200</v>
      </c>
      <c r="AB165" s="162" t="s">
        <v>200</v>
      </c>
      <c r="AC165" s="112" t="s">
        <v>200</v>
      </c>
      <c r="AD165" s="112" t="s">
        <v>200</v>
      </c>
      <c r="AE165" s="112" t="s">
        <v>200</v>
      </c>
      <c r="AF165" s="162" t="s">
        <v>200</v>
      </c>
      <c r="AG165" s="200" t="s">
        <v>200</v>
      </c>
      <c r="AH165" s="162" t="s">
        <v>200</v>
      </c>
      <c r="AI165" s="200" t="s">
        <v>200</v>
      </c>
      <c r="AJ165" s="162" t="s">
        <v>200</v>
      </c>
      <c r="AK165" s="201" t="s">
        <v>200</v>
      </c>
      <c r="AL165" s="164" t="s">
        <v>200</v>
      </c>
      <c r="AM165" s="179" t="s">
        <v>200</v>
      </c>
      <c r="AN165" s="178" t="s">
        <v>200</v>
      </c>
      <c r="AO165" s="178" t="s">
        <v>200</v>
      </c>
      <c r="AP165" s="178" t="s">
        <v>200</v>
      </c>
      <c r="AQ165" s="178" t="s">
        <v>200</v>
      </c>
      <c r="AR165" s="178" t="s">
        <v>200</v>
      </c>
      <c r="AS165" s="178" t="s">
        <v>200</v>
      </c>
    </row>
    <row r="166" spans="1:45" ht="15" customHeight="1" x14ac:dyDescent="0.2">
      <c r="A166" s="361"/>
      <c r="B166" s="364"/>
      <c r="C166" s="366"/>
      <c r="D166" s="366"/>
      <c r="E166" s="400"/>
      <c r="F166" s="400"/>
      <c r="G166" s="397"/>
      <c r="H166" s="366"/>
      <c r="I166" s="400"/>
      <c r="J166" s="400"/>
      <c r="K166" s="400"/>
      <c r="L166" s="400"/>
      <c r="M166" s="397"/>
      <c r="N166" s="397"/>
      <c r="O166" s="385"/>
      <c r="P166" s="430"/>
      <c r="Q166" s="366"/>
      <c r="R166" s="366"/>
      <c r="S166" s="366"/>
      <c r="T166" s="430"/>
      <c r="U166" s="366"/>
      <c r="V166" s="506"/>
      <c r="W166" s="178">
        <v>6</v>
      </c>
      <c r="X166" s="276" t="s">
        <v>200</v>
      </c>
      <c r="Y166" s="162" t="s">
        <v>200</v>
      </c>
      <c r="Z166" s="112" t="s">
        <v>200</v>
      </c>
      <c r="AA166" s="112" t="s">
        <v>200</v>
      </c>
      <c r="AB166" s="162" t="s">
        <v>200</v>
      </c>
      <c r="AC166" s="112" t="s">
        <v>200</v>
      </c>
      <c r="AD166" s="112" t="s">
        <v>200</v>
      </c>
      <c r="AE166" s="112" t="s">
        <v>200</v>
      </c>
      <c r="AF166" s="162" t="s">
        <v>200</v>
      </c>
      <c r="AG166" s="200" t="s">
        <v>200</v>
      </c>
      <c r="AH166" s="162" t="s">
        <v>200</v>
      </c>
      <c r="AI166" s="200" t="s">
        <v>200</v>
      </c>
      <c r="AJ166" s="162" t="s">
        <v>200</v>
      </c>
      <c r="AK166" s="201" t="s">
        <v>200</v>
      </c>
      <c r="AL166" s="164" t="s">
        <v>200</v>
      </c>
      <c r="AM166" s="179" t="s">
        <v>200</v>
      </c>
      <c r="AN166" s="178" t="s">
        <v>200</v>
      </c>
      <c r="AO166" s="178" t="s">
        <v>200</v>
      </c>
      <c r="AP166" s="178" t="s">
        <v>200</v>
      </c>
      <c r="AQ166" s="178" t="s">
        <v>200</v>
      </c>
      <c r="AR166" s="178" t="s">
        <v>200</v>
      </c>
      <c r="AS166" s="178" t="s">
        <v>200</v>
      </c>
    </row>
    <row r="167" spans="1:45" ht="78" customHeight="1" x14ac:dyDescent="0.2">
      <c r="A167" s="359">
        <v>29</v>
      </c>
      <c r="B167" s="362" t="s">
        <v>599</v>
      </c>
      <c r="C167" s="365" t="s">
        <v>30</v>
      </c>
      <c r="D167" s="365" t="s">
        <v>613</v>
      </c>
      <c r="E167" s="399" t="s">
        <v>628</v>
      </c>
      <c r="F167" s="399" t="s">
        <v>629</v>
      </c>
      <c r="G167" s="396" t="s">
        <v>51</v>
      </c>
      <c r="H167" s="365" t="s">
        <v>40</v>
      </c>
      <c r="I167" s="399" t="s">
        <v>630</v>
      </c>
      <c r="J167" s="399" t="s">
        <v>631</v>
      </c>
      <c r="K167" s="399" t="s">
        <v>632</v>
      </c>
      <c r="L167" s="399" t="s">
        <v>633</v>
      </c>
      <c r="M167" s="396" t="s">
        <v>48</v>
      </c>
      <c r="N167" s="396" t="s">
        <v>54</v>
      </c>
      <c r="O167" s="434">
        <v>365</v>
      </c>
      <c r="P167" s="428" t="s">
        <v>179</v>
      </c>
      <c r="Q167" s="417">
        <v>0.6</v>
      </c>
      <c r="R167" s="412" t="s">
        <v>281</v>
      </c>
      <c r="S167" s="365" t="s">
        <v>281</v>
      </c>
      <c r="T167" s="414" t="s">
        <v>448</v>
      </c>
      <c r="U167" s="417">
        <v>0.2</v>
      </c>
      <c r="V167" s="418" t="s">
        <v>181</v>
      </c>
      <c r="W167" s="178">
        <v>1</v>
      </c>
      <c r="X167" s="276" t="s">
        <v>634</v>
      </c>
      <c r="Y167" s="326" t="s">
        <v>183</v>
      </c>
      <c r="Z167" s="213" t="s">
        <v>184</v>
      </c>
      <c r="AA167" s="213" t="s">
        <v>185</v>
      </c>
      <c r="AB167" s="163">
        <v>0.4</v>
      </c>
      <c r="AC167" s="112" t="s">
        <v>186</v>
      </c>
      <c r="AD167" s="112" t="s">
        <v>187</v>
      </c>
      <c r="AE167" s="112" t="s">
        <v>188</v>
      </c>
      <c r="AF167" s="199">
        <v>0.36</v>
      </c>
      <c r="AG167" s="158" t="s">
        <v>189</v>
      </c>
      <c r="AH167" s="163">
        <v>0.36</v>
      </c>
      <c r="AI167" s="175" t="s">
        <v>448</v>
      </c>
      <c r="AJ167" s="163">
        <v>0.2</v>
      </c>
      <c r="AK167" s="266" t="s">
        <v>451</v>
      </c>
      <c r="AL167" s="164" t="s">
        <v>27</v>
      </c>
      <c r="AM167" s="179" t="s">
        <v>200</v>
      </c>
      <c r="AN167" s="178" t="s">
        <v>200</v>
      </c>
      <c r="AO167" s="178" t="s">
        <v>200</v>
      </c>
      <c r="AP167" s="178" t="s">
        <v>200</v>
      </c>
      <c r="AQ167" s="365" t="s">
        <v>635</v>
      </c>
      <c r="AR167" s="365" t="s">
        <v>636</v>
      </c>
      <c r="AS167" s="365" t="s">
        <v>637</v>
      </c>
    </row>
    <row r="168" spans="1:45" ht="78" customHeight="1" x14ac:dyDescent="0.2">
      <c r="A168" s="360"/>
      <c r="B168" s="363"/>
      <c r="C168" s="365"/>
      <c r="D168" s="365"/>
      <c r="E168" s="399"/>
      <c r="F168" s="399"/>
      <c r="G168" s="396"/>
      <c r="H168" s="365"/>
      <c r="I168" s="399"/>
      <c r="J168" s="399"/>
      <c r="K168" s="399"/>
      <c r="L168" s="399"/>
      <c r="M168" s="396"/>
      <c r="N168" s="396"/>
      <c r="O168" s="434"/>
      <c r="P168" s="429"/>
      <c r="Q168" s="365"/>
      <c r="R168" s="412"/>
      <c r="S168" s="365"/>
      <c r="T168" s="415"/>
      <c r="U168" s="365"/>
      <c r="V168" s="419"/>
      <c r="W168" s="178">
        <v>2</v>
      </c>
      <c r="X168" s="276" t="s">
        <v>638</v>
      </c>
      <c r="Y168" s="326" t="s">
        <v>183</v>
      </c>
      <c r="Z168" s="213" t="s">
        <v>184</v>
      </c>
      <c r="AA168" s="213" t="s">
        <v>185</v>
      </c>
      <c r="AB168" s="163">
        <v>0.4</v>
      </c>
      <c r="AC168" s="112" t="s">
        <v>186</v>
      </c>
      <c r="AD168" s="112" t="s">
        <v>187</v>
      </c>
      <c r="AE168" s="112" t="s">
        <v>188</v>
      </c>
      <c r="AF168" s="199">
        <v>0.216</v>
      </c>
      <c r="AG168" s="158" t="s">
        <v>189</v>
      </c>
      <c r="AH168" s="163">
        <v>0.22</v>
      </c>
      <c r="AI168" s="175" t="s">
        <v>448</v>
      </c>
      <c r="AJ168" s="163">
        <v>0.2</v>
      </c>
      <c r="AK168" s="266" t="s">
        <v>451</v>
      </c>
      <c r="AL168" s="164" t="s">
        <v>27</v>
      </c>
      <c r="AM168" s="179" t="s">
        <v>200</v>
      </c>
      <c r="AN168" s="178" t="s">
        <v>200</v>
      </c>
      <c r="AO168" s="178" t="s">
        <v>200</v>
      </c>
      <c r="AP168" s="178" t="s">
        <v>200</v>
      </c>
      <c r="AQ168" s="365"/>
      <c r="AR168" s="365"/>
      <c r="AS168" s="365"/>
    </row>
    <row r="169" spans="1:45" x14ac:dyDescent="0.2">
      <c r="A169" s="360"/>
      <c r="B169" s="363"/>
      <c r="C169" s="365"/>
      <c r="D169" s="365"/>
      <c r="E169" s="399"/>
      <c r="F169" s="399"/>
      <c r="G169" s="396"/>
      <c r="H169" s="365"/>
      <c r="I169" s="399"/>
      <c r="J169" s="399"/>
      <c r="K169" s="399"/>
      <c r="L169" s="399"/>
      <c r="M169" s="396"/>
      <c r="N169" s="396"/>
      <c r="O169" s="434"/>
      <c r="P169" s="429"/>
      <c r="Q169" s="365"/>
      <c r="R169" s="412"/>
      <c r="S169" s="365"/>
      <c r="T169" s="415"/>
      <c r="U169" s="365"/>
      <c r="V169" s="419"/>
      <c r="W169" s="178">
        <v>3</v>
      </c>
      <c r="X169" s="276" t="s">
        <v>200</v>
      </c>
      <c r="Y169" s="326" t="s">
        <v>200</v>
      </c>
      <c r="Z169" s="213" t="s">
        <v>200</v>
      </c>
      <c r="AA169" s="213" t="s">
        <v>200</v>
      </c>
      <c r="AB169" s="162" t="s">
        <v>200</v>
      </c>
      <c r="AC169" s="112" t="s">
        <v>200</v>
      </c>
      <c r="AD169" s="112" t="s">
        <v>200</v>
      </c>
      <c r="AE169" s="112" t="s">
        <v>200</v>
      </c>
      <c r="AF169" s="162" t="s">
        <v>200</v>
      </c>
      <c r="AG169" s="200" t="s">
        <v>200</v>
      </c>
      <c r="AH169" s="162" t="s">
        <v>200</v>
      </c>
      <c r="AI169" s="200" t="s">
        <v>200</v>
      </c>
      <c r="AJ169" s="162" t="s">
        <v>200</v>
      </c>
      <c r="AK169" s="201" t="s">
        <v>200</v>
      </c>
      <c r="AL169" s="164" t="s">
        <v>200</v>
      </c>
      <c r="AM169" s="179" t="s">
        <v>200</v>
      </c>
      <c r="AN169" s="178" t="s">
        <v>200</v>
      </c>
      <c r="AO169" s="178" t="s">
        <v>200</v>
      </c>
      <c r="AP169" s="178" t="s">
        <v>200</v>
      </c>
      <c r="AQ169" s="365"/>
      <c r="AR169" s="365"/>
      <c r="AS169" s="365"/>
    </row>
    <row r="170" spans="1:45" x14ac:dyDescent="0.2">
      <c r="A170" s="360"/>
      <c r="B170" s="363"/>
      <c r="C170" s="365"/>
      <c r="D170" s="365"/>
      <c r="E170" s="399"/>
      <c r="F170" s="399"/>
      <c r="G170" s="396"/>
      <c r="H170" s="365"/>
      <c r="I170" s="399"/>
      <c r="J170" s="399"/>
      <c r="K170" s="399"/>
      <c r="L170" s="399"/>
      <c r="M170" s="396"/>
      <c r="N170" s="396"/>
      <c r="O170" s="434"/>
      <c r="P170" s="429"/>
      <c r="Q170" s="365"/>
      <c r="R170" s="412"/>
      <c r="S170" s="365"/>
      <c r="T170" s="415"/>
      <c r="U170" s="365"/>
      <c r="V170" s="419"/>
      <c r="W170" s="178">
        <v>4</v>
      </c>
      <c r="X170" s="276" t="s">
        <v>200</v>
      </c>
      <c r="Y170" s="326" t="s">
        <v>200</v>
      </c>
      <c r="Z170" s="213" t="s">
        <v>200</v>
      </c>
      <c r="AA170" s="213" t="s">
        <v>200</v>
      </c>
      <c r="AB170" s="162" t="s">
        <v>200</v>
      </c>
      <c r="AC170" s="112" t="s">
        <v>200</v>
      </c>
      <c r="AD170" s="112" t="s">
        <v>200</v>
      </c>
      <c r="AE170" s="112" t="s">
        <v>200</v>
      </c>
      <c r="AF170" s="162" t="s">
        <v>200</v>
      </c>
      <c r="AG170" s="200" t="s">
        <v>200</v>
      </c>
      <c r="AH170" s="162" t="s">
        <v>200</v>
      </c>
      <c r="AI170" s="200" t="s">
        <v>200</v>
      </c>
      <c r="AJ170" s="162" t="s">
        <v>200</v>
      </c>
      <c r="AK170" s="201" t="s">
        <v>200</v>
      </c>
      <c r="AL170" s="164" t="s">
        <v>200</v>
      </c>
      <c r="AM170" s="179" t="s">
        <v>200</v>
      </c>
      <c r="AN170" s="178" t="s">
        <v>200</v>
      </c>
      <c r="AO170" s="178" t="s">
        <v>200</v>
      </c>
      <c r="AP170" s="178" t="s">
        <v>200</v>
      </c>
      <c r="AQ170" s="365"/>
      <c r="AR170" s="365"/>
      <c r="AS170" s="365"/>
    </row>
    <row r="171" spans="1:45" x14ac:dyDescent="0.2">
      <c r="A171" s="360"/>
      <c r="B171" s="363"/>
      <c r="C171" s="365"/>
      <c r="D171" s="365"/>
      <c r="E171" s="399"/>
      <c r="F171" s="399"/>
      <c r="G171" s="396"/>
      <c r="H171" s="365"/>
      <c r="I171" s="399"/>
      <c r="J171" s="399"/>
      <c r="K171" s="399"/>
      <c r="L171" s="399"/>
      <c r="M171" s="396"/>
      <c r="N171" s="396"/>
      <c r="O171" s="434"/>
      <c r="P171" s="429"/>
      <c r="Q171" s="365"/>
      <c r="R171" s="412"/>
      <c r="S171" s="365"/>
      <c r="T171" s="415"/>
      <c r="U171" s="365"/>
      <c r="V171" s="419"/>
      <c r="W171" s="178">
        <v>5</v>
      </c>
      <c r="X171" s="276" t="s">
        <v>200</v>
      </c>
      <c r="Y171" s="326" t="s">
        <v>200</v>
      </c>
      <c r="Z171" s="213" t="s">
        <v>200</v>
      </c>
      <c r="AA171" s="213" t="s">
        <v>200</v>
      </c>
      <c r="AB171" s="162" t="s">
        <v>200</v>
      </c>
      <c r="AC171" s="112" t="s">
        <v>200</v>
      </c>
      <c r="AD171" s="112" t="s">
        <v>200</v>
      </c>
      <c r="AE171" s="112" t="s">
        <v>200</v>
      </c>
      <c r="AF171" s="162" t="s">
        <v>200</v>
      </c>
      <c r="AG171" s="200" t="s">
        <v>200</v>
      </c>
      <c r="AH171" s="162" t="s">
        <v>200</v>
      </c>
      <c r="AI171" s="200" t="s">
        <v>200</v>
      </c>
      <c r="AJ171" s="162" t="s">
        <v>200</v>
      </c>
      <c r="AK171" s="201" t="s">
        <v>200</v>
      </c>
      <c r="AL171" s="164" t="s">
        <v>200</v>
      </c>
      <c r="AM171" s="179" t="s">
        <v>200</v>
      </c>
      <c r="AN171" s="178" t="s">
        <v>200</v>
      </c>
      <c r="AO171" s="178" t="s">
        <v>200</v>
      </c>
      <c r="AP171" s="178" t="s">
        <v>200</v>
      </c>
      <c r="AQ171" s="365"/>
      <c r="AR171" s="365"/>
      <c r="AS171" s="365"/>
    </row>
    <row r="172" spans="1:45" x14ac:dyDescent="0.2">
      <c r="A172" s="361"/>
      <c r="B172" s="364"/>
      <c r="C172" s="366"/>
      <c r="D172" s="366"/>
      <c r="E172" s="400"/>
      <c r="F172" s="400"/>
      <c r="G172" s="397"/>
      <c r="H172" s="366"/>
      <c r="I172" s="400"/>
      <c r="J172" s="400"/>
      <c r="K172" s="400"/>
      <c r="L172" s="400"/>
      <c r="M172" s="397"/>
      <c r="N172" s="397"/>
      <c r="O172" s="385"/>
      <c r="P172" s="430"/>
      <c r="Q172" s="366"/>
      <c r="R172" s="413"/>
      <c r="S172" s="366"/>
      <c r="T172" s="416"/>
      <c r="U172" s="366"/>
      <c r="V172" s="420"/>
      <c r="W172" s="178">
        <v>6</v>
      </c>
      <c r="X172" s="276" t="s">
        <v>200</v>
      </c>
      <c r="Y172" s="326" t="s">
        <v>200</v>
      </c>
      <c r="Z172" s="213" t="s">
        <v>200</v>
      </c>
      <c r="AA172" s="213" t="s">
        <v>200</v>
      </c>
      <c r="AB172" s="162" t="s">
        <v>200</v>
      </c>
      <c r="AC172" s="112" t="s">
        <v>200</v>
      </c>
      <c r="AD172" s="112" t="s">
        <v>200</v>
      </c>
      <c r="AE172" s="112" t="s">
        <v>200</v>
      </c>
      <c r="AF172" s="162" t="s">
        <v>200</v>
      </c>
      <c r="AG172" s="200" t="s">
        <v>200</v>
      </c>
      <c r="AH172" s="162" t="s">
        <v>200</v>
      </c>
      <c r="AI172" s="200" t="s">
        <v>200</v>
      </c>
      <c r="AJ172" s="162" t="s">
        <v>200</v>
      </c>
      <c r="AK172" s="201" t="s">
        <v>200</v>
      </c>
      <c r="AL172" s="164" t="s">
        <v>200</v>
      </c>
      <c r="AM172" s="179" t="s">
        <v>200</v>
      </c>
      <c r="AN172" s="178" t="s">
        <v>200</v>
      </c>
      <c r="AO172" s="178" t="s">
        <v>200</v>
      </c>
      <c r="AP172" s="178" t="s">
        <v>200</v>
      </c>
      <c r="AQ172" s="366"/>
      <c r="AR172" s="366"/>
      <c r="AS172" s="366"/>
    </row>
    <row r="173" spans="1:45" ht="84" customHeight="1" x14ac:dyDescent="0.2">
      <c r="A173" s="359">
        <v>30</v>
      </c>
      <c r="B173" s="362" t="s">
        <v>599</v>
      </c>
      <c r="C173" s="367" t="s">
        <v>30</v>
      </c>
      <c r="D173" s="367" t="s">
        <v>613</v>
      </c>
      <c r="E173" s="398" t="s">
        <v>639</v>
      </c>
      <c r="F173" s="456" t="s">
        <v>640</v>
      </c>
      <c r="G173" s="395" t="s">
        <v>51</v>
      </c>
      <c r="H173" s="367" t="s">
        <v>40</v>
      </c>
      <c r="I173" s="398" t="s">
        <v>641</v>
      </c>
      <c r="J173" s="398" t="s">
        <v>642</v>
      </c>
      <c r="K173" s="398" t="s">
        <v>643</v>
      </c>
      <c r="L173" s="398" t="s">
        <v>644</v>
      </c>
      <c r="M173" s="395" t="s">
        <v>48</v>
      </c>
      <c r="N173" s="395" t="s">
        <v>54</v>
      </c>
      <c r="O173" s="384">
        <v>365</v>
      </c>
      <c r="P173" s="428" t="s">
        <v>179</v>
      </c>
      <c r="Q173" s="408">
        <v>0.6</v>
      </c>
      <c r="R173" s="367" t="s">
        <v>180</v>
      </c>
      <c r="S173" s="367" t="s">
        <v>180</v>
      </c>
      <c r="T173" s="591" t="s">
        <v>181</v>
      </c>
      <c r="U173" s="408">
        <v>0.6</v>
      </c>
      <c r="V173" s="594" t="s">
        <v>181</v>
      </c>
      <c r="W173" s="176">
        <v>1</v>
      </c>
      <c r="X173" s="275" t="s">
        <v>645</v>
      </c>
      <c r="Y173" s="157" t="s">
        <v>183</v>
      </c>
      <c r="Z173" s="110" t="s">
        <v>184</v>
      </c>
      <c r="AA173" s="110" t="s">
        <v>185</v>
      </c>
      <c r="AB173" s="159">
        <v>0.4</v>
      </c>
      <c r="AC173" s="110" t="s">
        <v>243</v>
      </c>
      <c r="AD173" s="110" t="s">
        <v>187</v>
      </c>
      <c r="AE173" s="110" t="s">
        <v>188</v>
      </c>
      <c r="AF173" s="198">
        <v>0.36</v>
      </c>
      <c r="AG173" s="158" t="s">
        <v>189</v>
      </c>
      <c r="AH173" s="159">
        <v>0.36</v>
      </c>
      <c r="AI173" s="171" t="s">
        <v>181</v>
      </c>
      <c r="AJ173" s="159">
        <v>0.6</v>
      </c>
      <c r="AK173" s="160" t="s">
        <v>181</v>
      </c>
      <c r="AL173" s="161" t="s">
        <v>33</v>
      </c>
      <c r="AM173" s="177" t="s">
        <v>646</v>
      </c>
      <c r="AN173" s="177" t="s">
        <v>647</v>
      </c>
      <c r="AO173" s="177" t="s">
        <v>648</v>
      </c>
      <c r="AP173" s="176" t="s">
        <v>649</v>
      </c>
      <c r="AQ173" s="498" t="s">
        <v>650</v>
      </c>
      <c r="AR173" s="367" t="s">
        <v>651</v>
      </c>
      <c r="AS173" s="367" t="s">
        <v>647</v>
      </c>
    </row>
    <row r="174" spans="1:45" ht="84" customHeight="1" x14ac:dyDescent="0.2">
      <c r="A174" s="360"/>
      <c r="B174" s="363"/>
      <c r="C174" s="365"/>
      <c r="D174" s="365"/>
      <c r="E174" s="399"/>
      <c r="F174" s="457"/>
      <c r="G174" s="396"/>
      <c r="H174" s="365"/>
      <c r="I174" s="399"/>
      <c r="J174" s="399"/>
      <c r="K174" s="399"/>
      <c r="L174" s="399"/>
      <c r="M174" s="396"/>
      <c r="N174" s="396"/>
      <c r="O174" s="434"/>
      <c r="P174" s="429"/>
      <c r="Q174" s="365"/>
      <c r="R174" s="365"/>
      <c r="S174" s="365"/>
      <c r="T174" s="592"/>
      <c r="U174" s="365"/>
      <c r="V174" s="595"/>
      <c r="W174" s="178">
        <v>2</v>
      </c>
      <c r="X174" s="276" t="s">
        <v>652</v>
      </c>
      <c r="Y174" s="162" t="s">
        <v>183</v>
      </c>
      <c r="Z174" s="112" t="s">
        <v>184</v>
      </c>
      <c r="AA174" s="112" t="s">
        <v>185</v>
      </c>
      <c r="AB174" s="163">
        <v>0.4</v>
      </c>
      <c r="AC174" s="112" t="s">
        <v>243</v>
      </c>
      <c r="AD174" s="112" t="s">
        <v>187</v>
      </c>
      <c r="AE174" s="112" t="s">
        <v>188</v>
      </c>
      <c r="AF174" s="199">
        <v>0.216</v>
      </c>
      <c r="AG174" s="158" t="s">
        <v>189</v>
      </c>
      <c r="AH174" s="163">
        <v>0.22</v>
      </c>
      <c r="AI174" s="171" t="s">
        <v>181</v>
      </c>
      <c r="AJ174" s="163">
        <v>0.6</v>
      </c>
      <c r="AK174" s="160" t="s">
        <v>181</v>
      </c>
      <c r="AL174" s="164" t="s">
        <v>33</v>
      </c>
      <c r="AM174" s="179" t="s">
        <v>200</v>
      </c>
      <c r="AN174" s="178" t="s">
        <v>200</v>
      </c>
      <c r="AO174" s="178" t="s">
        <v>200</v>
      </c>
      <c r="AP174" s="178" t="s">
        <v>653</v>
      </c>
      <c r="AQ174" s="499"/>
      <c r="AR174" s="365"/>
      <c r="AS174" s="365"/>
    </row>
    <row r="175" spans="1:45" ht="84" customHeight="1" x14ac:dyDescent="0.2">
      <c r="A175" s="360"/>
      <c r="B175" s="363"/>
      <c r="C175" s="365"/>
      <c r="D175" s="365"/>
      <c r="E175" s="399"/>
      <c r="F175" s="457"/>
      <c r="G175" s="396"/>
      <c r="H175" s="365"/>
      <c r="I175" s="399"/>
      <c r="J175" s="399"/>
      <c r="K175" s="399"/>
      <c r="L175" s="399"/>
      <c r="M175" s="396"/>
      <c r="N175" s="396"/>
      <c r="O175" s="434"/>
      <c r="P175" s="429"/>
      <c r="Q175" s="365"/>
      <c r="R175" s="365"/>
      <c r="S175" s="365"/>
      <c r="T175" s="592"/>
      <c r="U175" s="365"/>
      <c r="V175" s="595"/>
      <c r="W175" s="178">
        <v>3</v>
      </c>
      <c r="X175" s="276" t="s">
        <v>654</v>
      </c>
      <c r="Y175" s="162" t="s">
        <v>183</v>
      </c>
      <c r="Z175" s="112" t="s">
        <v>184</v>
      </c>
      <c r="AA175" s="112" t="s">
        <v>185</v>
      </c>
      <c r="AB175" s="163">
        <v>0.4</v>
      </c>
      <c r="AC175" s="112" t="s">
        <v>243</v>
      </c>
      <c r="AD175" s="112" t="s">
        <v>187</v>
      </c>
      <c r="AE175" s="112" t="s">
        <v>188</v>
      </c>
      <c r="AF175" s="199">
        <v>0.13</v>
      </c>
      <c r="AG175" s="175" t="s">
        <v>201</v>
      </c>
      <c r="AH175" s="163">
        <v>0.13</v>
      </c>
      <c r="AI175" s="171" t="s">
        <v>181</v>
      </c>
      <c r="AJ175" s="163">
        <v>0.6</v>
      </c>
      <c r="AK175" s="160" t="s">
        <v>181</v>
      </c>
      <c r="AL175" s="164" t="s">
        <v>33</v>
      </c>
      <c r="AM175" s="179" t="s">
        <v>200</v>
      </c>
      <c r="AN175" s="178" t="s">
        <v>200</v>
      </c>
      <c r="AO175" s="178" t="s">
        <v>200</v>
      </c>
      <c r="AP175" s="178" t="s">
        <v>200</v>
      </c>
      <c r="AQ175" s="499"/>
      <c r="AR175" s="365"/>
      <c r="AS175" s="365"/>
    </row>
    <row r="176" spans="1:45" x14ac:dyDescent="0.2">
      <c r="A176" s="360"/>
      <c r="B176" s="363"/>
      <c r="C176" s="365"/>
      <c r="D176" s="365"/>
      <c r="E176" s="399"/>
      <c r="F176" s="457"/>
      <c r="G176" s="396"/>
      <c r="H176" s="365"/>
      <c r="I176" s="399"/>
      <c r="J176" s="399"/>
      <c r="K176" s="399"/>
      <c r="L176" s="399"/>
      <c r="M176" s="396"/>
      <c r="N176" s="396"/>
      <c r="O176" s="434"/>
      <c r="P176" s="429"/>
      <c r="Q176" s="365"/>
      <c r="R176" s="365"/>
      <c r="S176" s="365"/>
      <c r="T176" s="592"/>
      <c r="U176" s="365"/>
      <c r="V176" s="595"/>
      <c r="W176" s="178">
        <v>4</v>
      </c>
      <c r="X176" s="276" t="s">
        <v>200</v>
      </c>
      <c r="Y176" s="162" t="s">
        <v>200</v>
      </c>
      <c r="Z176" s="112" t="s">
        <v>200</v>
      </c>
      <c r="AA176" s="112" t="s">
        <v>200</v>
      </c>
      <c r="AB176" s="162" t="s">
        <v>200</v>
      </c>
      <c r="AC176" s="112" t="s">
        <v>200</v>
      </c>
      <c r="AD176" s="112" t="s">
        <v>200</v>
      </c>
      <c r="AE176" s="112" t="s">
        <v>200</v>
      </c>
      <c r="AF176" s="162" t="s">
        <v>200</v>
      </c>
      <c r="AG176" s="200" t="s">
        <v>200</v>
      </c>
      <c r="AH176" s="162" t="s">
        <v>200</v>
      </c>
      <c r="AI176" s="200" t="s">
        <v>200</v>
      </c>
      <c r="AJ176" s="162" t="s">
        <v>200</v>
      </c>
      <c r="AK176" s="201" t="s">
        <v>200</v>
      </c>
      <c r="AL176" s="164" t="s">
        <v>200</v>
      </c>
      <c r="AM176" s="179" t="s">
        <v>200</v>
      </c>
      <c r="AN176" s="178" t="s">
        <v>200</v>
      </c>
      <c r="AO176" s="178" t="s">
        <v>200</v>
      </c>
      <c r="AP176" s="178" t="s">
        <v>200</v>
      </c>
      <c r="AQ176" s="499"/>
      <c r="AR176" s="365"/>
      <c r="AS176" s="365"/>
    </row>
    <row r="177" spans="1:45" x14ac:dyDescent="0.2">
      <c r="A177" s="360"/>
      <c r="B177" s="363"/>
      <c r="C177" s="365"/>
      <c r="D177" s="365"/>
      <c r="E177" s="399"/>
      <c r="F177" s="457"/>
      <c r="G177" s="396"/>
      <c r="H177" s="365"/>
      <c r="I177" s="399"/>
      <c r="J177" s="399"/>
      <c r="K177" s="399"/>
      <c r="L177" s="399"/>
      <c r="M177" s="396"/>
      <c r="N177" s="396"/>
      <c r="O177" s="434"/>
      <c r="P177" s="429"/>
      <c r="Q177" s="365"/>
      <c r="R177" s="365"/>
      <c r="S177" s="365"/>
      <c r="T177" s="592"/>
      <c r="U177" s="365"/>
      <c r="V177" s="595"/>
      <c r="W177" s="178">
        <v>5</v>
      </c>
      <c r="X177" s="276" t="s">
        <v>200</v>
      </c>
      <c r="Y177" s="162" t="s">
        <v>200</v>
      </c>
      <c r="Z177" s="112" t="s">
        <v>200</v>
      </c>
      <c r="AA177" s="112" t="s">
        <v>200</v>
      </c>
      <c r="AB177" s="162" t="s">
        <v>200</v>
      </c>
      <c r="AC177" s="112" t="s">
        <v>200</v>
      </c>
      <c r="AD177" s="112" t="s">
        <v>200</v>
      </c>
      <c r="AE177" s="112" t="s">
        <v>200</v>
      </c>
      <c r="AF177" s="162" t="s">
        <v>200</v>
      </c>
      <c r="AG177" s="200" t="s">
        <v>200</v>
      </c>
      <c r="AH177" s="162" t="s">
        <v>200</v>
      </c>
      <c r="AI177" s="200" t="s">
        <v>200</v>
      </c>
      <c r="AJ177" s="162" t="s">
        <v>200</v>
      </c>
      <c r="AK177" s="201" t="s">
        <v>200</v>
      </c>
      <c r="AL177" s="164" t="s">
        <v>200</v>
      </c>
      <c r="AM177" s="179" t="s">
        <v>200</v>
      </c>
      <c r="AN177" s="178" t="s">
        <v>200</v>
      </c>
      <c r="AO177" s="178" t="s">
        <v>200</v>
      </c>
      <c r="AP177" s="178" t="s">
        <v>200</v>
      </c>
      <c r="AQ177" s="499"/>
      <c r="AR177" s="365"/>
      <c r="AS177" s="365"/>
    </row>
    <row r="178" spans="1:45" ht="15.75" thickBot="1" x14ac:dyDescent="0.25">
      <c r="A178" s="361"/>
      <c r="B178" s="364"/>
      <c r="C178" s="366"/>
      <c r="D178" s="366"/>
      <c r="E178" s="400"/>
      <c r="F178" s="458"/>
      <c r="G178" s="397"/>
      <c r="H178" s="366"/>
      <c r="I178" s="400"/>
      <c r="J178" s="400"/>
      <c r="K178" s="400"/>
      <c r="L178" s="400"/>
      <c r="M178" s="397"/>
      <c r="N178" s="397"/>
      <c r="O178" s="385"/>
      <c r="P178" s="430"/>
      <c r="Q178" s="366"/>
      <c r="R178" s="366"/>
      <c r="S178" s="366"/>
      <c r="T178" s="593"/>
      <c r="U178" s="366"/>
      <c r="V178" s="596"/>
      <c r="W178" s="178">
        <v>6</v>
      </c>
      <c r="X178" s="276" t="s">
        <v>200</v>
      </c>
      <c r="Y178" s="162" t="s">
        <v>200</v>
      </c>
      <c r="Z178" s="112" t="s">
        <v>200</v>
      </c>
      <c r="AA178" s="112" t="s">
        <v>200</v>
      </c>
      <c r="AB178" s="162" t="s">
        <v>200</v>
      </c>
      <c r="AC178" s="112" t="s">
        <v>200</v>
      </c>
      <c r="AD178" s="112" t="s">
        <v>200</v>
      </c>
      <c r="AE178" s="112" t="s">
        <v>200</v>
      </c>
      <c r="AF178" s="162" t="s">
        <v>200</v>
      </c>
      <c r="AG178" s="200" t="s">
        <v>200</v>
      </c>
      <c r="AH178" s="162" t="s">
        <v>200</v>
      </c>
      <c r="AI178" s="200" t="s">
        <v>200</v>
      </c>
      <c r="AJ178" s="162" t="s">
        <v>200</v>
      </c>
      <c r="AK178" s="201" t="s">
        <v>200</v>
      </c>
      <c r="AL178" s="164" t="s">
        <v>200</v>
      </c>
      <c r="AM178" s="179" t="s">
        <v>200</v>
      </c>
      <c r="AN178" s="178" t="s">
        <v>200</v>
      </c>
      <c r="AO178" s="178" t="s">
        <v>200</v>
      </c>
      <c r="AP178" s="178" t="s">
        <v>200</v>
      </c>
      <c r="AQ178" s="500"/>
      <c r="AR178" s="366"/>
      <c r="AS178" s="366"/>
    </row>
    <row r="179" spans="1:45" ht="78.75" customHeight="1" x14ac:dyDescent="0.2">
      <c r="A179" s="359">
        <v>31</v>
      </c>
      <c r="B179" s="362" t="s">
        <v>655</v>
      </c>
      <c r="C179" s="365" t="s">
        <v>32</v>
      </c>
      <c r="D179" s="365" t="s">
        <v>656</v>
      </c>
      <c r="E179" s="399" t="s">
        <v>657</v>
      </c>
      <c r="F179" s="399" t="s">
        <v>658</v>
      </c>
      <c r="G179" s="396" t="s">
        <v>51</v>
      </c>
      <c r="H179" s="365" t="s">
        <v>37</v>
      </c>
      <c r="I179" s="399" t="s">
        <v>659</v>
      </c>
      <c r="J179" s="399" t="s">
        <v>660</v>
      </c>
      <c r="K179" s="399" t="s">
        <v>411</v>
      </c>
      <c r="L179" s="399" t="s">
        <v>661</v>
      </c>
      <c r="M179" s="396" t="s">
        <v>41</v>
      </c>
      <c r="N179" s="396" t="s">
        <v>54</v>
      </c>
      <c r="O179" s="434">
        <v>8</v>
      </c>
      <c r="P179" s="425" t="str">
        <f>IF(O179&lt;=0,"",IF(O179&lt;=2,"Muy Baja",IF(O179&lt;=24,"Baja",IF(O179&lt;=500,"Media",IF(O179&lt;=5000,"Alta","Muy Alta")))))</f>
        <v>Baja</v>
      </c>
      <c r="Q179" s="389">
        <f>IF(P179="","",IF(P179="Muy Baja",0.2,IF(P179="Baja",0.4,IF(P179="Media",0.6,IF(P179="Alta",0.8,IF(P179="Muy Alta",1,))))))</f>
        <v>0.4</v>
      </c>
      <c r="R179" s="597" t="s">
        <v>180</v>
      </c>
      <c r="S179" s="101" t="str">
        <f>IF(NOT(ISERROR(MATCH(R179,#REF!,0))),#REF!&amp;"Por favor no seleccionar los criterios de impacto(Afectación Económica o presupuestal y Pérdida Reputacional)",R179)</f>
        <v xml:space="preserve">     El riesgo afecta la imagen de la entidad con algunos usuarios de relevancia frente al logro de los objetivos</v>
      </c>
      <c r="T179" s="599" t="s">
        <v>181</v>
      </c>
      <c r="U179" s="389">
        <f>IF(T179="","",IF(T179="Leve",0.2,IF(T179="Menor",0.4,IF(T179="Moderado",0.6,IF(T179="Mayor",0.8,IF(T179="Catastrófico",1,))))))</f>
        <v>0.6</v>
      </c>
      <c r="V179" s="392" t="str">
        <f>IF(OR(AND(P179="Muy Baja",T179="Leve"),AND(P179="Muy Baja",T179="Menor"),AND(P179="Baja",T179="Leve")),"Bajo",IF(OR(AND(P179="Muy baja",T179="Moderado"),AND(P179="Baja",T179="Menor"),AND(P179="Baja",T179="Moderado"),AND(P179="Media",T179="Leve"),AND(P179="Media",T179="Menor"),AND(P179="Media",T179="Moderado"),AND(P179="Alta",T179="Leve"),AND(P179="Alta",T179="Menor")),"Moderado",IF(OR(AND(P179="Muy Baja",T179="Mayor"),AND(P179="Baja",T179="Mayor"),AND(P179="Media",T179="Mayor"),AND(P179="Alta",T179="Moderado"),AND(P179="Alta",T179="Mayor"),AND(P179="Muy Alta",T179="Leve"),AND(P179="Muy Alta",T179="Menor"),AND(P179="Muy Alta",T179="Moderado"),AND(P179="Muy Alta",T179="Mayor")),"Alto",IF(OR(AND(P179="Muy Baja",T179="Catastrófico"),AND(P179="Baja",T179="Catastrófico"),AND(P179="Media",T179="Catastrófico"),AND(P179="Alta",T179="Catastrófico"),AND(P179="Muy Alta",T179="Catastrófico")),"Extremo",""))))</f>
        <v>Moderado</v>
      </c>
      <c r="W179" s="70">
        <v>1</v>
      </c>
      <c r="X179" s="327" t="s">
        <v>662</v>
      </c>
      <c r="Y179" s="219" t="s">
        <v>183</v>
      </c>
      <c r="Z179" s="220" t="s">
        <v>184</v>
      </c>
      <c r="AA179" s="220" t="s">
        <v>185</v>
      </c>
      <c r="AB179" s="221">
        <v>0.4</v>
      </c>
      <c r="AC179" s="220" t="s">
        <v>186</v>
      </c>
      <c r="AD179" s="220" t="s">
        <v>187</v>
      </c>
      <c r="AE179" s="220" t="s">
        <v>188</v>
      </c>
      <c r="AF179" s="48">
        <f>IFERROR(IF(Y179="Probabilidad",(Q179-(+Q179*AB179)),IF(Y179="Impacto",Q179,"")),"")</f>
        <v>0.24</v>
      </c>
      <c r="AG179" s="49" t="str">
        <f>IFERROR(IF(AF179="","",IF(AF179&lt;=0.2,"Muy Baja",IF(AF179&lt;=0.4,"Baja",IF(AF179&lt;=0.6,"Media",IF(AF179&lt;=0.8,"Alta","Muy Alta"))))),"")</f>
        <v>Baja</v>
      </c>
      <c r="AH179" s="117">
        <f>+AF179</f>
        <v>0.24</v>
      </c>
      <c r="AI179" s="49" t="str">
        <f>IFERROR(IF(AJ179="","",IF(AJ179&lt;=0.2,"Leve",IF(AJ179&lt;=0.4,"Menor",IF(AJ179&lt;=0.6,"Moderado",IF(AJ179&lt;=0.8,"Mayor","Catastrófico"))))),"")</f>
        <v>Moderado</v>
      </c>
      <c r="AJ179" s="47">
        <f t="shared" ref="AJ179" si="151">IFERROR(IF(Y179="Impacto",(U179-(+U179*AB179)),IF(Y179="Probabilidad",U179,"")),"")</f>
        <v>0.6</v>
      </c>
      <c r="AK179" s="50" t="str">
        <f>IFERROR(IF(OR(AND(AG179="Muy Baja",AI179="Leve"),AND(AG179="Muy Baja",AI179="Menor"),AND(AG179="Baja",AI179="Leve")),"Bajo",IF(OR(AND(AG179="Muy baja",AI179="Moderado"),AND(AG179="Baja",AI179="Menor"),AND(AG179="Baja",AI179="Moderado"),AND(AG179="Media",AI179="Leve"),AND(AG179="Media",AI179="Menor"),AND(AG179="Media",AI179="Moderado"),AND(AG179="Alta",AI179="Leve"),AND(AG179="Alta",AI179="Menor")),"Moderado",IF(OR(AND(AG179="Muy Baja",AI179="Mayor"),AND(AG179="Baja",AI179="Mayor"),AND(AG179="Media",AI179="Mayor"),AND(AG179="Alta",AI179="Moderado"),AND(AG179="Alta",AI179="Mayor"),AND(AG179="Muy Alta",AI179="Leve"),AND(AG179="Muy Alta",AI179="Menor"),AND(AG179="Muy Alta",AI179="Moderado"),AND(AG179="Muy Alta",AI179="Mayor")),"Alto",IF(OR(AND(AG179="Muy Baja",AI179="Catastrófico"),AND(AG179="Baja",AI179="Catastrófico"),AND(AG179="Media",AI179="Catastrófico"),AND(AG179="Alta",AI179="Catastrófico"),AND(AG179="Muy Alta",AI179="Catastrófico")),"Extremo","")))),"")</f>
        <v>Moderado</v>
      </c>
      <c r="AL179" s="258" t="s">
        <v>200</v>
      </c>
      <c r="AM179" s="203" t="s">
        <v>663</v>
      </c>
      <c r="AN179" s="203" t="s">
        <v>664</v>
      </c>
      <c r="AO179" s="203" t="s">
        <v>665</v>
      </c>
      <c r="AP179" s="218" t="s">
        <v>666</v>
      </c>
      <c r="AQ179" s="519" t="s">
        <v>667</v>
      </c>
      <c r="AR179" s="519" t="s">
        <v>668</v>
      </c>
      <c r="AS179" s="600" t="s">
        <v>669</v>
      </c>
    </row>
    <row r="180" spans="1:45" ht="89.25" customHeight="1" x14ac:dyDescent="0.2">
      <c r="A180" s="360"/>
      <c r="B180" s="363"/>
      <c r="C180" s="365"/>
      <c r="D180" s="365"/>
      <c r="E180" s="399"/>
      <c r="F180" s="399"/>
      <c r="G180" s="396"/>
      <c r="H180" s="365"/>
      <c r="I180" s="399"/>
      <c r="J180" s="399"/>
      <c r="K180" s="399"/>
      <c r="L180" s="399"/>
      <c r="M180" s="396"/>
      <c r="N180" s="396"/>
      <c r="O180" s="434"/>
      <c r="P180" s="426"/>
      <c r="Q180" s="390"/>
      <c r="R180" s="412"/>
      <c r="S180" s="101">
        <f>IF(NOT(ISERROR(MATCH(R180,_xlfn.ANCHORARRAY(F191),0))),Q193&amp;"Por favor no seleccionar los criterios de impacto",R180)</f>
        <v>0</v>
      </c>
      <c r="T180" s="429"/>
      <c r="U180" s="390"/>
      <c r="V180" s="393"/>
      <c r="W180" s="70">
        <v>2</v>
      </c>
      <c r="X180" s="291" t="s">
        <v>670</v>
      </c>
      <c r="Y180" s="111" t="s">
        <v>183</v>
      </c>
      <c r="Z180" s="112" t="s">
        <v>230</v>
      </c>
      <c r="AA180" s="112" t="s">
        <v>185</v>
      </c>
      <c r="AB180" s="163">
        <v>0.3</v>
      </c>
      <c r="AC180" s="112" t="s">
        <v>186</v>
      </c>
      <c r="AD180" s="112" t="s">
        <v>187</v>
      </c>
      <c r="AE180" s="112" t="s">
        <v>188</v>
      </c>
      <c r="AF180" s="48">
        <f>IFERROR(IF(AND(Y179="Probabilidad",Y180="Probabilidad"),(AH179-(+AH179*AB180)),IF(Y180="Probabilidad",(Q179-(+Q179*AB180)),IF(Y180="Impacto",AH179,""))),"")</f>
        <v>0.16799999999999998</v>
      </c>
      <c r="AG180" s="49" t="str">
        <f t="shared" ref="AG180:AG184" si="152">IFERROR(IF(AF180="","",IF(AF180&lt;=0.2,"Muy Baja",IF(AF180&lt;=0.4,"Baja",IF(AF180&lt;=0.6,"Media",IF(AF180&lt;=0.8,"Alta","Muy Alta"))))),"")</f>
        <v>Muy Baja</v>
      </c>
      <c r="AH180" s="117">
        <f t="shared" ref="AH180:AH184" si="153">+AF180</f>
        <v>0.16799999999999998</v>
      </c>
      <c r="AI180" s="49" t="str">
        <f t="shared" ref="AI180:AI184" si="154">IFERROR(IF(AJ180="","",IF(AJ180&lt;=0.2,"Leve",IF(AJ180&lt;=0.4,"Menor",IF(AJ180&lt;=0.6,"Moderado",IF(AJ180&lt;=0.8,"Mayor","Catastrófico"))))),"")</f>
        <v>Moderado</v>
      </c>
      <c r="AJ180" s="47">
        <f t="shared" ref="AJ180" si="155">IFERROR(IF(AND(Y179="Impacto",Y180="Impacto"),(AJ179-(+AJ179*AB180)),IF(Y180="Impacto",($U$12-(+$U$12*AB180)),IF(Y180="Probabilidad",AJ179,""))),"")</f>
        <v>0.6</v>
      </c>
      <c r="AK180" s="50" t="str">
        <f t="shared" ref="AK180:AK181" si="156">IFERROR(IF(OR(AND(AG180="Muy Baja",AI180="Leve"),AND(AG180="Muy Baja",AI180="Menor"),AND(AG180="Baja",AI180="Leve")),"Bajo",IF(OR(AND(AG180="Muy baja",AI180="Moderado"),AND(AG180="Baja",AI180="Menor"),AND(AG180="Baja",AI180="Moderado"),AND(AG180="Media",AI180="Leve"),AND(AG180="Media",AI180="Menor"),AND(AG180="Media",AI180="Moderado"),AND(AG180="Alta",AI180="Leve"),AND(AG180="Alta",AI180="Menor")),"Moderado",IF(OR(AND(AG180="Muy Baja",AI180="Mayor"),AND(AG180="Baja",AI180="Mayor"),AND(AG180="Media",AI180="Mayor"),AND(AG180="Alta",AI180="Moderado"),AND(AG180="Alta",AI180="Mayor"),AND(AG180="Muy Alta",AI180="Leve"),AND(AG180="Muy Alta",AI180="Menor"),AND(AG180="Muy Alta",AI180="Moderado"),AND(AG180="Muy Alta",AI180="Mayor")),"Alto",IF(OR(AND(AG180="Muy Baja",AI180="Catastrófico"),AND(AG180="Baja",AI180="Catastrófico"),AND(AG180="Media",AI180="Catastrófico"),AND(AG180="Alta",AI180="Catastrófico"),AND(AG180="Muy Alta",AI180="Catastrófico")),"Extremo","")))),"")</f>
        <v>Moderado</v>
      </c>
      <c r="AL180" s="234" t="s">
        <v>200</v>
      </c>
      <c r="AM180" s="179" t="s">
        <v>200</v>
      </c>
      <c r="AN180" s="178" t="s">
        <v>200</v>
      </c>
      <c r="AO180" s="179" t="s">
        <v>200</v>
      </c>
      <c r="AP180" s="176" t="s">
        <v>200</v>
      </c>
      <c r="AQ180" s="365"/>
      <c r="AR180" s="365"/>
      <c r="AS180" s="601"/>
    </row>
    <row r="181" spans="1:45" ht="105.75" customHeight="1" x14ac:dyDescent="0.2">
      <c r="A181" s="360"/>
      <c r="B181" s="363"/>
      <c r="C181" s="365"/>
      <c r="D181" s="365"/>
      <c r="E181" s="399"/>
      <c r="F181" s="399"/>
      <c r="G181" s="396"/>
      <c r="H181" s="365"/>
      <c r="I181" s="399"/>
      <c r="J181" s="399"/>
      <c r="K181" s="399"/>
      <c r="L181" s="399"/>
      <c r="M181" s="396"/>
      <c r="N181" s="396"/>
      <c r="O181" s="434"/>
      <c r="P181" s="426"/>
      <c r="Q181" s="390"/>
      <c r="R181" s="412"/>
      <c r="S181" s="101">
        <f>IF(NOT(ISERROR(MATCH(R181,_xlfn.ANCHORARRAY(F192),0))),Q194&amp;"Por favor no seleccionar los criterios de impacto",R181)</f>
        <v>0</v>
      </c>
      <c r="T181" s="429"/>
      <c r="U181" s="390"/>
      <c r="V181" s="393"/>
      <c r="W181" s="70">
        <v>3</v>
      </c>
      <c r="X181" s="291" t="s">
        <v>671</v>
      </c>
      <c r="Y181" s="111" t="s">
        <v>183</v>
      </c>
      <c r="Z181" s="112" t="s">
        <v>230</v>
      </c>
      <c r="AA181" s="112" t="s">
        <v>185</v>
      </c>
      <c r="AB181" s="163">
        <v>0.3</v>
      </c>
      <c r="AC181" s="112" t="s">
        <v>186</v>
      </c>
      <c r="AD181" s="112" t="s">
        <v>187</v>
      </c>
      <c r="AE181" s="112" t="s">
        <v>188</v>
      </c>
      <c r="AF181" s="48">
        <f>IFERROR(IF(AND(Y180="Probabilidad",Y181="Probabilidad"),(AH180-(+AH180*AB181)),IF(AND(Y180="Impacto",Y181="Probabilidad"),(AH179-(+AH179*AB181)),IF(Y181="Impacto",AH180,""))),"")</f>
        <v>0.11759999999999998</v>
      </c>
      <c r="AG181" s="49" t="str">
        <f t="shared" si="152"/>
        <v>Muy Baja</v>
      </c>
      <c r="AH181" s="117">
        <f t="shared" si="153"/>
        <v>0.11759999999999998</v>
      </c>
      <c r="AI181" s="49" t="str">
        <f t="shared" si="154"/>
        <v>Moderado</v>
      </c>
      <c r="AJ181" s="47">
        <f t="shared" ref="AJ181:AJ184" si="157">IFERROR(IF(AND(Y180="Impacto",Y181="Impacto"),(AJ180-(+AJ180*AB181)),IF(AND(Y180="Probabilidad",Y181="Impacto"),(AJ179-(+AJ179*AB181)),IF(Y181="Probabilidad",AJ180,""))),"")</f>
        <v>0.6</v>
      </c>
      <c r="AK181" s="50" t="str">
        <f t="shared" si="156"/>
        <v>Moderado</v>
      </c>
      <c r="AL181" s="234" t="s">
        <v>33</v>
      </c>
      <c r="AM181" s="179" t="s">
        <v>200</v>
      </c>
      <c r="AN181" s="178" t="s">
        <v>200</v>
      </c>
      <c r="AO181" s="178" t="s">
        <v>200</v>
      </c>
      <c r="AP181" s="178" t="s">
        <v>200</v>
      </c>
      <c r="AQ181" s="365"/>
      <c r="AR181" s="365"/>
      <c r="AS181" s="601"/>
    </row>
    <row r="182" spans="1:45" ht="15.75" customHeight="1" x14ac:dyDescent="0.2">
      <c r="A182" s="360"/>
      <c r="B182" s="363"/>
      <c r="C182" s="365"/>
      <c r="D182" s="365"/>
      <c r="E182" s="399"/>
      <c r="F182" s="399"/>
      <c r="G182" s="396"/>
      <c r="H182" s="365"/>
      <c r="I182" s="399"/>
      <c r="J182" s="399"/>
      <c r="K182" s="399"/>
      <c r="L182" s="399"/>
      <c r="M182" s="396"/>
      <c r="N182" s="396"/>
      <c r="O182" s="434"/>
      <c r="P182" s="426"/>
      <c r="Q182" s="390"/>
      <c r="R182" s="412"/>
      <c r="S182" s="101">
        <f>IF(NOT(ISERROR(MATCH(R182,_xlfn.ANCHORARRAY(F193),0))),Q195&amp;"Por favor no seleccionar los criterios de impacto",R182)</f>
        <v>0</v>
      </c>
      <c r="T182" s="429"/>
      <c r="U182" s="390"/>
      <c r="V182" s="393"/>
      <c r="W182" s="70">
        <v>4</v>
      </c>
      <c r="X182" s="279" t="s">
        <v>200</v>
      </c>
      <c r="Y182" s="111" t="s">
        <v>200</v>
      </c>
      <c r="Z182" s="112" t="s">
        <v>200</v>
      </c>
      <c r="AA182" s="112" t="s">
        <v>200</v>
      </c>
      <c r="AB182" s="162" t="s">
        <v>200</v>
      </c>
      <c r="AC182" s="112" t="s">
        <v>200</v>
      </c>
      <c r="AD182" s="112" t="s">
        <v>200</v>
      </c>
      <c r="AE182" s="112" t="s">
        <v>200</v>
      </c>
      <c r="AF182" s="48" t="str">
        <f t="shared" ref="AF182:AF184" si="158">IFERROR(IF(AND(Y181="Probabilidad",Y182="Probabilidad"),(AH181-(+AH181*AB182)),IF(AND(Y181="Impacto",Y182="Probabilidad"),(AH180-(+AH180*AB182)),IF(Y182="Impacto",AH181,""))),"")</f>
        <v/>
      </c>
      <c r="AG182" s="49" t="str">
        <f t="shared" si="152"/>
        <v/>
      </c>
      <c r="AH182" s="117" t="str">
        <f t="shared" si="153"/>
        <v/>
      </c>
      <c r="AI182" s="49" t="str">
        <f t="shared" si="154"/>
        <v/>
      </c>
      <c r="AJ182" s="47" t="str">
        <f t="shared" si="157"/>
        <v/>
      </c>
      <c r="AK182" s="50" t="str">
        <f>IFERROR(IF(OR(AND(AG182="Muy Baja",AI182="Leve"),AND(AG182="Muy Baja",AI182="Menor"),AND(AG182="Baja",AI182="Leve")),"Bajo",IF(OR(AND(AG182="Muy baja",AI182="Moderado"),AND(AG182="Baja",AI182="Menor"),AND(AG182="Baja",AI182="Moderado"),AND(AG182="Media",AI182="Leve"),AND(AG182="Media",AI182="Menor"),AND(AG182="Media",AI182="Moderado"),AND(AG182="Alta",AI182="Leve"),AND(AG182="Alta",AI182="Menor")),"Moderado",IF(OR(AND(AG182="Muy Baja",AI182="Mayor"),AND(AG182="Baja",AI182="Mayor"),AND(AG182="Media",AI182="Mayor"),AND(AG182="Alta",AI182="Moderado"),AND(AG182="Alta",AI182="Mayor"),AND(AG182="Muy Alta",AI182="Leve"),AND(AG182="Muy Alta",AI182="Menor"),AND(AG182="Muy Alta",AI182="Moderado"),AND(AG182="Muy Alta",AI182="Mayor")),"Alto",IF(OR(AND(AG182="Muy Baja",AI182="Catastrófico"),AND(AG182="Baja",AI182="Catastrófico"),AND(AG182="Media",AI182="Catastrófico"),AND(AG182="Alta",AI182="Catastrófico"),AND(AG182="Muy Alta",AI182="Catastrófico")),"Extremo","")))),"")</f>
        <v/>
      </c>
      <c r="AL182" s="234" t="s">
        <v>200</v>
      </c>
      <c r="AM182" s="179" t="s">
        <v>200</v>
      </c>
      <c r="AN182" s="178" t="s">
        <v>200</v>
      </c>
      <c r="AO182" s="178" t="s">
        <v>200</v>
      </c>
      <c r="AP182" s="178" t="s">
        <v>200</v>
      </c>
      <c r="AQ182" s="365"/>
      <c r="AR182" s="365"/>
      <c r="AS182" s="601"/>
    </row>
    <row r="183" spans="1:45" ht="15.75" customHeight="1" x14ac:dyDescent="0.2">
      <c r="A183" s="360"/>
      <c r="B183" s="363"/>
      <c r="C183" s="365"/>
      <c r="D183" s="365"/>
      <c r="E183" s="399"/>
      <c r="F183" s="399"/>
      <c r="G183" s="396"/>
      <c r="H183" s="365"/>
      <c r="I183" s="399"/>
      <c r="J183" s="399"/>
      <c r="K183" s="399"/>
      <c r="L183" s="399"/>
      <c r="M183" s="396"/>
      <c r="N183" s="396"/>
      <c r="O183" s="434"/>
      <c r="P183" s="426"/>
      <c r="Q183" s="390"/>
      <c r="R183" s="412"/>
      <c r="S183" s="101">
        <f>IF(NOT(ISERROR(MATCH(R183,_xlfn.ANCHORARRAY(F194),0))),Q196&amp;"Por favor no seleccionar los criterios de impacto",R183)</f>
        <v>0</v>
      </c>
      <c r="T183" s="429"/>
      <c r="U183" s="390"/>
      <c r="V183" s="393"/>
      <c r="W183" s="70">
        <v>5</v>
      </c>
      <c r="X183" s="279" t="s">
        <v>200</v>
      </c>
      <c r="Y183" s="111" t="s">
        <v>200</v>
      </c>
      <c r="Z183" s="112" t="s">
        <v>200</v>
      </c>
      <c r="AA183" s="112" t="s">
        <v>200</v>
      </c>
      <c r="AB183" s="162" t="s">
        <v>200</v>
      </c>
      <c r="AC183" s="112" t="s">
        <v>200</v>
      </c>
      <c r="AD183" s="112" t="s">
        <v>200</v>
      </c>
      <c r="AE183" s="112" t="s">
        <v>200</v>
      </c>
      <c r="AF183" s="48" t="str">
        <f t="shared" si="158"/>
        <v/>
      </c>
      <c r="AG183" s="49" t="str">
        <f t="shared" si="152"/>
        <v/>
      </c>
      <c r="AH183" s="117" t="str">
        <f t="shared" si="153"/>
        <v/>
      </c>
      <c r="AI183" s="49" t="str">
        <f t="shared" si="154"/>
        <v/>
      </c>
      <c r="AJ183" s="47" t="str">
        <f t="shared" si="157"/>
        <v/>
      </c>
      <c r="AK183" s="50" t="str">
        <f t="shared" ref="AK183:AK184" si="159">IFERROR(IF(OR(AND(AG183="Muy Baja",AI183="Leve"),AND(AG183="Muy Baja",AI183="Menor"),AND(AG183="Baja",AI183="Leve")),"Bajo",IF(OR(AND(AG183="Muy baja",AI183="Moderado"),AND(AG183="Baja",AI183="Menor"),AND(AG183="Baja",AI183="Moderado"),AND(AG183="Media",AI183="Leve"),AND(AG183="Media",AI183="Menor"),AND(AG183="Media",AI183="Moderado"),AND(AG183="Alta",AI183="Leve"),AND(AG183="Alta",AI183="Menor")),"Moderado",IF(OR(AND(AG183="Muy Baja",AI183="Mayor"),AND(AG183="Baja",AI183="Mayor"),AND(AG183="Media",AI183="Mayor"),AND(AG183="Alta",AI183="Moderado"),AND(AG183="Alta",AI183="Mayor"),AND(AG183="Muy Alta",AI183="Leve"),AND(AG183="Muy Alta",AI183="Menor"),AND(AG183="Muy Alta",AI183="Moderado"),AND(AG183="Muy Alta",AI183="Mayor")),"Alto",IF(OR(AND(AG183="Muy Baja",AI183="Catastrófico"),AND(AG183="Baja",AI183="Catastrófico"),AND(AG183="Media",AI183="Catastrófico"),AND(AG183="Alta",AI183="Catastrófico"),AND(AG183="Muy Alta",AI183="Catastrófico")),"Extremo","")))),"")</f>
        <v/>
      </c>
      <c r="AL183" s="234" t="s">
        <v>200</v>
      </c>
      <c r="AM183" s="179" t="s">
        <v>200</v>
      </c>
      <c r="AN183" s="178" t="s">
        <v>200</v>
      </c>
      <c r="AO183" s="178" t="s">
        <v>200</v>
      </c>
      <c r="AP183" s="178" t="s">
        <v>200</v>
      </c>
      <c r="AQ183" s="365"/>
      <c r="AR183" s="365"/>
      <c r="AS183" s="601"/>
    </row>
    <row r="184" spans="1:45" ht="15.75" customHeight="1" thickBot="1" x14ac:dyDescent="0.25">
      <c r="A184" s="361"/>
      <c r="B184" s="364"/>
      <c r="C184" s="366"/>
      <c r="D184" s="366"/>
      <c r="E184" s="400"/>
      <c r="F184" s="400"/>
      <c r="G184" s="397"/>
      <c r="H184" s="366"/>
      <c r="I184" s="400"/>
      <c r="J184" s="400"/>
      <c r="K184" s="400"/>
      <c r="L184" s="400"/>
      <c r="M184" s="397"/>
      <c r="N184" s="397"/>
      <c r="O184" s="385"/>
      <c r="P184" s="427"/>
      <c r="Q184" s="391"/>
      <c r="R184" s="598"/>
      <c r="S184" s="101">
        <f>IF(NOT(ISERROR(MATCH(R184,_xlfn.ANCHORARRAY(F195),0))),R197&amp;"Por favor no seleccionar los criterios de impacto",R184)</f>
        <v>0</v>
      </c>
      <c r="T184" s="430"/>
      <c r="U184" s="391"/>
      <c r="V184" s="394"/>
      <c r="W184" s="70">
        <v>6</v>
      </c>
      <c r="X184" s="282" t="s">
        <v>200</v>
      </c>
      <c r="Y184" s="223" t="s">
        <v>200</v>
      </c>
      <c r="Z184" s="224" t="s">
        <v>200</v>
      </c>
      <c r="AA184" s="224" t="s">
        <v>200</v>
      </c>
      <c r="AB184" s="225" t="s">
        <v>200</v>
      </c>
      <c r="AC184" s="224" t="s">
        <v>200</v>
      </c>
      <c r="AD184" s="224" t="s">
        <v>200</v>
      </c>
      <c r="AE184" s="224" t="s">
        <v>200</v>
      </c>
      <c r="AF184" s="48" t="str">
        <f t="shared" si="158"/>
        <v/>
      </c>
      <c r="AG184" s="49" t="str">
        <f t="shared" si="152"/>
        <v/>
      </c>
      <c r="AH184" s="117" t="str">
        <f t="shared" si="153"/>
        <v/>
      </c>
      <c r="AI184" s="49" t="str">
        <f t="shared" si="154"/>
        <v/>
      </c>
      <c r="AJ184" s="47" t="str">
        <f t="shared" si="157"/>
        <v/>
      </c>
      <c r="AK184" s="50" t="str">
        <f t="shared" si="159"/>
        <v/>
      </c>
      <c r="AL184" s="259" t="s">
        <v>200</v>
      </c>
      <c r="AM184" s="260" t="s">
        <v>200</v>
      </c>
      <c r="AN184" s="261" t="s">
        <v>200</v>
      </c>
      <c r="AO184" s="261" t="s">
        <v>200</v>
      </c>
      <c r="AP184" s="261" t="s">
        <v>200</v>
      </c>
      <c r="AQ184" s="590"/>
      <c r="AR184" s="590"/>
      <c r="AS184" s="602"/>
    </row>
    <row r="185" spans="1:45" ht="89.25" customHeight="1" x14ac:dyDescent="0.2">
      <c r="A185" s="359">
        <v>32</v>
      </c>
      <c r="B185" s="362" t="s">
        <v>655</v>
      </c>
      <c r="C185" s="365" t="s">
        <v>32</v>
      </c>
      <c r="D185" s="365" t="s">
        <v>672</v>
      </c>
      <c r="E185" s="399" t="s">
        <v>673</v>
      </c>
      <c r="F185" s="399" t="s">
        <v>674</v>
      </c>
      <c r="G185" s="396" t="s">
        <v>51</v>
      </c>
      <c r="H185" s="365" t="s">
        <v>40</v>
      </c>
      <c r="I185" s="399" t="s">
        <v>675</v>
      </c>
      <c r="J185" s="399" t="s">
        <v>676</v>
      </c>
      <c r="K185" s="399" t="s">
        <v>677</v>
      </c>
      <c r="L185" s="399" t="s">
        <v>678</v>
      </c>
      <c r="M185" s="396" t="s">
        <v>41</v>
      </c>
      <c r="N185" s="396" t="s">
        <v>54</v>
      </c>
      <c r="O185" s="434">
        <v>54</v>
      </c>
      <c r="P185" s="425" t="str">
        <f>IF(O185&lt;=0,"",IF(O185&lt;=2,"Muy Baja",IF(O185&lt;=24,"Baja",IF(O185&lt;=500,"Media",IF(O185&lt;=5000,"Alta","Muy Alta")))))</f>
        <v>Media</v>
      </c>
      <c r="Q185" s="389">
        <f>IF(P185="","",IF(P185="Muy Baja",0.2,IF(P185="Baja",0.4,IF(P185="Media",0.6,IF(P185="Alta",0.8,IF(P185="Muy Alta",1,))))))</f>
        <v>0.6</v>
      </c>
      <c r="R185" s="412" t="s">
        <v>180</v>
      </c>
      <c r="S185" s="101" t="str">
        <f>IF(NOT(ISERROR(MATCH(R185,#REF!,0))),#REF!&amp;"Por favor no seleccionar los criterios de impacto(Afectación Económica o presupuestal y Pérdida Reputacional)",R185)</f>
        <v xml:space="preserve">     El riesgo afecta la imagen de la entidad con algunos usuarios de relevancia frente al logro de los objetivos</v>
      </c>
      <c r="T185" s="599" t="s">
        <v>181</v>
      </c>
      <c r="U185" s="389">
        <f>IF(T185="","",IF(T185="Leve",0.2,IF(T185="Menor",0.4,IF(T185="Moderado",0.6,IF(T185="Mayor",0.8,IF(T185="Catastrófico",1,))))))</f>
        <v>0.6</v>
      </c>
      <c r="V185" s="392" t="str">
        <f>IF(OR(AND(P185="Muy Baja",T185="Leve"),AND(P185="Muy Baja",T185="Menor"),AND(P185="Baja",T185="Leve")),"Bajo",IF(OR(AND(P185="Muy baja",T185="Moderado"),AND(P185="Baja",T185="Menor"),AND(P185="Baja",T185="Moderado"),AND(P185="Media",T185="Leve"),AND(P185="Media",T185="Menor"),AND(P185="Media",T185="Moderado"),AND(P185="Alta",T185="Leve"),AND(P185="Alta",T185="Menor")),"Moderado",IF(OR(AND(P185="Muy Baja",T185="Mayor"),AND(P185="Baja",T185="Mayor"),AND(P185="Media",T185="Mayor"),AND(P185="Alta",T185="Moderado"),AND(P185="Alta",T185="Mayor"),AND(P185="Muy Alta",T185="Leve"),AND(P185="Muy Alta",T185="Menor"),AND(P185="Muy Alta",T185="Moderado"),AND(P185="Muy Alta",T185="Mayor")),"Alto",IF(OR(AND(P185="Muy Baja",T185="Catastrófico"),AND(P185="Baja",T185="Catastrófico"),AND(P185="Media",T185="Catastrófico"),AND(P185="Alta",T185="Catastrófico"),AND(P185="Muy Alta",T185="Catastrófico")),"Extremo",""))))</f>
        <v>Moderado</v>
      </c>
      <c r="W185" s="70">
        <v>1</v>
      </c>
      <c r="X185" s="291" t="s">
        <v>679</v>
      </c>
      <c r="Y185" s="111" t="s">
        <v>183</v>
      </c>
      <c r="Z185" s="112" t="s">
        <v>184</v>
      </c>
      <c r="AA185" s="112" t="s">
        <v>185</v>
      </c>
      <c r="AB185" s="163">
        <v>0.4</v>
      </c>
      <c r="AC185" s="112" t="s">
        <v>186</v>
      </c>
      <c r="AD185" s="112" t="s">
        <v>187</v>
      </c>
      <c r="AE185" s="112" t="s">
        <v>548</v>
      </c>
      <c r="AF185" s="48">
        <f>IFERROR(IF(Y185="Probabilidad",(Q185-(+Q185*AB185)),IF(Y185="Impacto",Q185,"")),"")</f>
        <v>0.36</v>
      </c>
      <c r="AG185" s="49" t="str">
        <f>IFERROR(IF(AF185="","",IF(AF185&lt;=0.2,"Muy Baja",IF(AF185&lt;=0.4,"Baja",IF(AF185&lt;=0.6,"Media",IF(AF185&lt;=0.8,"Alta","Muy Alta"))))),"")</f>
        <v>Baja</v>
      </c>
      <c r="AH185" s="117">
        <f>+AF185</f>
        <v>0.36</v>
      </c>
      <c r="AI185" s="49" t="str">
        <f>IFERROR(IF(AJ185="","",IF(AJ185&lt;=0.2,"Leve",IF(AJ185&lt;=0.4,"Menor",IF(AJ185&lt;=0.6,"Moderado",IF(AJ185&lt;=0.8,"Mayor","Catastrófico"))))),"")</f>
        <v>Moderado</v>
      </c>
      <c r="AJ185" s="47">
        <f t="shared" ref="AJ185" si="160">IFERROR(IF(Y185="Impacto",(U185-(+U185*AB185)),IF(Y185="Probabilidad",U185,"")),"")</f>
        <v>0.6</v>
      </c>
      <c r="AK185" s="50" t="str">
        <f>IFERROR(IF(OR(AND(AG185="Muy Baja",AI185="Leve"),AND(AG185="Muy Baja",AI185="Menor"),AND(AG185="Baja",AI185="Leve")),"Bajo",IF(OR(AND(AG185="Muy baja",AI185="Moderado"),AND(AG185="Baja",AI185="Menor"),AND(AG185="Baja",AI185="Moderado"),AND(AG185="Media",AI185="Leve"),AND(AG185="Media",AI185="Menor"),AND(AG185="Media",AI185="Moderado"),AND(AG185="Alta",AI185="Leve"),AND(AG185="Alta",AI185="Menor")),"Moderado",IF(OR(AND(AG185="Muy Baja",AI185="Mayor"),AND(AG185="Baja",AI185="Mayor"),AND(AG185="Media",AI185="Mayor"),AND(AG185="Alta",AI185="Moderado"),AND(AG185="Alta",AI185="Mayor"),AND(AG185="Muy Alta",AI185="Leve"),AND(AG185="Muy Alta",AI185="Menor"),AND(AG185="Muy Alta",AI185="Moderado"),AND(AG185="Muy Alta",AI185="Mayor")),"Alto",IF(OR(AND(AG185="Muy Baja",AI185="Catastrófico"),AND(AG185="Baja",AI185="Catastrófico"),AND(AG185="Media",AI185="Catastrófico"),AND(AG185="Alta",AI185="Catastrófico"),AND(AG185="Muy Alta",AI185="Catastrófico")),"Extremo","")))),"")</f>
        <v>Moderado</v>
      </c>
      <c r="AL185" s="234" t="s">
        <v>200</v>
      </c>
      <c r="AM185" s="309" t="s">
        <v>680</v>
      </c>
      <c r="AN185" s="309" t="s">
        <v>681</v>
      </c>
      <c r="AO185" s="308" t="s">
        <v>682</v>
      </c>
      <c r="AP185" s="179" t="s">
        <v>683</v>
      </c>
      <c r="AQ185" s="365" t="s">
        <v>667</v>
      </c>
      <c r="AR185" s="365" t="s">
        <v>668</v>
      </c>
      <c r="AS185" s="600" t="s">
        <v>669</v>
      </c>
    </row>
    <row r="186" spans="1:45" ht="89.25" customHeight="1" x14ac:dyDescent="0.2">
      <c r="A186" s="360"/>
      <c r="B186" s="363"/>
      <c r="C186" s="365"/>
      <c r="D186" s="365"/>
      <c r="E186" s="399"/>
      <c r="F186" s="399"/>
      <c r="G186" s="396"/>
      <c r="H186" s="365"/>
      <c r="I186" s="399"/>
      <c r="J186" s="399"/>
      <c r="K186" s="399"/>
      <c r="L186" s="399"/>
      <c r="M186" s="396"/>
      <c r="N186" s="396"/>
      <c r="O186" s="434"/>
      <c r="P186" s="426"/>
      <c r="Q186" s="390"/>
      <c r="R186" s="412"/>
      <c r="S186" s="101">
        <f>IF(NOT(ISERROR(MATCH(R186,_xlfn.ANCHORARRAY(G197),0))),R199&amp;"Por favor no seleccionar los criterios de impacto",R186)</f>
        <v>0</v>
      </c>
      <c r="T186" s="429"/>
      <c r="U186" s="390"/>
      <c r="V186" s="393"/>
      <c r="W186" s="70">
        <v>2</v>
      </c>
      <c r="X186" s="291" t="s">
        <v>684</v>
      </c>
      <c r="Y186" s="111" t="s">
        <v>183</v>
      </c>
      <c r="Z186" s="112" t="s">
        <v>230</v>
      </c>
      <c r="AA186" s="112" t="s">
        <v>185</v>
      </c>
      <c r="AB186" s="163">
        <v>0.3</v>
      </c>
      <c r="AC186" s="112" t="s">
        <v>186</v>
      </c>
      <c r="AD186" s="112" t="s">
        <v>187</v>
      </c>
      <c r="AE186" s="112" t="s">
        <v>548</v>
      </c>
      <c r="AF186" s="48">
        <f>IFERROR(IF(AND(Y185="Probabilidad",Y186="Probabilidad"),(AH185-(+AH185*AB186)),IF(Y186="Probabilidad",(Q185-(+Q185*AB186)),IF(Y186="Impacto",AH185,""))),"")</f>
        <v>0.252</v>
      </c>
      <c r="AG186" s="49" t="str">
        <f t="shared" ref="AG186:AG190" si="161">IFERROR(IF(AF186="","",IF(AF186&lt;=0.2,"Muy Baja",IF(AF186&lt;=0.4,"Baja",IF(AF186&lt;=0.6,"Media",IF(AF186&lt;=0.8,"Alta","Muy Alta"))))),"")</f>
        <v>Baja</v>
      </c>
      <c r="AH186" s="117">
        <f t="shared" ref="AH186:AH190" si="162">+AF186</f>
        <v>0.252</v>
      </c>
      <c r="AI186" s="49" t="str">
        <f t="shared" ref="AI186:AI190" si="163">IFERROR(IF(AJ186="","",IF(AJ186&lt;=0.2,"Leve",IF(AJ186&lt;=0.4,"Menor",IF(AJ186&lt;=0.6,"Moderado",IF(AJ186&lt;=0.8,"Mayor","Catastrófico"))))),"")</f>
        <v>Moderado</v>
      </c>
      <c r="AJ186" s="47">
        <f t="shared" ref="AJ186" si="164">IFERROR(IF(AND(Y185="Impacto",Y186="Impacto"),(AJ185-(+AJ185*AB186)),IF(Y186="Impacto",($U$12-(+$U$12*AB186)),IF(Y186="Probabilidad",AJ185,""))),"")</f>
        <v>0.6</v>
      </c>
      <c r="AK186" s="50" t="str">
        <f t="shared" ref="AK186:AK187" si="165">IFERROR(IF(OR(AND(AG186="Muy Baja",AI186="Leve"),AND(AG186="Muy Baja",AI186="Menor"),AND(AG186="Baja",AI186="Leve")),"Bajo",IF(OR(AND(AG186="Muy baja",AI186="Moderado"),AND(AG186="Baja",AI186="Menor"),AND(AG186="Baja",AI186="Moderado"),AND(AG186="Media",AI186="Leve"),AND(AG186="Media",AI186="Menor"),AND(AG186="Media",AI186="Moderado"),AND(AG186="Alta",AI186="Leve"),AND(AG186="Alta",AI186="Menor")),"Moderado",IF(OR(AND(AG186="Muy Baja",AI186="Mayor"),AND(AG186="Baja",AI186="Mayor"),AND(AG186="Media",AI186="Mayor"),AND(AG186="Alta",AI186="Moderado"),AND(AG186="Alta",AI186="Mayor"),AND(AG186="Muy Alta",AI186="Leve"),AND(AG186="Muy Alta",AI186="Menor"),AND(AG186="Muy Alta",AI186="Moderado"),AND(AG186="Muy Alta",AI186="Mayor")),"Alto",IF(OR(AND(AG186="Muy Baja",AI186="Catastrófico"),AND(AG186="Baja",AI186="Catastrófico"),AND(AG186="Media",AI186="Catastrófico"),AND(AG186="Alta",AI186="Catastrófico"),AND(AG186="Muy Alta",AI186="Catastrófico")),"Extremo","")))),"")</f>
        <v>Moderado</v>
      </c>
      <c r="AL186" s="234" t="s">
        <v>33</v>
      </c>
      <c r="AM186" s="179" t="s">
        <v>200</v>
      </c>
      <c r="AN186" s="178" t="s">
        <v>200</v>
      </c>
      <c r="AO186" s="179" t="s">
        <v>200</v>
      </c>
      <c r="AP186" s="178" t="s">
        <v>200</v>
      </c>
      <c r="AQ186" s="365"/>
      <c r="AR186" s="365"/>
      <c r="AS186" s="601"/>
    </row>
    <row r="187" spans="1:45" ht="15.75" customHeight="1" x14ac:dyDescent="0.2">
      <c r="A187" s="360"/>
      <c r="B187" s="363"/>
      <c r="C187" s="365"/>
      <c r="D187" s="365"/>
      <c r="E187" s="399"/>
      <c r="F187" s="399"/>
      <c r="G187" s="396"/>
      <c r="H187" s="365"/>
      <c r="I187" s="399"/>
      <c r="J187" s="399"/>
      <c r="K187" s="399"/>
      <c r="L187" s="399"/>
      <c r="M187" s="396"/>
      <c r="N187" s="396"/>
      <c r="O187" s="434"/>
      <c r="P187" s="426"/>
      <c r="Q187" s="390"/>
      <c r="R187" s="412"/>
      <c r="S187" s="101">
        <f>IF(NOT(ISERROR(MATCH(R187,_xlfn.ANCHORARRAY(G198),0))),R200&amp;"Por favor no seleccionar los criterios de impacto",R187)</f>
        <v>0</v>
      </c>
      <c r="T187" s="429"/>
      <c r="U187" s="390"/>
      <c r="V187" s="393"/>
      <c r="W187" s="70">
        <v>3</v>
      </c>
      <c r="X187" s="43"/>
      <c r="Y187" s="45" t="str">
        <f>IF(OR(Z187="Preventivo",Z187="Detectivo"),"Probabilidad",IF(Z187="Correctivo","Impacto",""))</f>
        <v/>
      </c>
      <c r="Z187" s="46"/>
      <c r="AA187" s="46"/>
      <c r="AB187" s="47" t="str">
        <f t="shared" ref="AB187:AB190" si="166">IF(AND(Z187="Preventivo",AA187="Automático"),"50%",IF(AND(Z187="Preventivo",AA187="Manual"),"40%",IF(AND(Z187="Detectivo",AA187="Automático"),"40%",IF(AND(Z187="Detectivo",AA187="Manual"),"30%",IF(AND(Z187="Correctivo",AA187="Automático"),"35%",IF(AND(Z187="Correctivo",AA187="Manual"),"25%",""))))))</f>
        <v/>
      </c>
      <c r="AC187" s="46"/>
      <c r="AD187" s="46"/>
      <c r="AE187" s="46"/>
      <c r="AF187" s="48" t="str">
        <f>IFERROR(IF(AND(Y186="Probabilidad",Y187="Probabilidad"),(AH186-(+AH186*AB187)),IF(AND(Y186="Impacto",Y187="Probabilidad"),(AH185-(+AH185*AB187)),IF(Y187="Impacto",AH186,""))),"")</f>
        <v/>
      </c>
      <c r="AG187" s="49" t="str">
        <f t="shared" si="161"/>
        <v/>
      </c>
      <c r="AH187" s="117" t="str">
        <f t="shared" si="162"/>
        <v/>
      </c>
      <c r="AI187" s="49" t="str">
        <f t="shared" si="163"/>
        <v/>
      </c>
      <c r="AJ187" s="47" t="str">
        <f t="shared" ref="AJ187:AJ190" si="167">IFERROR(IF(AND(Y186="Impacto",Y187="Impacto"),(AJ186-(+AJ186*AB187)),IF(AND(Y186="Probabilidad",Y187="Impacto"),(AJ185-(+AJ185*AB187)),IF(Y187="Probabilidad",AJ186,""))),"")</f>
        <v/>
      </c>
      <c r="AK187" s="50" t="str">
        <f t="shared" si="165"/>
        <v/>
      </c>
      <c r="AL187" s="234" t="s">
        <v>200</v>
      </c>
      <c r="AM187" s="179" t="s">
        <v>200</v>
      </c>
      <c r="AN187" s="178" t="s">
        <v>200</v>
      </c>
      <c r="AO187" s="178" t="s">
        <v>200</v>
      </c>
      <c r="AP187" s="178" t="s">
        <v>200</v>
      </c>
      <c r="AQ187" s="365"/>
      <c r="AR187" s="365"/>
      <c r="AS187" s="601"/>
    </row>
    <row r="188" spans="1:45" ht="15.75" customHeight="1" x14ac:dyDescent="0.2">
      <c r="A188" s="360"/>
      <c r="B188" s="363"/>
      <c r="C188" s="365"/>
      <c r="D188" s="365"/>
      <c r="E188" s="399"/>
      <c r="F188" s="399"/>
      <c r="G188" s="396"/>
      <c r="H188" s="365"/>
      <c r="I188" s="399"/>
      <c r="J188" s="399"/>
      <c r="K188" s="399"/>
      <c r="L188" s="399"/>
      <c r="M188" s="396"/>
      <c r="N188" s="396"/>
      <c r="O188" s="434"/>
      <c r="P188" s="426"/>
      <c r="Q188" s="390"/>
      <c r="R188" s="412"/>
      <c r="S188" s="101">
        <f>IF(NOT(ISERROR(MATCH(R188,_xlfn.ANCHORARRAY(G199),0))),#REF!&amp;"Por favor no seleccionar los criterios de impacto",R188)</f>
        <v>0</v>
      </c>
      <c r="T188" s="429"/>
      <c r="U188" s="390"/>
      <c r="V188" s="393"/>
      <c r="W188" s="70">
        <v>4</v>
      </c>
      <c r="X188" s="43"/>
      <c r="Y188" s="45" t="str">
        <f t="shared" ref="Y188:Y190" si="168">IF(OR(Z188="Preventivo",Z188="Detectivo"),"Probabilidad",IF(Z188="Correctivo","Impacto",""))</f>
        <v/>
      </c>
      <c r="Z188" s="46"/>
      <c r="AA188" s="46"/>
      <c r="AB188" s="47" t="str">
        <f t="shared" si="166"/>
        <v/>
      </c>
      <c r="AC188" s="46"/>
      <c r="AD188" s="46"/>
      <c r="AE188" s="46"/>
      <c r="AF188" s="48" t="str">
        <f t="shared" ref="AF188:AF190" si="169">IFERROR(IF(AND(Y187="Probabilidad",Y188="Probabilidad"),(AH187-(+AH187*AB188)),IF(AND(Y187="Impacto",Y188="Probabilidad"),(AH186-(+AH186*AB188)),IF(Y188="Impacto",AH187,""))),"")</f>
        <v/>
      </c>
      <c r="AG188" s="49" t="str">
        <f t="shared" si="161"/>
        <v/>
      </c>
      <c r="AH188" s="117" t="str">
        <f t="shared" si="162"/>
        <v/>
      </c>
      <c r="AI188" s="49" t="str">
        <f t="shared" si="163"/>
        <v/>
      </c>
      <c r="AJ188" s="47" t="str">
        <f t="shared" si="167"/>
        <v/>
      </c>
      <c r="AK188" s="50" t="str">
        <f>IFERROR(IF(OR(AND(AG188="Muy Baja",AI188="Leve"),AND(AG188="Muy Baja",AI188="Menor"),AND(AG188="Baja",AI188="Leve")),"Bajo",IF(OR(AND(AG188="Muy baja",AI188="Moderado"),AND(AG188="Baja",AI188="Menor"),AND(AG188="Baja",AI188="Moderado"),AND(AG188="Media",AI188="Leve"),AND(AG188="Media",AI188="Menor"),AND(AG188="Media",AI188="Moderado"),AND(AG188="Alta",AI188="Leve"),AND(AG188="Alta",AI188="Menor")),"Moderado",IF(OR(AND(AG188="Muy Baja",AI188="Mayor"),AND(AG188="Baja",AI188="Mayor"),AND(AG188="Media",AI188="Mayor"),AND(AG188="Alta",AI188="Moderado"),AND(AG188="Alta",AI188="Mayor"),AND(AG188="Muy Alta",AI188="Leve"),AND(AG188="Muy Alta",AI188="Menor"),AND(AG188="Muy Alta",AI188="Moderado"),AND(AG188="Muy Alta",AI188="Mayor")),"Alto",IF(OR(AND(AG188="Muy Baja",AI188="Catastrófico"),AND(AG188="Baja",AI188="Catastrófico"),AND(AG188="Media",AI188="Catastrófico"),AND(AG188="Alta",AI188="Catastrófico"),AND(AG188="Muy Alta",AI188="Catastrófico")),"Extremo","")))),"")</f>
        <v/>
      </c>
      <c r="AL188" s="234" t="s">
        <v>200</v>
      </c>
      <c r="AM188" s="179" t="s">
        <v>200</v>
      </c>
      <c r="AN188" s="178" t="s">
        <v>200</v>
      </c>
      <c r="AO188" s="178" t="s">
        <v>200</v>
      </c>
      <c r="AP188" s="178" t="s">
        <v>200</v>
      </c>
      <c r="AQ188" s="365"/>
      <c r="AR188" s="365"/>
      <c r="AS188" s="601"/>
    </row>
    <row r="189" spans="1:45" ht="15.75" customHeight="1" x14ac:dyDescent="0.2">
      <c r="A189" s="360"/>
      <c r="B189" s="363"/>
      <c r="C189" s="365"/>
      <c r="D189" s="365"/>
      <c r="E189" s="399"/>
      <c r="F189" s="399"/>
      <c r="G189" s="396"/>
      <c r="H189" s="365"/>
      <c r="I189" s="399"/>
      <c r="J189" s="399"/>
      <c r="K189" s="399"/>
      <c r="L189" s="399"/>
      <c r="M189" s="396"/>
      <c r="N189" s="396"/>
      <c r="O189" s="434"/>
      <c r="P189" s="426"/>
      <c r="Q189" s="390"/>
      <c r="R189" s="412"/>
      <c r="S189" s="101">
        <f>IF(NOT(ISERROR(MATCH(R189,_xlfn.ANCHORARRAY(G200),0))),#REF!&amp;"Por favor no seleccionar los criterios de impacto",R189)</f>
        <v>0</v>
      </c>
      <c r="T189" s="429"/>
      <c r="U189" s="390"/>
      <c r="V189" s="393"/>
      <c r="W189" s="70">
        <v>5</v>
      </c>
      <c r="X189" s="43"/>
      <c r="Y189" s="45" t="str">
        <f t="shared" si="168"/>
        <v/>
      </c>
      <c r="Z189" s="46"/>
      <c r="AA189" s="46"/>
      <c r="AB189" s="47" t="str">
        <f t="shared" si="166"/>
        <v/>
      </c>
      <c r="AC189" s="46"/>
      <c r="AD189" s="46"/>
      <c r="AE189" s="46"/>
      <c r="AF189" s="48" t="str">
        <f t="shared" si="169"/>
        <v/>
      </c>
      <c r="AG189" s="49" t="str">
        <f t="shared" si="161"/>
        <v/>
      </c>
      <c r="AH189" s="117" t="str">
        <f t="shared" si="162"/>
        <v/>
      </c>
      <c r="AI189" s="49" t="str">
        <f t="shared" si="163"/>
        <v/>
      </c>
      <c r="AJ189" s="47" t="str">
        <f t="shared" si="167"/>
        <v/>
      </c>
      <c r="AK189" s="50" t="str">
        <f t="shared" ref="AK189:AK190" si="170">IFERROR(IF(OR(AND(AG189="Muy Baja",AI189="Leve"),AND(AG189="Muy Baja",AI189="Menor"),AND(AG189="Baja",AI189="Leve")),"Bajo",IF(OR(AND(AG189="Muy baja",AI189="Moderado"),AND(AG189="Baja",AI189="Menor"),AND(AG189="Baja",AI189="Moderado"),AND(AG189="Media",AI189="Leve"),AND(AG189="Media",AI189="Menor"),AND(AG189="Media",AI189="Moderado"),AND(AG189="Alta",AI189="Leve"),AND(AG189="Alta",AI189="Menor")),"Moderado",IF(OR(AND(AG189="Muy Baja",AI189="Mayor"),AND(AG189="Baja",AI189="Mayor"),AND(AG189="Media",AI189="Mayor"),AND(AG189="Alta",AI189="Moderado"),AND(AG189="Alta",AI189="Mayor"),AND(AG189="Muy Alta",AI189="Leve"),AND(AG189="Muy Alta",AI189="Menor"),AND(AG189="Muy Alta",AI189="Moderado"),AND(AG189="Muy Alta",AI189="Mayor")),"Alto",IF(OR(AND(AG189="Muy Baja",AI189="Catastrófico"),AND(AG189="Baja",AI189="Catastrófico"),AND(AG189="Media",AI189="Catastrófico"),AND(AG189="Alta",AI189="Catastrófico"),AND(AG189="Muy Alta",AI189="Catastrófico")),"Extremo","")))),"")</f>
        <v/>
      </c>
      <c r="AL189" s="234" t="s">
        <v>200</v>
      </c>
      <c r="AM189" s="179" t="s">
        <v>200</v>
      </c>
      <c r="AN189" s="178" t="s">
        <v>200</v>
      </c>
      <c r="AO189" s="178" t="s">
        <v>200</v>
      </c>
      <c r="AP189" s="178" t="s">
        <v>200</v>
      </c>
      <c r="AQ189" s="365"/>
      <c r="AR189" s="365"/>
      <c r="AS189" s="601"/>
    </row>
    <row r="190" spans="1:45" ht="15.75" customHeight="1" thickBot="1" x14ac:dyDescent="0.25">
      <c r="A190" s="361"/>
      <c r="B190" s="364"/>
      <c r="C190" s="366"/>
      <c r="D190" s="366"/>
      <c r="E190" s="400"/>
      <c r="F190" s="400"/>
      <c r="G190" s="397"/>
      <c r="H190" s="366"/>
      <c r="I190" s="400"/>
      <c r="J190" s="400"/>
      <c r="K190" s="400"/>
      <c r="L190" s="400"/>
      <c r="M190" s="397"/>
      <c r="N190" s="397"/>
      <c r="O190" s="385"/>
      <c r="P190" s="427"/>
      <c r="Q190" s="391"/>
      <c r="R190" s="598"/>
      <c r="S190" s="101">
        <f>IF(NOT(ISERROR(MATCH(R190,_xlfn.ANCHORARRAY(#REF!),0))),R207&amp;"Por favor no seleccionar los criterios de impacto",R190)</f>
        <v>0</v>
      </c>
      <c r="T190" s="430"/>
      <c r="U190" s="391"/>
      <c r="V190" s="394"/>
      <c r="W190" s="70">
        <v>6</v>
      </c>
      <c r="X190" s="43"/>
      <c r="Y190" s="45" t="str">
        <f t="shared" si="168"/>
        <v/>
      </c>
      <c r="Z190" s="46"/>
      <c r="AA190" s="46"/>
      <c r="AB190" s="47" t="str">
        <f t="shared" si="166"/>
        <v/>
      </c>
      <c r="AC190" s="46"/>
      <c r="AD190" s="46"/>
      <c r="AE190" s="46"/>
      <c r="AF190" s="48" t="str">
        <f t="shared" si="169"/>
        <v/>
      </c>
      <c r="AG190" s="49" t="str">
        <f t="shared" si="161"/>
        <v/>
      </c>
      <c r="AH190" s="117" t="str">
        <f t="shared" si="162"/>
        <v/>
      </c>
      <c r="AI190" s="49" t="str">
        <f t="shared" si="163"/>
        <v/>
      </c>
      <c r="AJ190" s="47" t="str">
        <f t="shared" si="167"/>
        <v/>
      </c>
      <c r="AK190" s="50" t="str">
        <f t="shared" si="170"/>
        <v/>
      </c>
      <c r="AL190" s="259" t="s">
        <v>200</v>
      </c>
      <c r="AM190" s="260" t="s">
        <v>200</v>
      </c>
      <c r="AN190" s="261" t="s">
        <v>200</v>
      </c>
      <c r="AO190" s="261" t="s">
        <v>200</v>
      </c>
      <c r="AP190" s="261" t="s">
        <v>200</v>
      </c>
      <c r="AQ190" s="590"/>
      <c r="AR190" s="590"/>
      <c r="AS190" s="602"/>
    </row>
    <row r="191" spans="1:45" ht="100.5" customHeight="1" x14ac:dyDescent="0.2">
      <c r="A191" s="359">
        <v>33</v>
      </c>
      <c r="B191" s="362" t="s">
        <v>685</v>
      </c>
      <c r="C191" s="365" t="s">
        <v>32</v>
      </c>
      <c r="D191" s="365" t="s">
        <v>686</v>
      </c>
      <c r="E191" s="399" t="s">
        <v>687</v>
      </c>
      <c r="F191" s="399" t="s">
        <v>688</v>
      </c>
      <c r="G191" s="396" t="s">
        <v>51</v>
      </c>
      <c r="H191" s="365" t="s">
        <v>40</v>
      </c>
      <c r="I191" s="399" t="s">
        <v>689</v>
      </c>
      <c r="J191" s="399" t="s">
        <v>690</v>
      </c>
      <c r="K191" s="399" t="s">
        <v>691</v>
      </c>
      <c r="L191" s="399" t="s">
        <v>692</v>
      </c>
      <c r="M191" s="396" t="s">
        <v>41</v>
      </c>
      <c r="N191" s="396" t="s">
        <v>54</v>
      </c>
      <c r="O191" s="434">
        <v>365</v>
      </c>
      <c r="P191" s="428" t="s">
        <v>179</v>
      </c>
      <c r="Q191" s="408">
        <v>0.6</v>
      </c>
      <c r="R191" s="367" t="s">
        <v>693</v>
      </c>
      <c r="S191" s="367" t="s">
        <v>693</v>
      </c>
      <c r="T191" s="549" t="s">
        <v>295</v>
      </c>
      <c r="U191" s="408">
        <v>0.4</v>
      </c>
      <c r="V191" s="504" t="s">
        <v>181</v>
      </c>
      <c r="W191" s="176">
        <v>1</v>
      </c>
      <c r="X191" s="290" t="s">
        <v>694</v>
      </c>
      <c r="Y191" s="157" t="s">
        <v>183</v>
      </c>
      <c r="Z191" s="110" t="s">
        <v>184</v>
      </c>
      <c r="AA191" s="110" t="s">
        <v>185</v>
      </c>
      <c r="AB191" s="159">
        <v>0.4</v>
      </c>
      <c r="AC191" s="110" t="s">
        <v>186</v>
      </c>
      <c r="AD191" s="110" t="s">
        <v>187</v>
      </c>
      <c r="AE191" s="110" t="s">
        <v>188</v>
      </c>
      <c r="AF191" s="198">
        <v>0.36</v>
      </c>
      <c r="AG191" s="158" t="s">
        <v>189</v>
      </c>
      <c r="AH191" s="159">
        <v>0.36</v>
      </c>
      <c r="AI191" s="158" t="s">
        <v>295</v>
      </c>
      <c r="AJ191" s="159">
        <v>0.4</v>
      </c>
      <c r="AK191" s="160" t="s">
        <v>181</v>
      </c>
      <c r="AL191" s="161" t="s">
        <v>33</v>
      </c>
      <c r="AM191" s="177" t="s">
        <v>695</v>
      </c>
      <c r="AN191" s="177" t="s">
        <v>696</v>
      </c>
      <c r="AO191" s="177" t="s">
        <v>697</v>
      </c>
      <c r="AP191" s="176" t="s">
        <v>193</v>
      </c>
      <c r="AQ191" s="367" t="s">
        <v>698</v>
      </c>
      <c r="AR191" s="367" t="s">
        <v>699</v>
      </c>
      <c r="AS191" s="367" t="s">
        <v>700</v>
      </c>
    </row>
    <row r="192" spans="1:45" ht="15" customHeight="1" x14ac:dyDescent="0.2">
      <c r="A192" s="360"/>
      <c r="B192" s="363"/>
      <c r="C192" s="365"/>
      <c r="D192" s="365"/>
      <c r="E192" s="399"/>
      <c r="F192" s="399"/>
      <c r="G192" s="396"/>
      <c r="H192" s="365"/>
      <c r="I192" s="399"/>
      <c r="J192" s="399"/>
      <c r="K192" s="399"/>
      <c r="L192" s="399"/>
      <c r="M192" s="396"/>
      <c r="N192" s="396"/>
      <c r="O192" s="434"/>
      <c r="P192" s="429"/>
      <c r="Q192" s="365"/>
      <c r="R192" s="365"/>
      <c r="S192" s="365"/>
      <c r="T192" s="550"/>
      <c r="U192" s="365"/>
      <c r="V192" s="505"/>
      <c r="W192" s="178">
        <v>2</v>
      </c>
      <c r="X192" s="289" t="s">
        <v>200</v>
      </c>
      <c r="Y192" s="162" t="s">
        <v>200</v>
      </c>
      <c r="Z192" s="112" t="s">
        <v>200</v>
      </c>
      <c r="AA192" s="112" t="s">
        <v>200</v>
      </c>
      <c r="AB192" s="162" t="s">
        <v>200</v>
      </c>
      <c r="AC192" s="112" t="s">
        <v>200</v>
      </c>
      <c r="AD192" s="112" t="s">
        <v>200</v>
      </c>
      <c r="AE192" s="112" t="s">
        <v>200</v>
      </c>
      <c r="AF192" s="162" t="s">
        <v>200</v>
      </c>
      <c r="AG192" s="200" t="s">
        <v>200</v>
      </c>
      <c r="AH192" s="162" t="s">
        <v>200</v>
      </c>
      <c r="AI192" s="200" t="s">
        <v>200</v>
      </c>
      <c r="AJ192" s="162" t="s">
        <v>200</v>
      </c>
      <c r="AK192" s="201" t="s">
        <v>200</v>
      </c>
      <c r="AL192" s="164" t="s">
        <v>200</v>
      </c>
      <c r="AM192" s="179" t="s">
        <v>200</v>
      </c>
      <c r="AN192" s="178" t="s">
        <v>200</v>
      </c>
      <c r="AO192" s="179" t="s">
        <v>200</v>
      </c>
      <c r="AP192" s="178" t="s">
        <v>200</v>
      </c>
      <c r="AQ192" s="365"/>
      <c r="AR192" s="365"/>
      <c r="AS192" s="365"/>
    </row>
    <row r="193" spans="1:45" ht="15" customHeight="1" x14ac:dyDescent="0.2">
      <c r="A193" s="360"/>
      <c r="B193" s="363"/>
      <c r="C193" s="365"/>
      <c r="D193" s="365"/>
      <c r="E193" s="399"/>
      <c r="F193" s="399"/>
      <c r="G193" s="396"/>
      <c r="H193" s="365"/>
      <c r="I193" s="399"/>
      <c r="J193" s="399"/>
      <c r="K193" s="399"/>
      <c r="L193" s="399"/>
      <c r="M193" s="396"/>
      <c r="N193" s="396"/>
      <c r="O193" s="434"/>
      <c r="P193" s="429"/>
      <c r="Q193" s="365"/>
      <c r="R193" s="365"/>
      <c r="S193" s="365"/>
      <c r="T193" s="550"/>
      <c r="U193" s="365"/>
      <c r="V193" s="505"/>
      <c r="W193" s="178">
        <v>3</v>
      </c>
      <c r="X193" s="286" t="s">
        <v>200</v>
      </c>
      <c r="Y193" s="162" t="s">
        <v>200</v>
      </c>
      <c r="Z193" s="112" t="s">
        <v>200</v>
      </c>
      <c r="AA193" s="112" t="s">
        <v>200</v>
      </c>
      <c r="AB193" s="162" t="s">
        <v>200</v>
      </c>
      <c r="AC193" s="112" t="s">
        <v>200</v>
      </c>
      <c r="AD193" s="112" t="s">
        <v>200</v>
      </c>
      <c r="AE193" s="112" t="s">
        <v>200</v>
      </c>
      <c r="AF193" s="162" t="s">
        <v>200</v>
      </c>
      <c r="AG193" s="200" t="s">
        <v>200</v>
      </c>
      <c r="AH193" s="162" t="s">
        <v>200</v>
      </c>
      <c r="AI193" s="200" t="s">
        <v>200</v>
      </c>
      <c r="AJ193" s="162" t="s">
        <v>200</v>
      </c>
      <c r="AK193" s="201" t="s">
        <v>200</v>
      </c>
      <c r="AL193" s="164" t="s">
        <v>200</v>
      </c>
      <c r="AM193" s="179" t="s">
        <v>200</v>
      </c>
      <c r="AN193" s="178" t="s">
        <v>200</v>
      </c>
      <c r="AO193" s="178" t="s">
        <v>200</v>
      </c>
      <c r="AP193" s="178" t="s">
        <v>200</v>
      </c>
      <c r="AQ193" s="365"/>
      <c r="AR193" s="365"/>
      <c r="AS193" s="365"/>
    </row>
    <row r="194" spans="1:45" ht="15" customHeight="1" x14ac:dyDescent="0.2">
      <c r="A194" s="360"/>
      <c r="B194" s="363"/>
      <c r="C194" s="365"/>
      <c r="D194" s="365"/>
      <c r="E194" s="399"/>
      <c r="F194" s="399"/>
      <c r="G194" s="396"/>
      <c r="H194" s="365"/>
      <c r="I194" s="399"/>
      <c r="J194" s="399"/>
      <c r="K194" s="399"/>
      <c r="L194" s="399"/>
      <c r="M194" s="396"/>
      <c r="N194" s="396"/>
      <c r="O194" s="434"/>
      <c r="P194" s="429"/>
      <c r="Q194" s="365"/>
      <c r="R194" s="365"/>
      <c r="S194" s="365"/>
      <c r="T194" s="550"/>
      <c r="U194" s="365"/>
      <c r="V194" s="505"/>
      <c r="W194" s="178">
        <v>4</v>
      </c>
      <c r="X194" s="276" t="s">
        <v>200</v>
      </c>
      <c r="Y194" s="162" t="s">
        <v>200</v>
      </c>
      <c r="Z194" s="112" t="s">
        <v>200</v>
      </c>
      <c r="AA194" s="112" t="s">
        <v>200</v>
      </c>
      <c r="AB194" s="162" t="s">
        <v>200</v>
      </c>
      <c r="AC194" s="112" t="s">
        <v>200</v>
      </c>
      <c r="AD194" s="112" t="s">
        <v>200</v>
      </c>
      <c r="AE194" s="112" t="s">
        <v>200</v>
      </c>
      <c r="AF194" s="162" t="s">
        <v>200</v>
      </c>
      <c r="AG194" s="200" t="s">
        <v>200</v>
      </c>
      <c r="AH194" s="162" t="s">
        <v>200</v>
      </c>
      <c r="AI194" s="200" t="s">
        <v>200</v>
      </c>
      <c r="AJ194" s="162" t="s">
        <v>200</v>
      </c>
      <c r="AK194" s="201" t="s">
        <v>200</v>
      </c>
      <c r="AL194" s="164" t="s">
        <v>200</v>
      </c>
      <c r="AM194" s="179" t="s">
        <v>200</v>
      </c>
      <c r="AN194" s="178" t="s">
        <v>200</v>
      </c>
      <c r="AO194" s="178" t="s">
        <v>200</v>
      </c>
      <c r="AP194" s="178" t="s">
        <v>200</v>
      </c>
      <c r="AQ194" s="365"/>
      <c r="AR194" s="365"/>
      <c r="AS194" s="365"/>
    </row>
    <row r="195" spans="1:45" ht="15" customHeight="1" x14ac:dyDescent="0.2">
      <c r="A195" s="360"/>
      <c r="B195" s="363"/>
      <c r="C195" s="365"/>
      <c r="D195" s="365"/>
      <c r="E195" s="399"/>
      <c r="F195" s="399"/>
      <c r="G195" s="396"/>
      <c r="H195" s="365"/>
      <c r="I195" s="399"/>
      <c r="J195" s="399"/>
      <c r="K195" s="399"/>
      <c r="L195" s="399"/>
      <c r="M195" s="396"/>
      <c r="N195" s="396"/>
      <c r="O195" s="434"/>
      <c r="P195" s="429"/>
      <c r="Q195" s="365"/>
      <c r="R195" s="365"/>
      <c r="S195" s="365"/>
      <c r="T195" s="550"/>
      <c r="U195" s="365"/>
      <c r="V195" s="505"/>
      <c r="W195" s="178">
        <v>5</v>
      </c>
      <c r="X195" s="276" t="s">
        <v>200</v>
      </c>
      <c r="Y195" s="162" t="s">
        <v>200</v>
      </c>
      <c r="Z195" s="112" t="s">
        <v>200</v>
      </c>
      <c r="AA195" s="112" t="s">
        <v>200</v>
      </c>
      <c r="AB195" s="162" t="s">
        <v>200</v>
      </c>
      <c r="AC195" s="112" t="s">
        <v>200</v>
      </c>
      <c r="AD195" s="112" t="s">
        <v>200</v>
      </c>
      <c r="AE195" s="112" t="s">
        <v>200</v>
      </c>
      <c r="AF195" s="162" t="s">
        <v>200</v>
      </c>
      <c r="AG195" s="200" t="s">
        <v>200</v>
      </c>
      <c r="AH195" s="162" t="s">
        <v>200</v>
      </c>
      <c r="AI195" s="200" t="s">
        <v>200</v>
      </c>
      <c r="AJ195" s="162" t="s">
        <v>200</v>
      </c>
      <c r="AK195" s="201" t="s">
        <v>200</v>
      </c>
      <c r="AL195" s="164" t="s">
        <v>200</v>
      </c>
      <c r="AM195" s="179" t="s">
        <v>200</v>
      </c>
      <c r="AN195" s="178" t="s">
        <v>200</v>
      </c>
      <c r="AO195" s="178" t="s">
        <v>200</v>
      </c>
      <c r="AP195" s="178" t="s">
        <v>200</v>
      </c>
      <c r="AQ195" s="365"/>
      <c r="AR195" s="365"/>
      <c r="AS195" s="365"/>
    </row>
    <row r="196" spans="1:45" ht="15" customHeight="1" x14ac:dyDescent="0.2">
      <c r="A196" s="361"/>
      <c r="B196" s="364"/>
      <c r="C196" s="366"/>
      <c r="D196" s="366"/>
      <c r="E196" s="400"/>
      <c r="F196" s="400"/>
      <c r="G196" s="397"/>
      <c r="H196" s="366"/>
      <c r="I196" s="400"/>
      <c r="J196" s="400"/>
      <c r="K196" s="400"/>
      <c r="L196" s="400"/>
      <c r="M196" s="397"/>
      <c r="N196" s="397"/>
      <c r="O196" s="385"/>
      <c r="P196" s="430"/>
      <c r="Q196" s="366"/>
      <c r="R196" s="366"/>
      <c r="S196" s="366"/>
      <c r="T196" s="551"/>
      <c r="U196" s="366"/>
      <c r="V196" s="506"/>
      <c r="W196" s="178">
        <v>6</v>
      </c>
      <c r="X196" s="276" t="s">
        <v>200</v>
      </c>
      <c r="Y196" s="162" t="s">
        <v>200</v>
      </c>
      <c r="Z196" s="112" t="s">
        <v>200</v>
      </c>
      <c r="AA196" s="112" t="s">
        <v>200</v>
      </c>
      <c r="AB196" s="162" t="s">
        <v>200</v>
      </c>
      <c r="AC196" s="112" t="s">
        <v>200</v>
      </c>
      <c r="AD196" s="112" t="s">
        <v>200</v>
      </c>
      <c r="AE196" s="112" t="s">
        <v>200</v>
      </c>
      <c r="AF196" s="162" t="s">
        <v>200</v>
      </c>
      <c r="AG196" s="200" t="s">
        <v>200</v>
      </c>
      <c r="AH196" s="162" t="s">
        <v>200</v>
      </c>
      <c r="AI196" s="200" t="s">
        <v>200</v>
      </c>
      <c r="AJ196" s="162" t="s">
        <v>200</v>
      </c>
      <c r="AK196" s="201" t="s">
        <v>200</v>
      </c>
      <c r="AL196" s="164" t="s">
        <v>200</v>
      </c>
      <c r="AM196" s="179" t="s">
        <v>200</v>
      </c>
      <c r="AN196" s="178" t="s">
        <v>200</v>
      </c>
      <c r="AO196" s="178" t="s">
        <v>200</v>
      </c>
      <c r="AP196" s="178" t="s">
        <v>200</v>
      </c>
      <c r="AQ196" s="366"/>
      <c r="AR196" s="366"/>
      <c r="AS196" s="366"/>
    </row>
    <row r="197" spans="1:45" s="71" customFormat="1" ht="54" customHeight="1" x14ac:dyDescent="0.25">
      <c r="A197" s="359">
        <v>34</v>
      </c>
      <c r="B197" s="362" t="s">
        <v>685</v>
      </c>
      <c r="C197" s="367" t="s">
        <v>32</v>
      </c>
      <c r="D197" s="367" t="s">
        <v>701</v>
      </c>
      <c r="E197" s="398" t="s">
        <v>702</v>
      </c>
      <c r="F197" s="398" t="s">
        <v>703</v>
      </c>
      <c r="G197" s="367" t="s">
        <v>51</v>
      </c>
      <c r="H197" s="367" t="s">
        <v>40</v>
      </c>
      <c r="I197" s="398" t="s">
        <v>704</v>
      </c>
      <c r="J197" s="398" t="s">
        <v>705</v>
      </c>
      <c r="K197" s="398" t="s">
        <v>691</v>
      </c>
      <c r="L197" s="398" t="s">
        <v>706</v>
      </c>
      <c r="M197" s="367" t="s">
        <v>41</v>
      </c>
      <c r="N197" s="367" t="s">
        <v>54</v>
      </c>
      <c r="O197" s="384">
        <v>365</v>
      </c>
      <c r="P197" s="428" t="s">
        <v>179</v>
      </c>
      <c r="Q197" s="408">
        <v>0.6</v>
      </c>
      <c r="R197" s="367" t="s">
        <v>225</v>
      </c>
      <c r="S197" s="367" t="s">
        <v>225</v>
      </c>
      <c r="T197" s="549" t="s">
        <v>295</v>
      </c>
      <c r="U197" s="408">
        <v>0.4</v>
      </c>
      <c r="V197" s="504" t="s">
        <v>181</v>
      </c>
      <c r="W197" s="176">
        <v>1</v>
      </c>
      <c r="X197" s="305" t="s">
        <v>707</v>
      </c>
      <c r="Y197" s="176" t="s">
        <v>183</v>
      </c>
      <c r="Z197" s="146" t="s">
        <v>230</v>
      </c>
      <c r="AA197" s="146" t="s">
        <v>185</v>
      </c>
      <c r="AB197" s="134">
        <v>0.3</v>
      </c>
      <c r="AC197" s="146" t="s">
        <v>186</v>
      </c>
      <c r="AD197" s="146" t="s">
        <v>187</v>
      </c>
      <c r="AE197" s="146" t="s">
        <v>188</v>
      </c>
      <c r="AF197" s="190">
        <v>0.42</v>
      </c>
      <c r="AG197" s="133" t="s">
        <v>179</v>
      </c>
      <c r="AH197" s="134">
        <v>0.42</v>
      </c>
      <c r="AI197" s="140" t="s">
        <v>295</v>
      </c>
      <c r="AJ197" s="134">
        <v>0.4</v>
      </c>
      <c r="AK197" s="135" t="s">
        <v>181</v>
      </c>
      <c r="AL197" s="151" t="s">
        <v>31</v>
      </c>
      <c r="AM197" s="42" t="s">
        <v>708</v>
      </c>
      <c r="AN197" s="42" t="s">
        <v>696</v>
      </c>
      <c r="AO197" s="42" t="s">
        <v>709</v>
      </c>
      <c r="AP197" s="53" t="s">
        <v>193</v>
      </c>
      <c r="AQ197" s="395" t="s">
        <v>698</v>
      </c>
      <c r="AR197" s="368" t="s">
        <v>699</v>
      </c>
      <c r="AS197" s="368" t="s">
        <v>700</v>
      </c>
    </row>
    <row r="198" spans="1:45" ht="54" customHeight="1" x14ac:dyDescent="0.2">
      <c r="A198" s="360"/>
      <c r="B198" s="363"/>
      <c r="C198" s="365"/>
      <c r="D198" s="365"/>
      <c r="E198" s="399"/>
      <c r="F198" s="399"/>
      <c r="G198" s="365"/>
      <c r="H198" s="365"/>
      <c r="I198" s="399"/>
      <c r="J198" s="399"/>
      <c r="K198" s="399"/>
      <c r="L198" s="399"/>
      <c r="M198" s="365"/>
      <c r="N198" s="365"/>
      <c r="O198" s="434"/>
      <c r="P198" s="429"/>
      <c r="Q198" s="365"/>
      <c r="R198" s="365"/>
      <c r="S198" s="365"/>
      <c r="T198" s="550"/>
      <c r="U198" s="365"/>
      <c r="V198" s="505"/>
      <c r="W198" s="178">
        <v>2</v>
      </c>
      <c r="X198" s="305" t="s">
        <v>710</v>
      </c>
      <c r="Y198" s="178" t="s">
        <v>183</v>
      </c>
      <c r="Z198" s="148" t="s">
        <v>184</v>
      </c>
      <c r="AA198" s="148" t="s">
        <v>566</v>
      </c>
      <c r="AB198" s="137">
        <v>0.5</v>
      </c>
      <c r="AC198" s="148" t="s">
        <v>186</v>
      </c>
      <c r="AD198" s="148" t="s">
        <v>187</v>
      </c>
      <c r="AE198" s="148" t="s">
        <v>188</v>
      </c>
      <c r="AF198" s="184">
        <v>0.21</v>
      </c>
      <c r="AG198" s="140" t="s">
        <v>189</v>
      </c>
      <c r="AH198" s="137">
        <v>0.21</v>
      </c>
      <c r="AI198" s="140" t="s">
        <v>295</v>
      </c>
      <c r="AJ198" s="137">
        <v>0.4</v>
      </c>
      <c r="AK198" s="135" t="s">
        <v>181</v>
      </c>
      <c r="AL198" s="152" t="s">
        <v>33</v>
      </c>
      <c r="AM198" s="179"/>
      <c r="AN198" s="179"/>
      <c r="AO198" s="179"/>
      <c r="AP198" s="178"/>
      <c r="AQ198" s="396"/>
      <c r="AR198" s="369"/>
      <c r="AS198" s="369"/>
    </row>
    <row r="199" spans="1:45" ht="54" customHeight="1" x14ac:dyDescent="0.2">
      <c r="A199" s="360"/>
      <c r="B199" s="363"/>
      <c r="C199" s="365"/>
      <c r="D199" s="365"/>
      <c r="E199" s="399"/>
      <c r="F199" s="399"/>
      <c r="G199" s="365"/>
      <c r="H199" s="365"/>
      <c r="I199" s="399"/>
      <c r="J199" s="399"/>
      <c r="K199" s="399"/>
      <c r="L199" s="399"/>
      <c r="M199" s="365"/>
      <c r="N199" s="365"/>
      <c r="O199" s="434"/>
      <c r="P199" s="429"/>
      <c r="Q199" s="365"/>
      <c r="R199" s="365"/>
      <c r="S199" s="365"/>
      <c r="T199" s="550"/>
      <c r="U199" s="365"/>
      <c r="V199" s="505"/>
      <c r="W199" s="178">
        <v>3</v>
      </c>
      <c r="X199" s="306" t="s">
        <v>711</v>
      </c>
      <c r="Y199" s="178" t="s">
        <v>183</v>
      </c>
      <c r="Z199" s="148" t="s">
        <v>184</v>
      </c>
      <c r="AA199" s="148" t="s">
        <v>185</v>
      </c>
      <c r="AB199" s="137">
        <v>0.4</v>
      </c>
      <c r="AC199" s="148" t="s">
        <v>186</v>
      </c>
      <c r="AD199" s="148" t="s">
        <v>187</v>
      </c>
      <c r="AE199" s="148" t="s">
        <v>188</v>
      </c>
      <c r="AF199" s="184">
        <v>0.126</v>
      </c>
      <c r="AG199" s="150" t="s">
        <v>201</v>
      </c>
      <c r="AH199" s="137">
        <v>0.13</v>
      </c>
      <c r="AI199" s="140" t="s">
        <v>295</v>
      </c>
      <c r="AJ199" s="137">
        <v>0.4</v>
      </c>
      <c r="AK199" s="182" t="s">
        <v>451</v>
      </c>
      <c r="AL199" s="152" t="s">
        <v>27</v>
      </c>
      <c r="AM199" s="179" t="s">
        <v>200</v>
      </c>
      <c r="AN199" s="179" t="s">
        <v>200</v>
      </c>
      <c r="AO199" s="179" t="s">
        <v>200</v>
      </c>
      <c r="AP199" s="178" t="s">
        <v>200</v>
      </c>
      <c r="AQ199" s="396"/>
      <c r="AR199" s="369"/>
      <c r="AS199" s="369"/>
    </row>
    <row r="200" spans="1:45" ht="54" customHeight="1" x14ac:dyDescent="0.2">
      <c r="A200" s="360"/>
      <c r="B200" s="363"/>
      <c r="C200" s="365"/>
      <c r="D200" s="365"/>
      <c r="E200" s="399"/>
      <c r="F200" s="399"/>
      <c r="G200" s="365"/>
      <c r="H200" s="365"/>
      <c r="I200" s="399"/>
      <c r="J200" s="399"/>
      <c r="K200" s="399"/>
      <c r="L200" s="399"/>
      <c r="M200" s="365"/>
      <c r="N200" s="365"/>
      <c r="O200" s="434"/>
      <c r="P200" s="429"/>
      <c r="Q200" s="365"/>
      <c r="R200" s="365"/>
      <c r="S200" s="365"/>
      <c r="T200" s="550"/>
      <c r="U200" s="365"/>
      <c r="V200" s="505"/>
      <c r="W200" s="178">
        <v>4</v>
      </c>
      <c r="X200" s="306" t="s">
        <v>712</v>
      </c>
      <c r="Y200" s="178" t="s">
        <v>183</v>
      </c>
      <c r="Z200" s="148" t="s">
        <v>230</v>
      </c>
      <c r="AA200" s="148" t="s">
        <v>185</v>
      </c>
      <c r="AB200" s="137">
        <v>0.3</v>
      </c>
      <c r="AC200" s="148" t="s">
        <v>186</v>
      </c>
      <c r="AD200" s="148" t="s">
        <v>187</v>
      </c>
      <c r="AE200" s="148" t="s">
        <v>188</v>
      </c>
      <c r="AF200" s="184">
        <v>8.7999999999999995E-2</v>
      </c>
      <c r="AG200" s="150" t="s">
        <v>201</v>
      </c>
      <c r="AH200" s="137">
        <v>0.09</v>
      </c>
      <c r="AI200" s="140" t="s">
        <v>295</v>
      </c>
      <c r="AJ200" s="137">
        <v>0.4</v>
      </c>
      <c r="AK200" s="182" t="s">
        <v>451</v>
      </c>
      <c r="AL200" s="152" t="s">
        <v>27</v>
      </c>
      <c r="AM200" s="179" t="s">
        <v>200</v>
      </c>
      <c r="AN200" s="178" t="s">
        <v>200</v>
      </c>
      <c r="AO200" s="178" t="s">
        <v>200</v>
      </c>
      <c r="AP200" s="178" t="s">
        <v>200</v>
      </c>
      <c r="AQ200" s="396"/>
      <c r="AR200" s="369"/>
      <c r="AS200" s="369"/>
    </row>
    <row r="201" spans="1:45" ht="55.5" customHeight="1" x14ac:dyDescent="0.2">
      <c r="A201" s="359">
        <v>35</v>
      </c>
      <c r="B201" s="362" t="s">
        <v>713</v>
      </c>
      <c r="C201" s="379" t="s">
        <v>32</v>
      </c>
      <c r="D201" s="374" t="s">
        <v>714</v>
      </c>
      <c r="E201" s="371" t="s">
        <v>715</v>
      </c>
      <c r="F201" s="371" t="s">
        <v>716</v>
      </c>
      <c r="G201" s="374" t="s">
        <v>51</v>
      </c>
      <c r="H201" s="374" t="s">
        <v>40</v>
      </c>
      <c r="I201" s="371" t="s">
        <v>717</v>
      </c>
      <c r="J201" s="371" t="s">
        <v>718</v>
      </c>
      <c r="K201" s="371" t="s">
        <v>719</v>
      </c>
      <c r="L201" s="371" t="s">
        <v>720</v>
      </c>
      <c r="M201" s="374" t="s">
        <v>41</v>
      </c>
      <c r="N201" s="374" t="s">
        <v>54</v>
      </c>
      <c r="O201" s="376">
        <v>200</v>
      </c>
      <c r="P201" s="603" t="s">
        <v>179</v>
      </c>
      <c r="Q201" s="608">
        <v>0.6</v>
      </c>
      <c r="R201" s="382" t="s">
        <v>180</v>
      </c>
      <c r="S201" s="384" t="s">
        <v>180</v>
      </c>
      <c r="T201" s="386" t="s">
        <v>181</v>
      </c>
      <c r="U201" s="389">
        <f>IF(T201="","",IF(T201="Leve",0.2,IF(T201="Menor",0.4,IF(T201="Moderado",0.6,IF(T201="Mayor",0.8,IF(T201="Catastrófico",1,))))))</f>
        <v>0.6</v>
      </c>
      <c r="V201" s="392" t="str">
        <f>IF(OR(AND(P201="Muy Baja",T201="Leve"),AND(P201="Muy Baja",T201="Menor"),AND(P201="Baja",T201="Leve")),"Bajo",IF(OR(AND(P201="Muy baja",T201="Moderado"),AND(P201="Baja",T201="Menor"),AND(P201="Baja",T201="Moderado"),AND(P201="Media",T201="Leve"),AND(P201="Media",T201="Menor"),AND(P201="Media",T201="Moderado"),AND(P201="Alta",T201="Leve"),AND(P201="Alta",T201="Menor")),"Moderado",IF(OR(AND(P201="Muy Baja",T201="Mayor"),AND(P201="Baja",T201="Mayor"),AND(P201="Media",T201="Mayor"),AND(P201="Alta",T201="Moderado"),AND(P201="Alta",T201="Mayor"),AND(P201="Muy Alta",T201="Leve"),AND(P201="Muy Alta",T201="Menor"),AND(P201="Muy Alta",T201="Moderado"),AND(P201="Muy Alta",T201="Mayor")),"Alto",IF(OR(AND(P201="Muy Baja",T201="Catastrófico"),AND(P201="Baja",T201="Catastrófico"),AND(P201="Media",T201="Catastrófico"),AND(P201="Alta",T201="Catastrófico"),AND(P201="Muy Alta",T201="Catastrófico")),"Extremo",""))))</f>
        <v>Moderado</v>
      </c>
      <c r="W201" s="70">
        <v>1</v>
      </c>
      <c r="X201" s="272" t="s">
        <v>721</v>
      </c>
      <c r="Y201" s="157" t="s">
        <v>183</v>
      </c>
      <c r="Z201" s="110" t="s">
        <v>184</v>
      </c>
      <c r="AA201" s="110" t="s">
        <v>185</v>
      </c>
      <c r="AB201" s="159">
        <v>0.4</v>
      </c>
      <c r="AC201" s="110" t="s">
        <v>186</v>
      </c>
      <c r="AD201" s="110" t="s">
        <v>187</v>
      </c>
      <c r="AE201" s="110" t="s">
        <v>188</v>
      </c>
      <c r="AF201" s="48">
        <f>IFERROR(IF(Y201="Probabilidad",(Q201-(+Q201*AB201)),IF(Y201="Impacto",Q201,"")),"")</f>
        <v>0.36</v>
      </c>
      <c r="AG201" s="49" t="str">
        <f>IFERROR(IF(AF201="","",IF(AF201&lt;=0.2,"Muy Baja",IF(AF201&lt;=0.4,"Baja",IF(AF201&lt;=0.6,"Media",IF(AF201&lt;=0.8,"Alta","Muy Alta"))))),"")</f>
        <v>Baja</v>
      </c>
      <c r="AH201" s="117">
        <f>+AF201</f>
        <v>0.36</v>
      </c>
      <c r="AI201" s="49" t="str">
        <f>IFERROR(IF(AJ201="","",IF(AJ201&lt;=0.2,"Leve",IF(AJ201&lt;=0.4,"Menor",IF(AJ201&lt;=0.6,"Moderado",IF(AJ201&lt;=0.8,"Mayor","Catastrófico"))))),"")</f>
        <v>Moderado</v>
      </c>
      <c r="AJ201" s="47">
        <f t="shared" ref="AJ201" si="171">IFERROR(IF(Y201="Impacto",(U201-(+U201*AB201)),IF(Y201="Probabilidad",U201,"")),"")</f>
        <v>0.6</v>
      </c>
      <c r="AK201" s="50" t="str">
        <f>IFERROR(IF(OR(AND(AG201="Muy Baja",AI201="Leve"),AND(AG201="Muy Baja",AI201="Menor"),AND(AG201="Baja",AI201="Leve")),"Bajo",IF(OR(AND(AG201="Muy baja",AI201="Moderado"),AND(AG201="Baja",AI201="Menor"),AND(AG201="Baja",AI201="Moderado"),AND(AG201="Media",AI201="Leve"),AND(AG201="Media",AI201="Menor"),AND(AG201="Media",AI201="Moderado"),AND(AG201="Alta",AI201="Leve"),AND(AG201="Alta",AI201="Menor")),"Moderado",IF(OR(AND(AG201="Muy Baja",AI201="Mayor"),AND(AG201="Baja",AI201="Mayor"),AND(AG201="Media",AI201="Mayor"),AND(AG201="Alta",AI201="Moderado"),AND(AG201="Alta",AI201="Mayor"),AND(AG201="Muy Alta",AI201="Leve"),AND(AG201="Muy Alta",AI201="Menor"),AND(AG201="Muy Alta",AI201="Moderado"),AND(AG201="Muy Alta",AI201="Mayor")),"Alto",IF(OR(AND(AG201="Muy Baja",AI201="Catastrófico"),AND(AG201="Baja",AI201="Catastrófico"),AND(AG201="Media",AI201="Catastrófico"),AND(AG201="Alta",AI201="Catastrófico"),AND(AG201="Muy Alta",AI201="Catastrófico")),"Extremo","")))),"")</f>
        <v>Moderado</v>
      </c>
      <c r="AL201" s="211" t="s">
        <v>33</v>
      </c>
      <c r="AM201" s="177" t="s">
        <v>722</v>
      </c>
      <c r="AN201" s="177" t="s">
        <v>723</v>
      </c>
      <c r="AO201" s="177" t="s">
        <v>724</v>
      </c>
      <c r="AP201" s="177" t="s">
        <v>725</v>
      </c>
      <c r="AQ201" s="368" t="s">
        <v>726</v>
      </c>
      <c r="AR201" s="368" t="s">
        <v>727</v>
      </c>
      <c r="AS201" s="368" t="s">
        <v>728</v>
      </c>
    </row>
    <row r="202" spans="1:45" ht="55.5" customHeight="1" x14ac:dyDescent="0.2">
      <c r="A202" s="360"/>
      <c r="B202" s="363"/>
      <c r="C202" s="380"/>
      <c r="D202" s="369"/>
      <c r="E202" s="372"/>
      <c r="F202" s="372"/>
      <c r="G202" s="369"/>
      <c r="H202" s="369"/>
      <c r="I202" s="372"/>
      <c r="J202" s="372"/>
      <c r="K202" s="372"/>
      <c r="L202" s="372"/>
      <c r="M202" s="369"/>
      <c r="N202" s="369"/>
      <c r="O202" s="377"/>
      <c r="P202" s="604"/>
      <c r="Q202" s="609"/>
      <c r="R202" s="383"/>
      <c r="S202" s="385"/>
      <c r="T202" s="387"/>
      <c r="U202" s="390"/>
      <c r="V202" s="393"/>
      <c r="W202" s="70">
        <v>2</v>
      </c>
      <c r="X202" s="279" t="s">
        <v>729</v>
      </c>
      <c r="Y202" s="162" t="s">
        <v>183</v>
      </c>
      <c r="Z202" s="112" t="s">
        <v>184</v>
      </c>
      <c r="AA202" s="112" t="s">
        <v>185</v>
      </c>
      <c r="AB202" s="163">
        <v>0.4</v>
      </c>
      <c r="AC202" s="112" t="s">
        <v>186</v>
      </c>
      <c r="AD202" s="112" t="s">
        <v>187</v>
      </c>
      <c r="AE202" s="112" t="s">
        <v>188</v>
      </c>
      <c r="AF202" s="48">
        <f>IFERROR(IF(AND(Y201="Probabilidad",Y202="Probabilidad"),(AH201-(+AH201*AB202)),IF(Y202="Probabilidad",(Q201-(+Q201*AB202)),IF(Y202="Impacto",AH201,""))),"")</f>
        <v>0.216</v>
      </c>
      <c r="AG202" s="49" t="str">
        <f t="shared" ref="AG202:AG206" si="172">IFERROR(IF(AF202="","",IF(AF202&lt;=0.2,"Muy Baja",IF(AF202&lt;=0.4,"Baja",IF(AF202&lt;=0.6,"Media",IF(AF202&lt;=0.8,"Alta","Muy Alta"))))),"")</f>
        <v>Baja</v>
      </c>
      <c r="AH202" s="117">
        <f t="shared" ref="AH202:AH206" si="173">+AF202</f>
        <v>0.216</v>
      </c>
      <c r="AI202" s="49" t="str">
        <f t="shared" ref="AI202:AI206" si="174">IFERROR(IF(AJ202="","",IF(AJ202&lt;=0.2,"Leve",IF(AJ202&lt;=0.4,"Menor",IF(AJ202&lt;=0.6,"Moderado",IF(AJ202&lt;=0.8,"Mayor","Catastrófico"))))),"")</f>
        <v>Moderado</v>
      </c>
      <c r="AJ202" s="47">
        <f t="shared" ref="AJ202" si="175">IFERROR(IF(AND(Y201="Impacto",Y202="Impacto"),(AJ201-(+AJ201*AB202)),IF(Y202="Impacto",($U$12-(+$U$12*AB202)),IF(Y202="Probabilidad",AJ201,""))),"")</f>
        <v>0.6</v>
      </c>
      <c r="AK202" s="50" t="str">
        <f t="shared" ref="AK202:AK203" si="176">IFERROR(IF(OR(AND(AG202="Muy Baja",AI202="Leve"),AND(AG202="Muy Baja",AI202="Menor"),AND(AG202="Baja",AI202="Leve")),"Bajo",IF(OR(AND(AG202="Muy baja",AI202="Moderado"),AND(AG202="Baja",AI202="Menor"),AND(AG202="Baja",AI202="Moderado"),AND(AG202="Media",AI202="Leve"),AND(AG202="Media",AI202="Menor"),AND(AG202="Media",AI202="Moderado"),AND(AG202="Alta",AI202="Leve"),AND(AG202="Alta",AI202="Menor")),"Moderado",IF(OR(AND(AG202="Muy Baja",AI202="Mayor"),AND(AG202="Baja",AI202="Mayor"),AND(AG202="Media",AI202="Mayor"),AND(AG202="Alta",AI202="Moderado"),AND(AG202="Alta",AI202="Mayor"),AND(AG202="Muy Alta",AI202="Leve"),AND(AG202="Muy Alta",AI202="Menor"),AND(AG202="Muy Alta",AI202="Moderado"),AND(AG202="Muy Alta",AI202="Mayor")),"Alto",IF(OR(AND(AG202="Muy Baja",AI202="Catastrófico"),AND(AG202="Baja",AI202="Catastrófico"),AND(AG202="Media",AI202="Catastrófico"),AND(AG202="Alta",AI202="Catastrófico"),AND(AG202="Muy Alta",AI202="Catastrófico")),"Extremo","")))),"")</f>
        <v>Moderado</v>
      </c>
      <c r="AL202" s="214" t="s">
        <v>33</v>
      </c>
      <c r="AM202" s="179" t="s">
        <v>730</v>
      </c>
      <c r="AN202" s="179" t="s">
        <v>731</v>
      </c>
      <c r="AO202" s="179" t="s">
        <v>732</v>
      </c>
      <c r="AP202" s="179" t="s">
        <v>733</v>
      </c>
      <c r="AQ202" s="369"/>
      <c r="AR202" s="369"/>
      <c r="AS202" s="369"/>
    </row>
    <row r="203" spans="1:45" ht="15.75" customHeight="1" x14ac:dyDescent="0.2">
      <c r="A203" s="360"/>
      <c r="B203" s="363"/>
      <c r="C203" s="380"/>
      <c r="D203" s="369"/>
      <c r="E203" s="372"/>
      <c r="F203" s="372"/>
      <c r="G203" s="369"/>
      <c r="H203" s="369"/>
      <c r="I203" s="372"/>
      <c r="J203" s="372"/>
      <c r="K203" s="372"/>
      <c r="L203" s="372"/>
      <c r="M203" s="369"/>
      <c r="N203" s="369"/>
      <c r="O203" s="377"/>
      <c r="P203" s="604"/>
      <c r="Q203" s="609"/>
      <c r="R203" s="216"/>
      <c r="S203" s="101">
        <f>IF(NOT(ISERROR(MATCH(R203,_xlfn.ANCHORARRAY(F214),0))),Q216&amp;"Por favor no seleccionar los criterios de impacto",R203)</f>
        <v>0</v>
      </c>
      <c r="T203" s="387"/>
      <c r="U203" s="390"/>
      <c r="V203" s="393"/>
      <c r="W203" s="70">
        <v>3</v>
      </c>
      <c r="X203" s="44"/>
      <c r="Y203" s="45" t="str">
        <f>IF(OR(Z203="Preventivo",Z203="Detectivo"),"Probabilidad",IF(Z203="Correctivo","Impacto",""))</f>
        <v/>
      </c>
      <c r="Z203" s="46"/>
      <c r="AA203" s="46"/>
      <c r="AB203" s="47" t="str">
        <f t="shared" ref="AB203:AB206" si="177">IF(AND(Z203="Preventivo",AA203="Automático"),"50%",IF(AND(Z203="Preventivo",AA203="Manual"),"40%",IF(AND(Z203="Detectivo",AA203="Automático"),"40%",IF(AND(Z203="Detectivo",AA203="Manual"),"30%",IF(AND(Z203="Correctivo",AA203="Automático"),"35%",IF(AND(Z203="Correctivo",AA203="Manual"),"25%",""))))))</f>
        <v/>
      </c>
      <c r="AC203" s="46"/>
      <c r="AD203" s="46"/>
      <c r="AE203" s="46"/>
      <c r="AF203" s="48" t="str">
        <f>IFERROR(IF(AND(Y202="Probabilidad",Y203="Probabilidad"),(AH202-(+AH202*AB203)),IF(AND(Y202="Impacto",Y203="Probabilidad"),(AH201-(+AH201*AB203)),IF(Y203="Impacto",AH202,""))),"")</f>
        <v/>
      </c>
      <c r="AG203" s="49" t="str">
        <f t="shared" si="172"/>
        <v/>
      </c>
      <c r="AH203" s="117" t="str">
        <f t="shared" si="173"/>
        <v/>
      </c>
      <c r="AI203" s="49" t="str">
        <f t="shared" si="174"/>
        <v/>
      </c>
      <c r="AJ203" s="47" t="str">
        <f t="shared" ref="AJ203:AJ206" si="178">IFERROR(IF(AND(Y202="Impacto",Y203="Impacto"),(AJ202-(+AJ202*AB203)),IF(AND(Y202="Probabilidad",Y203="Impacto"),(AJ201-(+AJ201*AB203)),IF(Y203="Probabilidad",AJ202,""))),"")</f>
        <v/>
      </c>
      <c r="AK203" s="50" t="str">
        <f t="shared" si="176"/>
        <v/>
      </c>
      <c r="AL203" s="51"/>
      <c r="AM203" s="42"/>
      <c r="AN203" s="52"/>
      <c r="AO203" s="52"/>
      <c r="AP203" s="53"/>
      <c r="AQ203" s="369"/>
      <c r="AR203" s="369"/>
      <c r="AS203" s="369"/>
    </row>
    <row r="204" spans="1:45" ht="15.75" customHeight="1" x14ac:dyDescent="0.2">
      <c r="A204" s="360"/>
      <c r="B204" s="363"/>
      <c r="C204" s="380"/>
      <c r="D204" s="369"/>
      <c r="E204" s="372"/>
      <c r="F204" s="372"/>
      <c r="G204" s="369"/>
      <c r="H204" s="369"/>
      <c r="I204" s="372"/>
      <c r="J204" s="372"/>
      <c r="K204" s="372"/>
      <c r="L204" s="372"/>
      <c r="M204" s="369"/>
      <c r="N204" s="369"/>
      <c r="O204" s="377"/>
      <c r="P204" s="604"/>
      <c r="Q204" s="609"/>
      <c r="R204" s="216"/>
      <c r="S204" s="101">
        <f>IF(NOT(ISERROR(MATCH(R204,_xlfn.ANCHORARRAY(F215),0))),Q217&amp;"Por favor no seleccionar los criterios de impacto",R204)</f>
        <v>0</v>
      </c>
      <c r="T204" s="387"/>
      <c r="U204" s="390"/>
      <c r="V204" s="393"/>
      <c r="W204" s="70">
        <v>4</v>
      </c>
      <c r="X204" s="43"/>
      <c r="Y204" s="45" t="str">
        <f t="shared" ref="Y204:Y206" si="179">IF(OR(Z204="Preventivo",Z204="Detectivo"),"Probabilidad",IF(Z204="Correctivo","Impacto",""))</f>
        <v/>
      </c>
      <c r="Z204" s="46"/>
      <c r="AA204" s="46"/>
      <c r="AB204" s="47" t="str">
        <f t="shared" si="177"/>
        <v/>
      </c>
      <c r="AC204" s="46"/>
      <c r="AD204" s="46"/>
      <c r="AE204" s="46"/>
      <c r="AF204" s="48" t="str">
        <f t="shared" ref="AF204:AF206" si="180">IFERROR(IF(AND(Y203="Probabilidad",Y204="Probabilidad"),(AH203-(+AH203*AB204)),IF(AND(Y203="Impacto",Y204="Probabilidad"),(AH202-(+AH202*AB204)),IF(Y204="Impacto",AH203,""))),"")</f>
        <v/>
      </c>
      <c r="AG204" s="49" t="str">
        <f t="shared" si="172"/>
        <v/>
      </c>
      <c r="AH204" s="117" t="str">
        <f t="shared" si="173"/>
        <v/>
      </c>
      <c r="AI204" s="49" t="str">
        <f t="shared" si="174"/>
        <v/>
      </c>
      <c r="AJ204" s="47" t="str">
        <f t="shared" si="178"/>
        <v/>
      </c>
      <c r="AK204" s="50" t="str">
        <f>IFERROR(IF(OR(AND(AG204="Muy Baja",AI204="Leve"),AND(AG204="Muy Baja",AI204="Menor"),AND(AG204="Baja",AI204="Leve")),"Bajo",IF(OR(AND(AG204="Muy baja",AI204="Moderado"),AND(AG204="Baja",AI204="Menor"),AND(AG204="Baja",AI204="Moderado"),AND(AG204="Media",AI204="Leve"),AND(AG204="Media",AI204="Menor"),AND(AG204="Media",AI204="Moderado"),AND(AG204="Alta",AI204="Leve"),AND(AG204="Alta",AI204="Menor")),"Moderado",IF(OR(AND(AG204="Muy Baja",AI204="Mayor"),AND(AG204="Baja",AI204="Mayor"),AND(AG204="Media",AI204="Mayor"),AND(AG204="Alta",AI204="Moderado"),AND(AG204="Alta",AI204="Mayor"),AND(AG204="Muy Alta",AI204="Leve"),AND(AG204="Muy Alta",AI204="Menor"),AND(AG204="Muy Alta",AI204="Moderado"),AND(AG204="Muy Alta",AI204="Mayor")),"Alto",IF(OR(AND(AG204="Muy Baja",AI204="Catastrófico"),AND(AG204="Baja",AI204="Catastrófico"),AND(AG204="Media",AI204="Catastrófico"),AND(AG204="Alta",AI204="Catastrófico"),AND(AG204="Muy Alta",AI204="Catastrófico")),"Extremo","")))),"")</f>
        <v/>
      </c>
      <c r="AL204" s="51"/>
      <c r="AM204" s="42"/>
      <c r="AN204" s="52"/>
      <c r="AO204" s="52"/>
      <c r="AP204" s="53"/>
      <c r="AQ204" s="369"/>
      <c r="AR204" s="369"/>
      <c r="AS204" s="369"/>
    </row>
    <row r="205" spans="1:45" ht="15.75" customHeight="1" x14ac:dyDescent="0.2">
      <c r="A205" s="360"/>
      <c r="B205" s="363"/>
      <c r="C205" s="380"/>
      <c r="D205" s="369"/>
      <c r="E205" s="372"/>
      <c r="F205" s="372"/>
      <c r="G205" s="369"/>
      <c r="H205" s="369"/>
      <c r="I205" s="372"/>
      <c r="J205" s="372"/>
      <c r="K205" s="372"/>
      <c r="L205" s="372"/>
      <c r="M205" s="369"/>
      <c r="N205" s="369"/>
      <c r="O205" s="377"/>
      <c r="P205" s="604"/>
      <c r="Q205" s="609"/>
      <c r="R205" s="216"/>
      <c r="S205" s="101">
        <f>IF(NOT(ISERROR(MATCH(R205,_xlfn.ANCHORARRAY(F216),0))),Q218&amp;"Por favor no seleccionar los criterios de impacto",R205)</f>
        <v>0</v>
      </c>
      <c r="T205" s="387"/>
      <c r="U205" s="390"/>
      <c r="V205" s="393"/>
      <c r="W205" s="70">
        <v>5</v>
      </c>
      <c r="X205" s="43"/>
      <c r="Y205" s="45" t="str">
        <f t="shared" si="179"/>
        <v/>
      </c>
      <c r="Z205" s="46"/>
      <c r="AA205" s="46"/>
      <c r="AB205" s="47" t="str">
        <f t="shared" si="177"/>
        <v/>
      </c>
      <c r="AC205" s="46"/>
      <c r="AD205" s="46"/>
      <c r="AE205" s="46"/>
      <c r="AF205" s="48" t="str">
        <f t="shared" si="180"/>
        <v/>
      </c>
      <c r="AG205" s="49" t="str">
        <f t="shared" si="172"/>
        <v/>
      </c>
      <c r="AH205" s="117" t="str">
        <f t="shared" si="173"/>
        <v/>
      </c>
      <c r="AI205" s="49" t="str">
        <f t="shared" si="174"/>
        <v/>
      </c>
      <c r="AJ205" s="47" t="str">
        <f t="shared" si="178"/>
        <v/>
      </c>
      <c r="AK205" s="50" t="str">
        <f t="shared" ref="AK205:AK206" si="181">IFERROR(IF(OR(AND(AG205="Muy Baja",AI205="Leve"),AND(AG205="Muy Baja",AI205="Menor"),AND(AG205="Baja",AI205="Leve")),"Bajo",IF(OR(AND(AG205="Muy baja",AI205="Moderado"),AND(AG205="Baja",AI205="Menor"),AND(AG205="Baja",AI205="Moderado"),AND(AG205="Media",AI205="Leve"),AND(AG205="Media",AI205="Menor"),AND(AG205="Media",AI205="Moderado"),AND(AG205="Alta",AI205="Leve"),AND(AG205="Alta",AI205="Menor")),"Moderado",IF(OR(AND(AG205="Muy Baja",AI205="Mayor"),AND(AG205="Baja",AI205="Mayor"),AND(AG205="Media",AI205="Mayor"),AND(AG205="Alta",AI205="Moderado"),AND(AG205="Alta",AI205="Mayor"),AND(AG205="Muy Alta",AI205="Leve"),AND(AG205="Muy Alta",AI205="Menor"),AND(AG205="Muy Alta",AI205="Moderado"),AND(AG205="Muy Alta",AI205="Mayor")),"Alto",IF(OR(AND(AG205="Muy Baja",AI205="Catastrófico"),AND(AG205="Baja",AI205="Catastrófico"),AND(AG205="Media",AI205="Catastrófico"),AND(AG205="Alta",AI205="Catastrófico"),AND(AG205="Muy Alta",AI205="Catastrófico")),"Extremo","")))),"")</f>
        <v/>
      </c>
      <c r="AL205" s="51"/>
      <c r="AM205" s="42"/>
      <c r="AN205" s="52"/>
      <c r="AO205" s="52"/>
      <c r="AP205" s="53"/>
      <c r="AQ205" s="369"/>
      <c r="AR205" s="369"/>
      <c r="AS205" s="369"/>
    </row>
    <row r="206" spans="1:45" ht="15.75" customHeight="1" x14ac:dyDescent="0.2">
      <c r="A206" s="361"/>
      <c r="B206" s="364"/>
      <c r="C206" s="381"/>
      <c r="D206" s="375"/>
      <c r="E206" s="373"/>
      <c r="F206" s="373"/>
      <c r="G206" s="375"/>
      <c r="H206" s="375"/>
      <c r="I206" s="373"/>
      <c r="J206" s="373"/>
      <c r="K206" s="373"/>
      <c r="L206" s="373"/>
      <c r="M206" s="375"/>
      <c r="N206" s="375"/>
      <c r="O206" s="378"/>
      <c r="P206" s="605"/>
      <c r="Q206" s="610"/>
      <c r="R206" s="217"/>
      <c r="S206" s="101">
        <f>IF(NOT(ISERROR(MATCH(R206,_xlfn.ANCHORARRAY(F217),0))),Q219&amp;"Por favor no seleccionar los criterios de impacto",R206)</f>
        <v>0</v>
      </c>
      <c r="T206" s="388"/>
      <c r="U206" s="391"/>
      <c r="V206" s="394"/>
      <c r="W206" s="70">
        <v>6</v>
      </c>
      <c r="X206" s="43"/>
      <c r="Y206" s="45" t="str">
        <f t="shared" si="179"/>
        <v/>
      </c>
      <c r="Z206" s="46"/>
      <c r="AA206" s="46"/>
      <c r="AB206" s="47" t="str">
        <f t="shared" si="177"/>
        <v/>
      </c>
      <c r="AC206" s="46"/>
      <c r="AD206" s="46"/>
      <c r="AE206" s="46"/>
      <c r="AF206" s="48" t="str">
        <f t="shared" si="180"/>
        <v/>
      </c>
      <c r="AG206" s="49" t="str">
        <f t="shared" si="172"/>
        <v/>
      </c>
      <c r="AH206" s="117" t="str">
        <f t="shared" si="173"/>
        <v/>
      </c>
      <c r="AI206" s="49" t="str">
        <f t="shared" si="174"/>
        <v/>
      </c>
      <c r="AJ206" s="47" t="str">
        <f t="shared" si="178"/>
        <v/>
      </c>
      <c r="AK206" s="50" t="str">
        <f t="shared" si="181"/>
        <v/>
      </c>
      <c r="AL206" s="51"/>
      <c r="AM206" s="42"/>
      <c r="AN206" s="52"/>
      <c r="AO206" s="52"/>
      <c r="AP206" s="53"/>
      <c r="AQ206" s="370"/>
      <c r="AR206" s="370"/>
      <c r="AS206" s="370"/>
    </row>
    <row r="207" spans="1:45" ht="51" customHeight="1" x14ac:dyDescent="0.2">
      <c r="A207" s="359">
        <v>36</v>
      </c>
      <c r="B207" s="362" t="s">
        <v>713</v>
      </c>
      <c r="C207" s="379" t="s">
        <v>28</v>
      </c>
      <c r="D207" s="374" t="s">
        <v>734</v>
      </c>
      <c r="E207" s="371" t="s">
        <v>735</v>
      </c>
      <c r="F207" s="371" t="s">
        <v>736</v>
      </c>
      <c r="G207" s="374" t="s">
        <v>55</v>
      </c>
      <c r="H207" s="374" t="s">
        <v>40</v>
      </c>
      <c r="I207" s="371" t="s">
        <v>737</v>
      </c>
      <c r="J207" s="371" t="s">
        <v>738</v>
      </c>
      <c r="K207" s="371" t="s">
        <v>739</v>
      </c>
      <c r="L207" s="371" t="s">
        <v>740</v>
      </c>
      <c r="M207" s="374" t="s">
        <v>41</v>
      </c>
      <c r="N207" s="374" t="s">
        <v>54</v>
      </c>
      <c r="O207" s="376">
        <v>24</v>
      </c>
      <c r="P207" s="606" t="s">
        <v>189</v>
      </c>
      <c r="Q207" s="611">
        <v>0.4</v>
      </c>
      <c r="R207" s="382" t="s">
        <v>462</v>
      </c>
      <c r="S207" s="367" t="s">
        <v>462</v>
      </c>
      <c r="T207" s="613" t="s">
        <v>448</v>
      </c>
      <c r="U207" s="389">
        <f>IF(T207="","",IF(T207="Leve",0.2,IF(T207="Menor",0.4,IF(T207="Moderado",0.6,IF(T207="Mayor",0.8,IF(T207="Catastrófico",1,))))))</f>
        <v>0.2</v>
      </c>
      <c r="V207" s="392" t="str">
        <f>IF(OR(AND(P207="Muy Baja",T207="Leve"),AND(P207="Muy Baja",T207="Menor"),AND(P207="Baja",T207="Leve")),"Bajo",IF(OR(AND(P207="Muy baja",T207="Moderado"),AND(P207="Baja",T207="Menor"),AND(P207="Baja",T207="Moderado"),AND(P207="Media",T207="Leve"),AND(P207="Media",T207="Menor"),AND(P207="Media",T207="Moderado"),AND(P207="Alta",T207="Leve"),AND(P207="Alta",T207="Menor")),"Moderado",IF(OR(AND(P207="Muy Baja",T207="Mayor"),AND(P207="Baja",T207="Mayor"),AND(P207="Media",T207="Mayor"),AND(P207="Alta",T207="Moderado"),AND(P207="Alta",T207="Mayor"),AND(P207="Muy Alta",T207="Leve"),AND(P207="Muy Alta",T207="Menor"),AND(P207="Muy Alta",T207="Moderado"),AND(P207="Muy Alta",T207="Mayor")),"Alto",IF(OR(AND(P207="Muy Baja",T207="Catastrófico"),AND(P207="Baja",T207="Catastrófico"),AND(P207="Media",T207="Catastrófico"),AND(P207="Alta",T207="Catastrófico"),AND(P207="Muy Alta",T207="Catastrófico")),"Extremo",""))))</f>
        <v>Bajo</v>
      </c>
      <c r="W207" s="70">
        <v>1</v>
      </c>
      <c r="X207" s="272" t="s">
        <v>741</v>
      </c>
      <c r="Y207" s="157" t="s">
        <v>183</v>
      </c>
      <c r="Z207" s="110" t="s">
        <v>184</v>
      </c>
      <c r="AA207" s="110" t="s">
        <v>185</v>
      </c>
      <c r="AB207" s="159">
        <v>0.4</v>
      </c>
      <c r="AC207" s="110" t="s">
        <v>186</v>
      </c>
      <c r="AD207" s="110" t="s">
        <v>187</v>
      </c>
      <c r="AE207" s="110" t="s">
        <v>188</v>
      </c>
      <c r="AF207" s="48">
        <f>IFERROR(IF(Y207="Probabilidad",(Q207-(+Q207*AB207)),IF(Y207="Impacto",Q207,"")),"")</f>
        <v>0.24</v>
      </c>
      <c r="AG207" s="49" t="str">
        <f>IFERROR(IF(AF207="","",IF(AF207&lt;=0.2,"Muy Baja",IF(AF207&lt;=0.4,"Baja",IF(AF207&lt;=0.6,"Media",IF(AF207&lt;=0.8,"Alta","Muy Alta"))))),"")</f>
        <v>Baja</v>
      </c>
      <c r="AH207" s="117">
        <f>+AF207</f>
        <v>0.24</v>
      </c>
      <c r="AI207" s="49" t="str">
        <f>IFERROR(IF(AJ207="","",IF(AJ207&lt;=0.2,"Leve",IF(AJ207&lt;=0.4,"Menor",IF(AJ207&lt;=0.6,"Moderado",IF(AJ207&lt;=0.8,"Mayor","Catastrófico"))))),"")</f>
        <v>Leve</v>
      </c>
      <c r="AJ207" s="47">
        <f t="shared" ref="AJ207" si="182">IFERROR(IF(Y207="Impacto",(U207-(+U207*AB207)),IF(Y207="Probabilidad",U207,"")),"")</f>
        <v>0.2</v>
      </c>
      <c r="AK207" s="50" t="str">
        <f>IFERROR(IF(OR(AND(AG207="Muy Baja",AI207="Leve"),AND(AG207="Muy Baja",AI207="Menor"),AND(AG207="Baja",AI207="Leve")),"Bajo",IF(OR(AND(AG207="Muy baja",AI207="Moderado"),AND(AG207="Baja",AI207="Menor"),AND(AG207="Baja",AI207="Moderado"),AND(AG207="Media",AI207="Leve"),AND(AG207="Media",AI207="Menor"),AND(AG207="Media",AI207="Moderado"),AND(AG207="Alta",AI207="Leve"),AND(AG207="Alta",AI207="Menor")),"Moderado",IF(OR(AND(AG207="Muy Baja",AI207="Mayor"),AND(AG207="Baja",AI207="Mayor"),AND(AG207="Media",AI207="Mayor"),AND(AG207="Alta",AI207="Moderado"),AND(AG207="Alta",AI207="Mayor"),AND(AG207="Muy Alta",AI207="Leve"),AND(AG207="Muy Alta",AI207="Menor"),AND(AG207="Muy Alta",AI207="Moderado"),AND(AG207="Muy Alta",AI207="Mayor")),"Alto",IF(OR(AND(AG207="Muy Baja",AI207="Catastrófico"),AND(AG207="Baja",AI207="Catastrófico"),AND(AG207="Media",AI207="Catastrófico"),AND(AG207="Alta",AI207="Catastrófico"),AND(AG207="Muy Alta",AI207="Catastrófico")),"Extremo","")))),"")</f>
        <v>Bajo</v>
      </c>
      <c r="AL207" s="211" t="s">
        <v>27</v>
      </c>
      <c r="AM207" s="177" t="s">
        <v>200</v>
      </c>
      <c r="AN207" s="177" t="s">
        <v>200</v>
      </c>
      <c r="AO207" s="177" t="s">
        <v>200</v>
      </c>
      <c r="AP207" s="177" t="s">
        <v>200</v>
      </c>
      <c r="AQ207" s="368" t="s">
        <v>742</v>
      </c>
      <c r="AR207" s="368" t="s">
        <v>743</v>
      </c>
      <c r="AS207" s="368" t="s">
        <v>728</v>
      </c>
    </row>
    <row r="208" spans="1:45" ht="51" customHeight="1" x14ac:dyDescent="0.2">
      <c r="A208" s="360"/>
      <c r="B208" s="363"/>
      <c r="C208" s="380"/>
      <c r="D208" s="369"/>
      <c r="E208" s="372"/>
      <c r="F208" s="372"/>
      <c r="G208" s="369"/>
      <c r="H208" s="369"/>
      <c r="I208" s="372"/>
      <c r="J208" s="372"/>
      <c r="K208" s="372"/>
      <c r="L208" s="372"/>
      <c r="M208" s="369"/>
      <c r="N208" s="369"/>
      <c r="O208" s="377"/>
      <c r="P208" s="582"/>
      <c r="Q208" s="609"/>
      <c r="R208" s="383"/>
      <c r="S208" s="366"/>
      <c r="T208" s="614"/>
      <c r="U208" s="390"/>
      <c r="V208" s="393"/>
      <c r="W208" s="70">
        <v>2</v>
      </c>
      <c r="X208" s="279" t="s">
        <v>744</v>
      </c>
      <c r="Y208" s="162" t="s">
        <v>183</v>
      </c>
      <c r="Z208" s="112" t="s">
        <v>184</v>
      </c>
      <c r="AA208" s="112" t="s">
        <v>185</v>
      </c>
      <c r="AB208" s="163">
        <v>0.4</v>
      </c>
      <c r="AC208" s="112" t="s">
        <v>186</v>
      </c>
      <c r="AD208" s="112" t="s">
        <v>187</v>
      </c>
      <c r="AE208" s="112" t="s">
        <v>188</v>
      </c>
      <c r="AF208" s="48">
        <f>IFERROR(IF(AND(Y207="Probabilidad",Y208="Probabilidad"),(AH207-(+AH207*AB208)),IF(Y208="Probabilidad",(Q207-(+Q207*AB208)),IF(Y208="Impacto",AH207,""))),"")</f>
        <v>0.14399999999999999</v>
      </c>
      <c r="AG208" s="49" t="str">
        <f t="shared" ref="AG208:AG212" si="183">IFERROR(IF(AF208="","",IF(AF208&lt;=0.2,"Muy Baja",IF(AF208&lt;=0.4,"Baja",IF(AF208&lt;=0.6,"Media",IF(AF208&lt;=0.8,"Alta","Muy Alta"))))),"")</f>
        <v>Muy Baja</v>
      </c>
      <c r="AH208" s="117">
        <f t="shared" ref="AH208:AH212" si="184">+AF208</f>
        <v>0.14399999999999999</v>
      </c>
      <c r="AI208" s="49" t="str">
        <f t="shared" ref="AI208:AI212" si="185">IFERROR(IF(AJ208="","",IF(AJ208&lt;=0.2,"Leve",IF(AJ208&lt;=0.4,"Menor",IF(AJ208&lt;=0.6,"Moderado",IF(AJ208&lt;=0.8,"Mayor","Catastrófico"))))),"")</f>
        <v>Leve</v>
      </c>
      <c r="AJ208" s="47">
        <f t="shared" ref="AJ208" si="186">IFERROR(IF(AND(Y207="Impacto",Y208="Impacto"),(AJ207-(+AJ207*AB208)),IF(Y208="Impacto",($U$12-(+$U$12*AB208)),IF(Y208="Probabilidad",AJ207,""))),"")</f>
        <v>0.2</v>
      </c>
      <c r="AK208" s="50" t="str">
        <f t="shared" ref="AK208:AK209" si="187">IFERROR(IF(OR(AND(AG208="Muy Baja",AI208="Leve"),AND(AG208="Muy Baja",AI208="Menor"),AND(AG208="Baja",AI208="Leve")),"Bajo",IF(OR(AND(AG208="Muy baja",AI208="Moderado"),AND(AG208="Baja",AI208="Menor"),AND(AG208="Baja",AI208="Moderado"),AND(AG208="Media",AI208="Leve"),AND(AG208="Media",AI208="Menor"),AND(AG208="Media",AI208="Moderado"),AND(AG208="Alta",AI208="Leve"),AND(AG208="Alta",AI208="Menor")),"Moderado",IF(OR(AND(AG208="Muy Baja",AI208="Mayor"),AND(AG208="Baja",AI208="Mayor"),AND(AG208="Media",AI208="Mayor"),AND(AG208="Alta",AI208="Moderado"),AND(AG208="Alta",AI208="Mayor"),AND(AG208="Muy Alta",AI208="Leve"),AND(AG208="Muy Alta",AI208="Menor"),AND(AG208="Muy Alta",AI208="Moderado"),AND(AG208="Muy Alta",AI208="Mayor")),"Alto",IF(OR(AND(AG208="Muy Baja",AI208="Catastrófico"),AND(AG208="Baja",AI208="Catastrófico"),AND(AG208="Media",AI208="Catastrófico"),AND(AG208="Alta",AI208="Catastrófico"),AND(AG208="Muy Alta",AI208="Catastrófico")),"Extremo","")))),"")</f>
        <v>Bajo</v>
      </c>
      <c r="AL208" s="214" t="s">
        <v>27</v>
      </c>
      <c r="AM208" s="179" t="s">
        <v>200</v>
      </c>
      <c r="AN208" s="178" t="s">
        <v>200</v>
      </c>
      <c r="AO208" s="179" t="s">
        <v>200</v>
      </c>
      <c r="AP208" s="178" t="s">
        <v>200</v>
      </c>
      <c r="AQ208" s="369"/>
      <c r="AR208" s="369"/>
      <c r="AS208" s="369"/>
    </row>
    <row r="209" spans="1:45" ht="15.75" customHeight="1" x14ac:dyDescent="0.2">
      <c r="A209" s="360"/>
      <c r="B209" s="363"/>
      <c r="C209" s="380"/>
      <c r="D209" s="369"/>
      <c r="E209" s="372"/>
      <c r="F209" s="372"/>
      <c r="G209" s="369"/>
      <c r="H209" s="369"/>
      <c r="I209" s="372"/>
      <c r="J209" s="372"/>
      <c r="K209" s="372"/>
      <c r="L209" s="372"/>
      <c r="M209" s="369"/>
      <c r="N209" s="369"/>
      <c r="O209" s="377"/>
      <c r="P209" s="582"/>
      <c r="Q209" s="609"/>
      <c r="R209" s="216"/>
      <c r="S209" s="101">
        <f>IF(NOT(ISERROR(MATCH(R209,_xlfn.ANCHORARRAY(F220),0))),Q222&amp;"Por favor no seleccionar los criterios de impacto",R209)</f>
        <v>0</v>
      </c>
      <c r="T209" s="614"/>
      <c r="U209" s="390"/>
      <c r="V209" s="393"/>
      <c r="W209" s="70">
        <v>3</v>
      </c>
      <c r="X209" s="44"/>
      <c r="Y209" s="45" t="str">
        <f>IF(OR(Z209="Preventivo",Z209="Detectivo"),"Probabilidad",IF(Z209="Correctivo","Impacto",""))</f>
        <v/>
      </c>
      <c r="Z209" s="46"/>
      <c r="AA209" s="46"/>
      <c r="AB209" s="47" t="str">
        <f t="shared" ref="AB209:AB212" si="188">IF(AND(Z209="Preventivo",AA209="Automático"),"50%",IF(AND(Z209="Preventivo",AA209="Manual"),"40%",IF(AND(Z209="Detectivo",AA209="Automático"),"40%",IF(AND(Z209="Detectivo",AA209="Manual"),"30%",IF(AND(Z209="Correctivo",AA209="Automático"),"35%",IF(AND(Z209="Correctivo",AA209="Manual"),"25%",""))))))</f>
        <v/>
      </c>
      <c r="AC209" s="46"/>
      <c r="AD209" s="46"/>
      <c r="AE209" s="46"/>
      <c r="AF209" s="48" t="str">
        <f>IFERROR(IF(AND(Y208="Probabilidad",Y209="Probabilidad"),(AH208-(+AH208*AB209)),IF(AND(Y208="Impacto",Y209="Probabilidad"),(AH207-(+AH207*AB209)),IF(Y209="Impacto",AH208,""))),"")</f>
        <v/>
      </c>
      <c r="AG209" s="49" t="str">
        <f t="shared" si="183"/>
        <v/>
      </c>
      <c r="AH209" s="117" t="str">
        <f t="shared" si="184"/>
        <v/>
      </c>
      <c r="AI209" s="49" t="str">
        <f t="shared" si="185"/>
        <v/>
      </c>
      <c r="AJ209" s="47" t="str">
        <f t="shared" ref="AJ209:AJ212" si="189">IFERROR(IF(AND(Y208="Impacto",Y209="Impacto"),(AJ208-(+AJ208*AB209)),IF(AND(Y208="Probabilidad",Y209="Impacto"),(AJ207-(+AJ207*AB209)),IF(Y209="Probabilidad",AJ208,""))),"")</f>
        <v/>
      </c>
      <c r="AK209" s="50" t="str">
        <f t="shared" si="187"/>
        <v/>
      </c>
      <c r="AL209" s="51"/>
      <c r="AM209" s="42"/>
      <c r="AN209" s="52"/>
      <c r="AO209" s="52"/>
      <c r="AP209" s="53"/>
      <c r="AQ209" s="369"/>
      <c r="AR209" s="369"/>
      <c r="AS209" s="369"/>
    </row>
    <row r="210" spans="1:45" ht="15.75" customHeight="1" x14ac:dyDescent="0.2">
      <c r="A210" s="360"/>
      <c r="B210" s="363"/>
      <c r="C210" s="380"/>
      <c r="D210" s="369"/>
      <c r="E210" s="372"/>
      <c r="F210" s="372"/>
      <c r="G210" s="369"/>
      <c r="H210" s="369"/>
      <c r="I210" s="372"/>
      <c r="J210" s="372"/>
      <c r="K210" s="372"/>
      <c r="L210" s="372"/>
      <c r="M210" s="369"/>
      <c r="N210" s="369"/>
      <c r="O210" s="377"/>
      <c r="P210" s="582"/>
      <c r="Q210" s="609"/>
      <c r="R210" s="216"/>
      <c r="S210" s="101">
        <f>IF(NOT(ISERROR(MATCH(R210,_xlfn.ANCHORARRAY(F221),0))),Q223&amp;"Por favor no seleccionar los criterios de impacto",R210)</f>
        <v>0</v>
      </c>
      <c r="T210" s="614"/>
      <c r="U210" s="390"/>
      <c r="V210" s="393"/>
      <c r="W210" s="70">
        <v>4</v>
      </c>
      <c r="X210" s="43"/>
      <c r="Y210" s="45" t="str">
        <f t="shared" ref="Y210:Y212" si="190">IF(OR(Z210="Preventivo",Z210="Detectivo"),"Probabilidad",IF(Z210="Correctivo","Impacto",""))</f>
        <v/>
      </c>
      <c r="Z210" s="46"/>
      <c r="AA210" s="46"/>
      <c r="AB210" s="47" t="str">
        <f t="shared" si="188"/>
        <v/>
      </c>
      <c r="AC210" s="46"/>
      <c r="AD210" s="46"/>
      <c r="AE210" s="46"/>
      <c r="AF210" s="48" t="str">
        <f t="shared" ref="AF210:AF212" si="191">IFERROR(IF(AND(Y209="Probabilidad",Y210="Probabilidad"),(AH209-(+AH209*AB210)),IF(AND(Y209="Impacto",Y210="Probabilidad"),(AH208-(+AH208*AB210)),IF(Y210="Impacto",AH209,""))),"")</f>
        <v/>
      </c>
      <c r="AG210" s="49" t="str">
        <f t="shared" si="183"/>
        <v/>
      </c>
      <c r="AH210" s="117" t="str">
        <f t="shared" si="184"/>
        <v/>
      </c>
      <c r="AI210" s="49" t="str">
        <f t="shared" si="185"/>
        <v/>
      </c>
      <c r="AJ210" s="47" t="str">
        <f t="shared" si="189"/>
        <v/>
      </c>
      <c r="AK210" s="50" t="str">
        <f>IFERROR(IF(OR(AND(AG210="Muy Baja",AI210="Leve"),AND(AG210="Muy Baja",AI210="Menor"),AND(AG210="Baja",AI210="Leve")),"Bajo",IF(OR(AND(AG210="Muy baja",AI210="Moderado"),AND(AG210="Baja",AI210="Menor"),AND(AG210="Baja",AI210="Moderado"),AND(AG210="Media",AI210="Leve"),AND(AG210="Media",AI210="Menor"),AND(AG210="Media",AI210="Moderado"),AND(AG210="Alta",AI210="Leve"),AND(AG210="Alta",AI210="Menor")),"Moderado",IF(OR(AND(AG210="Muy Baja",AI210="Mayor"),AND(AG210="Baja",AI210="Mayor"),AND(AG210="Media",AI210="Mayor"),AND(AG210="Alta",AI210="Moderado"),AND(AG210="Alta",AI210="Mayor"),AND(AG210="Muy Alta",AI210="Leve"),AND(AG210="Muy Alta",AI210="Menor"),AND(AG210="Muy Alta",AI210="Moderado"),AND(AG210="Muy Alta",AI210="Mayor")),"Alto",IF(OR(AND(AG210="Muy Baja",AI210="Catastrófico"),AND(AG210="Baja",AI210="Catastrófico"),AND(AG210="Media",AI210="Catastrófico"),AND(AG210="Alta",AI210="Catastrófico"),AND(AG210="Muy Alta",AI210="Catastrófico")),"Extremo","")))),"")</f>
        <v/>
      </c>
      <c r="AL210" s="51"/>
      <c r="AM210" s="42"/>
      <c r="AN210" s="52"/>
      <c r="AO210" s="52"/>
      <c r="AP210" s="53"/>
      <c r="AQ210" s="369"/>
      <c r="AR210" s="369"/>
      <c r="AS210" s="369"/>
    </row>
    <row r="211" spans="1:45" ht="15.75" customHeight="1" x14ac:dyDescent="0.2">
      <c r="A211" s="360"/>
      <c r="B211" s="363"/>
      <c r="C211" s="380"/>
      <c r="D211" s="369"/>
      <c r="E211" s="372"/>
      <c r="F211" s="372"/>
      <c r="G211" s="369"/>
      <c r="H211" s="369"/>
      <c r="I211" s="372"/>
      <c r="J211" s="372"/>
      <c r="K211" s="372"/>
      <c r="L211" s="372"/>
      <c r="M211" s="369"/>
      <c r="N211" s="369"/>
      <c r="O211" s="377"/>
      <c r="P211" s="582"/>
      <c r="Q211" s="609"/>
      <c r="R211" s="216"/>
      <c r="S211" s="101">
        <f>IF(NOT(ISERROR(MATCH(R211,_xlfn.ANCHORARRAY(F222),0))),Q224&amp;"Por favor no seleccionar los criterios de impacto",R211)</f>
        <v>0</v>
      </c>
      <c r="T211" s="614"/>
      <c r="U211" s="390"/>
      <c r="V211" s="393"/>
      <c r="W211" s="70">
        <v>5</v>
      </c>
      <c r="X211" s="43"/>
      <c r="Y211" s="45" t="str">
        <f t="shared" si="190"/>
        <v/>
      </c>
      <c r="Z211" s="46"/>
      <c r="AA211" s="46"/>
      <c r="AB211" s="47" t="str">
        <f t="shared" si="188"/>
        <v/>
      </c>
      <c r="AC211" s="46"/>
      <c r="AD211" s="46"/>
      <c r="AE211" s="46"/>
      <c r="AF211" s="48" t="str">
        <f t="shared" si="191"/>
        <v/>
      </c>
      <c r="AG211" s="49" t="str">
        <f t="shared" si="183"/>
        <v/>
      </c>
      <c r="AH211" s="117" t="str">
        <f t="shared" si="184"/>
        <v/>
      </c>
      <c r="AI211" s="49" t="str">
        <f t="shared" si="185"/>
        <v/>
      </c>
      <c r="AJ211" s="47" t="str">
        <f t="shared" si="189"/>
        <v/>
      </c>
      <c r="AK211" s="50" t="str">
        <f t="shared" ref="AK211:AK212" si="192">IFERROR(IF(OR(AND(AG211="Muy Baja",AI211="Leve"),AND(AG211="Muy Baja",AI211="Menor"),AND(AG211="Baja",AI211="Leve")),"Bajo",IF(OR(AND(AG211="Muy baja",AI211="Moderado"),AND(AG211="Baja",AI211="Menor"),AND(AG211="Baja",AI211="Moderado"),AND(AG211="Media",AI211="Leve"),AND(AG211="Media",AI211="Menor"),AND(AG211="Media",AI211="Moderado"),AND(AG211="Alta",AI211="Leve"),AND(AG211="Alta",AI211="Menor")),"Moderado",IF(OR(AND(AG211="Muy Baja",AI211="Mayor"),AND(AG211="Baja",AI211="Mayor"),AND(AG211="Media",AI211="Mayor"),AND(AG211="Alta",AI211="Moderado"),AND(AG211="Alta",AI211="Mayor"),AND(AG211="Muy Alta",AI211="Leve"),AND(AG211="Muy Alta",AI211="Menor"),AND(AG211="Muy Alta",AI211="Moderado"),AND(AG211="Muy Alta",AI211="Mayor")),"Alto",IF(OR(AND(AG211="Muy Baja",AI211="Catastrófico"),AND(AG211="Baja",AI211="Catastrófico"),AND(AG211="Media",AI211="Catastrófico"),AND(AG211="Alta",AI211="Catastrófico"),AND(AG211="Muy Alta",AI211="Catastrófico")),"Extremo","")))),"")</f>
        <v/>
      </c>
      <c r="AL211" s="51"/>
      <c r="AM211" s="42"/>
      <c r="AN211" s="52"/>
      <c r="AO211" s="52"/>
      <c r="AP211" s="53"/>
      <c r="AQ211" s="369"/>
      <c r="AR211" s="369"/>
      <c r="AS211" s="369"/>
    </row>
    <row r="212" spans="1:45" ht="15.75" customHeight="1" x14ac:dyDescent="0.2">
      <c r="A212" s="361"/>
      <c r="B212" s="364"/>
      <c r="C212" s="381"/>
      <c r="D212" s="375"/>
      <c r="E212" s="373"/>
      <c r="F212" s="373"/>
      <c r="G212" s="375"/>
      <c r="H212" s="375"/>
      <c r="I212" s="373"/>
      <c r="J212" s="373"/>
      <c r="K212" s="373"/>
      <c r="L212" s="373"/>
      <c r="M212" s="375"/>
      <c r="N212" s="375"/>
      <c r="O212" s="378"/>
      <c r="P212" s="607"/>
      <c r="Q212" s="612"/>
      <c r="R212" s="217"/>
      <c r="S212" s="101">
        <f>IF(NOT(ISERROR(MATCH(R212,_xlfn.ANCHORARRAY(F223),0))),Q225&amp;"Por favor no seleccionar los criterios de impacto",R212)</f>
        <v>0</v>
      </c>
      <c r="T212" s="615"/>
      <c r="U212" s="391"/>
      <c r="V212" s="394"/>
      <c r="W212" s="70">
        <v>6</v>
      </c>
      <c r="X212" s="43"/>
      <c r="Y212" s="45" t="str">
        <f t="shared" si="190"/>
        <v/>
      </c>
      <c r="Z212" s="46"/>
      <c r="AA212" s="46"/>
      <c r="AB212" s="47" t="str">
        <f t="shared" si="188"/>
        <v/>
      </c>
      <c r="AC212" s="46"/>
      <c r="AD212" s="46"/>
      <c r="AE212" s="46"/>
      <c r="AF212" s="48" t="str">
        <f t="shared" si="191"/>
        <v/>
      </c>
      <c r="AG212" s="49" t="str">
        <f t="shared" si="183"/>
        <v/>
      </c>
      <c r="AH212" s="117" t="str">
        <f t="shared" si="184"/>
        <v/>
      </c>
      <c r="AI212" s="49" t="str">
        <f t="shared" si="185"/>
        <v/>
      </c>
      <c r="AJ212" s="47" t="str">
        <f t="shared" si="189"/>
        <v/>
      </c>
      <c r="AK212" s="50" t="str">
        <f t="shared" si="192"/>
        <v/>
      </c>
      <c r="AL212" s="51"/>
      <c r="AM212" s="42"/>
      <c r="AN212" s="52"/>
      <c r="AO212" s="52"/>
      <c r="AP212" s="53"/>
      <c r="AQ212" s="370"/>
      <c r="AR212" s="370"/>
      <c r="AS212" s="370"/>
    </row>
    <row r="213" spans="1:45" s="242" customFormat="1" ht="59.25" customHeight="1" x14ac:dyDescent="0.2">
      <c r="A213" s="359">
        <v>37</v>
      </c>
      <c r="B213" s="362" t="s">
        <v>745</v>
      </c>
      <c r="C213" s="367" t="s">
        <v>30</v>
      </c>
      <c r="D213" s="367" t="s">
        <v>746</v>
      </c>
      <c r="E213" s="398" t="s">
        <v>747</v>
      </c>
      <c r="F213" s="456" t="s">
        <v>748</v>
      </c>
      <c r="G213" s="367" t="s">
        <v>51</v>
      </c>
      <c r="H213" s="367" t="s">
        <v>40</v>
      </c>
      <c r="I213" s="398" t="s">
        <v>749</v>
      </c>
      <c r="J213" s="398" t="s">
        <v>750</v>
      </c>
      <c r="K213" s="398" t="s">
        <v>751</v>
      </c>
      <c r="L213" s="398" t="s">
        <v>343</v>
      </c>
      <c r="M213" s="367" t="s">
        <v>41</v>
      </c>
      <c r="N213" s="367" t="s">
        <v>54</v>
      </c>
      <c r="O213" s="384">
        <v>170</v>
      </c>
      <c r="P213" s="425" t="str">
        <f>IF(O213&lt;=0,"",IF(O213&lt;=2,"Muy Baja",IF(O213&lt;=24,"Baja",IF(O213&lt;=500,"Media",IF(O213&lt;=5000,"Alta","Muy Alta")))))</f>
        <v>Media</v>
      </c>
      <c r="Q213" s="389">
        <f>IF(P213="","",IF(P213="Muy Baja",0.2,IF(P213="Baja",0.4,IF(P213="Media",0.6,IF(P213="Alta",0.8,IF(P213="Muy Alta",1,))))))</f>
        <v>0.6</v>
      </c>
      <c r="R213" s="440" t="s">
        <v>281</v>
      </c>
      <c r="S213" s="101" t="str">
        <f>IF(NOT(ISERROR(MATCH(R213,#REF!,0))),#REF!&amp;"Por favor no seleccionar los criterios de impacto(Afectación Económica o presupuestal y Pérdida Reputacional)",R213)</f>
        <v xml:space="preserve">     El riesgo afecta la imagen de alguna área de la organización</v>
      </c>
      <c r="T213" s="405" t="s">
        <v>448</v>
      </c>
      <c r="U213" s="389">
        <f>IF(T213="","",IF(T213="Leve",0.2,IF(T213="Menor",0.4,IF(T213="Moderado",0.6,IF(T213="Mayor",0.8,IF(T213="Catastrófico",1,))))))</f>
        <v>0.2</v>
      </c>
      <c r="V213" s="392" t="str">
        <f>IF(OR(AND(P213="Muy Baja",T213="Leve"),AND(P213="Muy Baja",T213="Menor"),AND(P213="Baja",T213="Leve")),"Bajo",IF(OR(AND(P213="Muy baja",T213="Moderado"),AND(P213="Baja",T213="Menor"),AND(P213="Baja",T213="Moderado"),AND(P213="Media",T213="Leve"),AND(P213="Media",T213="Menor"),AND(P213="Media",T213="Moderado"),AND(P213="Alta",T213="Leve"),AND(P213="Alta",T213="Menor")),"Moderado",IF(OR(AND(P213="Muy Baja",T213="Mayor"),AND(P213="Baja",T213="Mayor"),AND(P213="Media",T213="Mayor"),AND(P213="Alta",T213="Moderado"),AND(P213="Alta",T213="Mayor"),AND(P213="Muy Alta",T213="Leve"),AND(P213="Muy Alta",T213="Menor"),AND(P213="Muy Alta",T213="Moderado"),AND(P213="Muy Alta",T213="Mayor")),"Alto",IF(OR(AND(P213="Muy Baja",T213="Catastrófico"),AND(P213="Baja",T213="Catastrófico"),AND(P213="Media",T213="Catastrófico"),AND(P213="Alta",T213="Catastrófico"),AND(P213="Muy Alta",T213="Catastrófico")),"Extremo",""))))</f>
        <v>Moderado</v>
      </c>
      <c r="W213" s="70">
        <v>1</v>
      </c>
      <c r="X213" s="280" t="s">
        <v>752</v>
      </c>
      <c r="Y213" s="166" t="s">
        <v>183</v>
      </c>
      <c r="Z213" s="110" t="s">
        <v>184</v>
      </c>
      <c r="AA213" s="110" t="s">
        <v>185</v>
      </c>
      <c r="AB213" s="159">
        <v>0.4</v>
      </c>
      <c r="AC213" s="110" t="s">
        <v>186</v>
      </c>
      <c r="AD213" s="110" t="s">
        <v>187</v>
      </c>
      <c r="AE213" s="110" t="s">
        <v>188</v>
      </c>
      <c r="AF213" s="238">
        <f>IFERROR(IF(Y213="Probabilidad",(Q213-(+Q213*AB213)),IF(Y213="Impacto",Q213,"")),"")</f>
        <v>0.36</v>
      </c>
      <c r="AG213" s="239" t="str">
        <f>IFERROR(IF(AF213="","",IF(AF213&lt;=0.2,"Muy Baja",IF(AF213&lt;=0.4,"Baja",IF(AF213&lt;=0.6,"Media",IF(AF213&lt;=0.8,"Alta","Muy Alta"))))),"")</f>
        <v>Baja</v>
      </c>
      <c r="AH213" s="240">
        <f>+AF213</f>
        <v>0.36</v>
      </c>
      <c r="AI213" s="239" t="str">
        <f>IFERROR(IF(AJ213="","",IF(AJ213&lt;=0.2,"Leve",IF(AJ213&lt;=0.4,"Menor",IF(AJ213&lt;=0.6,"Moderado",IF(AJ213&lt;=0.8,"Mayor","Catastrófico"))))),"")</f>
        <v>Leve</v>
      </c>
      <c r="AJ213" s="237">
        <f t="shared" ref="AJ213" si="193">IFERROR(IF(Y213="Impacto",(U213-(+U213*AB213)),IF(Y213="Probabilidad",U213,"")),"")</f>
        <v>0.2</v>
      </c>
      <c r="AK213" s="241" t="str">
        <f>IFERROR(IF(OR(AND(AG213="Muy Baja",AI213="Leve"),AND(AG213="Muy Baja",AI213="Menor"),AND(AG213="Baja",AI213="Leve")),"Bajo",IF(OR(AND(AG213="Muy baja",AI213="Moderado"),AND(AG213="Baja",AI213="Menor"),AND(AG213="Baja",AI213="Moderado"),AND(AG213="Media",AI213="Leve"),AND(AG213="Media",AI213="Menor"),AND(AG213="Media",AI213="Moderado"),AND(AG213="Alta",AI213="Leve"),AND(AG213="Alta",AI213="Menor")),"Moderado",IF(OR(AND(AG213="Muy Baja",AI213="Mayor"),AND(AG213="Baja",AI213="Mayor"),AND(AG213="Media",AI213="Mayor"),AND(AG213="Alta",AI213="Moderado"),AND(AG213="Alta",AI213="Mayor"),AND(AG213="Muy Alta",AI213="Leve"),AND(AG213="Muy Alta",AI213="Menor"),AND(AG213="Muy Alta",AI213="Moderado"),AND(AG213="Muy Alta",AI213="Mayor")),"Alto",IF(OR(AND(AG213="Muy Baja",AI213="Catastrófico"),AND(AG213="Baja",AI213="Catastrófico"),AND(AG213="Media",AI213="Catastrófico"),AND(AG213="Alta",AI213="Catastrófico"),AND(AG213="Muy Alta",AI213="Catastrófico")),"Extremo","")))),"")</f>
        <v>Bajo</v>
      </c>
      <c r="AL213" s="228" t="s">
        <v>27</v>
      </c>
      <c r="AM213" s="42"/>
      <c r="AN213" s="52"/>
      <c r="AO213" s="52"/>
      <c r="AP213" s="53"/>
      <c r="AQ213" s="431"/>
      <c r="AR213" s="431"/>
      <c r="AS213" s="431"/>
    </row>
    <row r="214" spans="1:45" s="242" customFormat="1" ht="59.25" customHeight="1" x14ac:dyDescent="0.2">
      <c r="A214" s="360"/>
      <c r="B214" s="363"/>
      <c r="C214" s="365"/>
      <c r="D214" s="365"/>
      <c r="E214" s="399"/>
      <c r="F214" s="457"/>
      <c r="G214" s="365"/>
      <c r="H214" s="365"/>
      <c r="I214" s="399"/>
      <c r="J214" s="399"/>
      <c r="K214" s="399"/>
      <c r="L214" s="399"/>
      <c r="M214" s="365"/>
      <c r="N214" s="365"/>
      <c r="O214" s="434"/>
      <c r="P214" s="426"/>
      <c r="Q214" s="390"/>
      <c r="R214" s="412"/>
      <c r="S214" s="101">
        <f>IF(NOT(ISERROR(MATCH(R214,_xlfn.ANCHORARRAY(F225),0))),Q227&amp;"Por favor no seleccionar los criterios de impacto",R214)</f>
        <v>0</v>
      </c>
      <c r="T214" s="406"/>
      <c r="U214" s="390"/>
      <c r="V214" s="393"/>
      <c r="W214" s="70">
        <v>2</v>
      </c>
      <c r="X214" s="291" t="s">
        <v>753</v>
      </c>
      <c r="Y214" s="111" t="s">
        <v>183</v>
      </c>
      <c r="Z214" s="112" t="s">
        <v>230</v>
      </c>
      <c r="AA214" s="112" t="s">
        <v>185</v>
      </c>
      <c r="AB214" s="163">
        <v>0.3</v>
      </c>
      <c r="AC214" s="112" t="s">
        <v>186</v>
      </c>
      <c r="AD214" s="112" t="s">
        <v>187</v>
      </c>
      <c r="AE214" s="112" t="s">
        <v>188</v>
      </c>
      <c r="AF214" s="238">
        <f>IFERROR(IF(AND(Y213="Probabilidad",Y214="Probabilidad"),(AH213-(+AH213*AB214)),IF(Y214="Probabilidad",(Q213-(+Q213*AB214)),IF(Y214="Impacto",AH213,""))),"")</f>
        <v>0.252</v>
      </c>
      <c r="AG214" s="239" t="str">
        <f t="shared" ref="AG214:AG218" si="194">IFERROR(IF(AF214="","",IF(AF214&lt;=0.2,"Muy Baja",IF(AF214&lt;=0.4,"Baja",IF(AF214&lt;=0.6,"Media",IF(AF214&lt;=0.8,"Alta","Muy Alta"))))),"")</f>
        <v>Baja</v>
      </c>
      <c r="AH214" s="240">
        <f t="shared" ref="AH214:AH218" si="195">+AF214</f>
        <v>0.252</v>
      </c>
      <c r="AI214" s="239" t="str">
        <f t="shared" ref="AI214:AI218" si="196">IFERROR(IF(AJ214="","",IF(AJ214&lt;=0.2,"Leve",IF(AJ214&lt;=0.4,"Menor",IF(AJ214&lt;=0.6,"Moderado",IF(AJ214&lt;=0.8,"Mayor","Catastrófico"))))),"")</f>
        <v>Leve</v>
      </c>
      <c r="AJ214" s="237">
        <f t="shared" ref="AJ214" si="197">IFERROR(IF(AND(Y213="Impacto",Y214="Impacto"),(AJ213-(+AJ213*AB214)),IF(Y214="Impacto",($U$12-(+$U$12*AB214)),IF(Y214="Probabilidad",AJ213,""))),"")</f>
        <v>0.2</v>
      </c>
      <c r="AK214" s="241" t="str">
        <f t="shared" ref="AK214:AK215" si="198">IFERROR(IF(OR(AND(AG214="Muy Baja",AI214="Leve"),AND(AG214="Muy Baja",AI214="Menor"),AND(AG214="Baja",AI214="Leve")),"Bajo",IF(OR(AND(AG214="Muy baja",AI214="Moderado"),AND(AG214="Baja",AI214="Menor"),AND(AG214="Baja",AI214="Moderado"),AND(AG214="Media",AI214="Leve"),AND(AG214="Media",AI214="Menor"),AND(AG214="Media",AI214="Moderado"),AND(AG214="Alta",AI214="Leve"),AND(AG214="Alta",AI214="Menor")),"Moderado",IF(OR(AND(AG214="Muy Baja",AI214="Mayor"),AND(AG214="Baja",AI214="Mayor"),AND(AG214="Media",AI214="Mayor"),AND(AG214="Alta",AI214="Moderado"),AND(AG214="Alta",AI214="Mayor"),AND(AG214="Muy Alta",AI214="Leve"),AND(AG214="Muy Alta",AI214="Menor"),AND(AG214="Muy Alta",AI214="Moderado"),AND(AG214="Muy Alta",AI214="Mayor")),"Alto",IF(OR(AND(AG214="Muy Baja",AI214="Catastrófico"),AND(AG214="Baja",AI214="Catastrófico"),AND(AG214="Media",AI214="Catastrófico"),AND(AG214="Alta",AI214="Catastrófico"),AND(AG214="Muy Alta",AI214="Catastrófico")),"Extremo","")))),"")</f>
        <v>Bajo</v>
      </c>
      <c r="AL214" s="229" t="s">
        <v>27</v>
      </c>
      <c r="AM214" s="42"/>
      <c r="AN214" s="52"/>
      <c r="AO214" s="52"/>
      <c r="AP214" s="53"/>
      <c r="AQ214" s="432"/>
      <c r="AR214" s="432"/>
      <c r="AS214" s="432"/>
    </row>
    <row r="215" spans="1:45" s="242" customFormat="1" ht="59.25" customHeight="1" x14ac:dyDescent="0.2">
      <c r="A215" s="360"/>
      <c r="B215" s="363"/>
      <c r="C215" s="365"/>
      <c r="D215" s="365"/>
      <c r="E215" s="399"/>
      <c r="F215" s="457"/>
      <c r="G215" s="365"/>
      <c r="H215" s="365"/>
      <c r="I215" s="399"/>
      <c r="J215" s="399"/>
      <c r="K215" s="399"/>
      <c r="L215" s="399"/>
      <c r="M215" s="365"/>
      <c r="N215" s="365"/>
      <c r="O215" s="434"/>
      <c r="P215" s="426"/>
      <c r="Q215" s="390"/>
      <c r="R215" s="412"/>
      <c r="S215" s="101">
        <f>IF(NOT(ISERROR(MATCH(R215,_xlfn.ANCHORARRAY(F226),0))),Q228&amp;"Por favor no seleccionar los criterios de impacto",R215)</f>
        <v>0</v>
      </c>
      <c r="T215" s="406"/>
      <c r="U215" s="390"/>
      <c r="V215" s="393"/>
      <c r="W215" s="70">
        <v>3</v>
      </c>
      <c r="X215" s="279" t="s">
        <v>754</v>
      </c>
      <c r="Y215" s="111" t="s">
        <v>135</v>
      </c>
      <c r="Z215" s="112" t="s">
        <v>305</v>
      </c>
      <c r="AA215" s="112" t="s">
        <v>185</v>
      </c>
      <c r="AB215" s="163">
        <v>0.25</v>
      </c>
      <c r="AC215" s="112" t="s">
        <v>186</v>
      </c>
      <c r="AD215" s="112" t="s">
        <v>187</v>
      </c>
      <c r="AE215" s="112" t="s">
        <v>188</v>
      </c>
      <c r="AF215" s="238">
        <f>IFERROR(IF(AND(Y214="Probabilidad",Y215="Probabilidad"),(AH214-(+AH214*AB215)),IF(AND(Y214="Impacto",Y215="Probabilidad"),(AH213-(+AH213*AB215)),IF(Y215="Impacto",AH214,""))),"")</f>
        <v>0.252</v>
      </c>
      <c r="AG215" s="239" t="str">
        <f t="shared" si="194"/>
        <v>Baja</v>
      </c>
      <c r="AH215" s="240">
        <f t="shared" si="195"/>
        <v>0.252</v>
      </c>
      <c r="AI215" s="239" t="str">
        <f t="shared" si="196"/>
        <v>Leve</v>
      </c>
      <c r="AJ215" s="237">
        <f t="shared" ref="AJ215:AJ218" si="199">IFERROR(IF(AND(Y214="Impacto",Y215="Impacto"),(AJ214-(+AJ214*AB215)),IF(AND(Y214="Probabilidad",Y215="Impacto"),(AJ213-(+AJ213*AB215)),IF(Y215="Probabilidad",AJ214,""))),"")</f>
        <v>0.15000000000000002</v>
      </c>
      <c r="AK215" s="241" t="str">
        <f t="shared" si="198"/>
        <v>Bajo</v>
      </c>
      <c r="AL215" s="229" t="s">
        <v>27</v>
      </c>
      <c r="AM215" s="42"/>
      <c r="AN215" s="52"/>
      <c r="AO215" s="52"/>
      <c r="AP215" s="53"/>
      <c r="AQ215" s="432"/>
      <c r="AR215" s="432"/>
      <c r="AS215" s="432"/>
    </row>
    <row r="216" spans="1:45" ht="15.75" customHeight="1" x14ac:dyDescent="0.2">
      <c r="A216" s="360"/>
      <c r="B216" s="363"/>
      <c r="C216" s="365"/>
      <c r="D216" s="365"/>
      <c r="E216" s="399"/>
      <c r="F216" s="457"/>
      <c r="G216" s="365"/>
      <c r="H216" s="365"/>
      <c r="I216" s="399"/>
      <c r="J216" s="399"/>
      <c r="K216" s="399"/>
      <c r="L216" s="399"/>
      <c r="M216" s="365"/>
      <c r="N216" s="365"/>
      <c r="O216" s="434"/>
      <c r="P216" s="426"/>
      <c r="Q216" s="390"/>
      <c r="R216" s="412"/>
      <c r="S216" s="101">
        <f>IF(NOT(ISERROR(MATCH(R216,_xlfn.ANCHORARRAY(F227),0))),Q229&amp;"Por favor no seleccionar los criterios de impacto",R216)</f>
        <v>0</v>
      </c>
      <c r="T216" s="406"/>
      <c r="U216" s="390"/>
      <c r="V216" s="393"/>
      <c r="W216" s="70">
        <v>4</v>
      </c>
      <c r="X216" s="43"/>
      <c r="Y216" s="45" t="str">
        <f t="shared" ref="Y216:Y224" si="200">IF(OR(Z216="Preventivo",Z216="Detectivo"),"Probabilidad",IF(Z216="Correctivo","Impacto",""))</f>
        <v/>
      </c>
      <c r="Z216" s="46"/>
      <c r="AA216" s="46"/>
      <c r="AB216" s="47" t="str">
        <f t="shared" ref="AB216:AB218" si="201">IF(AND(Z216="Preventivo",AA216="Automático"),"50%",IF(AND(Z216="Preventivo",AA216="Manual"),"40%",IF(AND(Z216="Detectivo",AA216="Automático"),"40%",IF(AND(Z216="Detectivo",AA216="Manual"),"30%",IF(AND(Z216="Correctivo",AA216="Automático"),"35%",IF(AND(Z216="Correctivo",AA216="Manual"),"25%",""))))))</f>
        <v/>
      </c>
      <c r="AC216" s="46"/>
      <c r="AD216" s="46"/>
      <c r="AE216" s="46"/>
      <c r="AF216" s="48" t="str">
        <f t="shared" ref="AF216:AF218" si="202">IFERROR(IF(AND(Y215="Probabilidad",Y216="Probabilidad"),(AH215-(+AH215*AB216)),IF(AND(Y215="Impacto",Y216="Probabilidad"),(AH214-(+AH214*AB216)),IF(Y216="Impacto",AH215,""))),"")</f>
        <v/>
      </c>
      <c r="AG216" s="49" t="str">
        <f t="shared" si="194"/>
        <v/>
      </c>
      <c r="AH216" s="117" t="str">
        <f t="shared" si="195"/>
        <v/>
      </c>
      <c r="AI216" s="49" t="str">
        <f t="shared" si="196"/>
        <v/>
      </c>
      <c r="AJ216" s="47" t="str">
        <f t="shared" si="199"/>
        <v/>
      </c>
      <c r="AK216" s="50" t="str">
        <f>IFERROR(IF(OR(AND(AG216="Muy Baja",AI216="Leve"),AND(AG216="Muy Baja",AI216="Menor"),AND(AG216="Baja",AI216="Leve")),"Bajo",IF(OR(AND(AG216="Muy baja",AI216="Moderado"),AND(AG216="Baja",AI216="Menor"),AND(AG216="Baja",AI216="Moderado"),AND(AG216="Media",AI216="Leve"),AND(AG216="Media",AI216="Menor"),AND(AG216="Media",AI216="Moderado"),AND(AG216="Alta",AI216="Leve"),AND(AG216="Alta",AI216="Menor")),"Moderado",IF(OR(AND(AG216="Muy Baja",AI216="Mayor"),AND(AG216="Baja",AI216="Mayor"),AND(AG216="Media",AI216="Mayor"),AND(AG216="Alta",AI216="Moderado"),AND(AG216="Alta",AI216="Mayor"),AND(AG216="Muy Alta",AI216="Leve"),AND(AG216="Muy Alta",AI216="Menor"),AND(AG216="Muy Alta",AI216="Moderado"),AND(AG216="Muy Alta",AI216="Mayor")),"Alto",IF(OR(AND(AG216="Muy Baja",AI216="Catastrófico"),AND(AG216="Baja",AI216="Catastrófico"),AND(AG216="Media",AI216="Catastrófico"),AND(AG216="Alta",AI216="Catastrófico"),AND(AG216="Muy Alta",AI216="Catastrófico")),"Extremo","")))),"")</f>
        <v/>
      </c>
      <c r="AL216" s="51"/>
      <c r="AM216" s="42"/>
      <c r="AN216" s="52"/>
      <c r="AO216" s="52"/>
      <c r="AP216" s="53"/>
      <c r="AQ216" s="432"/>
      <c r="AR216" s="432"/>
      <c r="AS216" s="432"/>
    </row>
    <row r="217" spans="1:45" ht="15.75" customHeight="1" x14ac:dyDescent="0.2">
      <c r="A217" s="360"/>
      <c r="B217" s="363"/>
      <c r="C217" s="365"/>
      <c r="D217" s="365"/>
      <c r="E217" s="399"/>
      <c r="F217" s="457"/>
      <c r="G217" s="365"/>
      <c r="H217" s="365"/>
      <c r="I217" s="399"/>
      <c r="J217" s="399"/>
      <c r="K217" s="399"/>
      <c r="L217" s="399"/>
      <c r="M217" s="365"/>
      <c r="N217" s="365"/>
      <c r="O217" s="434"/>
      <c r="P217" s="426"/>
      <c r="Q217" s="390"/>
      <c r="R217" s="412"/>
      <c r="S217" s="101">
        <f>IF(NOT(ISERROR(MATCH(R217,_xlfn.ANCHORARRAY(F228),0))),Q230&amp;"Por favor no seleccionar los criterios de impacto",R217)</f>
        <v>0</v>
      </c>
      <c r="T217" s="406"/>
      <c r="U217" s="390"/>
      <c r="V217" s="393"/>
      <c r="W217" s="70">
        <v>5</v>
      </c>
      <c r="X217" s="43"/>
      <c r="Y217" s="45" t="str">
        <f t="shared" si="200"/>
        <v/>
      </c>
      <c r="Z217" s="46"/>
      <c r="AA217" s="46"/>
      <c r="AB217" s="47" t="str">
        <f t="shared" si="201"/>
        <v/>
      </c>
      <c r="AC217" s="46"/>
      <c r="AD217" s="46"/>
      <c r="AE217" s="46"/>
      <c r="AF217" s="48" t="str">
        <f t="shared" si="202"/>
        <v/>
      </c>
      <c r="AG217" s="49" t="str">
        <f t="shared" si="194"/>
        <v/>
      </c>
      <c r="AH217" s="117" t="str">
        <f t="shared" si="195"/>
        <v/>
      </c>
      <c r="AI217" s="49" t="str">
        <f t="shared" si="196"/>
        <v/>
      </c>
      <c r="AJ217" s="47" t="str">
        <f t="shared" si="199"/>
        <v/>
      </c>
      <c r="AK217" s="50" t="str">
        <f t="shared" ref="AK217:AK218" si="203">IFERROR(IF(OR(AND(AG217="Muy Baja",AI217="Leve"),AND(AG217="Muy Baja",AI217="Menor"),AND(AG217="Baja",AI217="Leve")),"Bajo",IF(OR(AND(AG217="Muy baja",AI217="Moderado"),AND(AG217="Baja",AI217="Menor"),AND(AG217="Baja",AI217="Moderado"),AND(AG217="Media",AI217="Leve"),AND(AG217="Media",AI217="Menor"),AND(AG217="Media",AI217="Moderado"),AND(AG217="Alta",AI217="Leve"),AND(AG217="Alta",AI217="Menor")),"Moderado",IF(OR(AND(AG217="Muy Baja",AI217="Mayor"),AND(AG217="Baja",AI217="Mayor"),AND(AG217="Media",AI217="Mayor"),AND(AG217="Alta",AI217="Moderado"),AND(AG217="Alta",AI217="Mayor"),AND(AG217="Muy Alta",AI217="Leve"),AND(AG217="Muy Alta",AI217="Menor"),AND(AG217="Muy Alta",AI217="Moderado"),AND(AG217="Muy Alta",AI217="Mayor")),"Alto",IF(OR(AND(AG217="Muy Baja",AI217="Catastrófico"),AND(AG217="Baja",AI217="Catastrófico"),AND(AG217="Media",AI217="Catastrófico"),AND(AG217="Alta",AI217="Catastrófico"),AND(AG217="Muy Alta",AI217="Catastrófico")),"Extremo","")))),"")</f>
        <v/>
      </c>
      <c r="AL217" s="51"/>
      <c r="AM217" s="42"/>
      <c r="AN217" s="52"/>
      <c r="AO217" s="52"/>
      <c r="AP217" s="53"/>
      <c r="AQ217" s="432"/>
      <c r="AR217" s="432"/>
      <c r="AS217" s="432"/>
    </row>
    <row r="218" spans="1:45" ht="15.75" customHeight="1" x14ac:dyDescent="0.2">
      <c r="A218" s="361"/>
      <c r="B218" s="364"/>
      <c r="C218" s="366"/>
      <c r="D218" s="366"/>
      <c r="E218" s="400"/>
      <c r="F218" s="458"/>
      <c r="G218" s="366"/>
      <c r="H218" s="366"/>
      <c r="I218" s="400"/>
      <c r="J218" s="400"/>
      <c r="K218" s="400"/>
      <c r="L218" s="400"/>
      <c r="M218" s="366"/>
      <c r="N218" s="366"/>
      <c r="O218" s="385"/>
      <c r="P218" s="427"/>
      <c r="Q218" s="391"/>
      <c r="R218" s="413"/>
      <c r="S218" s="101">
        <f>IF(NOT(ISERROR(MATCH(R218,_xlfn.ANCHORARRAY(F229),0))),Q231&amp;"Por favor no seleccionar los criterios de impacto",R218)</f>
        <v>0</v>
      </c>
      <c r="T218" s="407"/>
      <c r="U218" s="391"/>
      <c r="V218" s="394"/>
      <c r="W218" s="70">
        <v>6</v>
      </c>
      <c r="X218" s="43"/>
      <c r="Y218" s="45" t="str">
        <f t="shared" si="200"/>
        <v/>
      </c>
      <c r="Z218" s="46"/>
      <c r="AA218" s="46"/>
      <c r="AB218" s="47" t="str">
        <f t="shared" si="201"/>
        <v/>
      </c>
      <c r="AC218" s="46"/>
      <c r="AD218" s="46"/>
      <c r="AE218" s="46"/>
      <c r="AF218" s="48" t="str">
        <f t="shared" si="202"/>
        <v/>
      </c>
      <c r="AG218" s="49" t="str">
        <f t="shared" si="194"/>
        <v/>
      </c>
      <c r="AH218" s="117" t="str">
        <f t="shared" si="195"/>
        <v/>
      </c>
      <c r="AI218" s="49" t="str">
        <f t="shared" si="196"/>
        <v/>
      </c>
      <c r="AJ218" s="47" t="str">
        <f t="shared" si="199"/>
        <v/>
      </c>
      <c r="AK218" s="50" t="str">
        <f t="shared" si="203"/>
        <v/>
      </c>
      <c r="AL218" s="51"/>
      <c r="AM218" s="42"/>
      <c r="AN218" s="52"/>
      <c r="AO218" s="52"/>
      <c r="AP218" s="53"/>
      <c r="AQ218" s="433"/>
      <c r="AR218" s="433"/>
      <c r="AS218" s="433"/>
    </row>
    <row r="219" spans="1:45" ht="133.5" customHeight="1" x14ac:dyDescent="0.2">
      <c r="A219" s="622">
        <v>38</v>
      </c>
      <c r="B219" s="362" t="s">
        <v>52</v>
      </c>
      <c r="C219" s="539" t="s">
        <v>30</v>
      </c>
      <c r="D219" s="539" t="s">
        <v>755</v>
      </c>
      <c r="E219" s="539" t="s">
        <v>756</v>
      </c>
      <c r="F219" s="626" t="s">
        <v>757</v>
      </c>
      <c r="G219" s="539" t="s">
        <v>51</v>
      </c>
      <c r="H219" s="362" t="s">
        <v>37</v>
      </c>
      <c r="I219" s="362" t="s">
        <v>758</v>
      </c>
      <c r="J219" s="627" t="s">
        <v>759</v>
      </c>
      <c r="K219" s="398" t="s">
        <v>760</v>
      </c>
      <c r="L219" s="398" t="s">
        <v>761</v>
      </c>
      <c r="M219" s="362" t="s">
        <v>43</v>
      </c>
      <c r="N219" s="362" t="s">
        <v>52</v>
      </c>
      <c r="O219" s="630">
        <v>365</v>
      </c>
      <c r="P219" s="529" t="str">
        <f>IF(O219&lt;=0,"",IF(O219&lt;=2,"Muy Baja",IF(O219&lt;=24,"Baja",IF(O219&lt;=500,"Media",IF(O219&lt;=5000,"Alta","Muy Alta")))))</f>
        <v>Media</v>
      </c>
      <c r="Q219" s="358">
        <f>IF(P219="","",IF(P219="Muy Baja",0.2,IF(P219="Baja",0.4,IF(P219="Media",0.6,IF(P219="Alta",0.8,IF(P219="Muy Alta",1,))))))</f>
        <v>0.6</v>
      </c>
      <c r="R219" s="528" t="s">
        <v>180</v>
      </c>
      <c r="S219" s="358" t="str">
        <f>IF(NOT(ISERROR(MATCH(R219,'[4]Tabla Impacto'!$B$222:$B$224,0))),'[4]Tabla Impacto'!$F$224&amp;"Por favor no seleccionar los criterios de impacto(Afectación Económica o presupuestal y Pérdida Reputacional)",R219)</f>
        <v xml:space="preserve">     El riesgo afecta la imagen de la entidad con algunos usuarios de relevancia frente al logro de los objetivos</v>
      </c>
      <c r="T219" s="529" t="str">
        <f>IF(OR(S219='[4]Tabla Impacto'!$C$12,S219='[4]Tabla Impacto'!$D$12),"Leve",IF(OR(S219='[4]Tabla Impacto'!$C$13,S219='[4]Tabla Impacto'!$D$13),"Menor",IF(OR(S219='[4]Tabla Impacto'!$C$14,S219='[4]Tabla Impacto'!$D$14),"Moderado",IF(OR(S219='[4]Tabla Impacto'!$C$15,S219='[4]Tabla Impacto'!$D$15),"Mayor",IF(OR(S219='[4]Tabla Impacto'!$C$16,S219='[4]Tabla Impacto'!$D$16),"Catastrófico","")))))</f>
        <v>Moderado</v>
      </c>
      <c r="U219" s="358">
        <f>IF(T219="","",IF(T219="Leve",0.2,IF(T219="Menor",0.4,IF(T219="Moderado",0.6,IF(T219="Mayor",0.8,IF(T219="Catastrófico",1,))))))</f>
        <v>0.6</v>
      </c>
      <c r="V219" s="625" t="str">
        <f>IF(OR(AND(P219="Muy Baja",T219="Leve"),AND(P219="Muy Baja",T219="Menor"),AND(P219="Baja",T219="Leve")),"Bajo",IF(OR(AND(P219="Muy baja",T219="Moderado"),AND(P219="Baja",T219="Menor"),AND(P219="Baja",T219="Moderado"),AND(P219="Media",T219="Leve"),AND(P219="Media",T219="Menor"),AND(P219="Media",T219="Moderado"),AND(P219="Alta",T219="Leve"),AND(P219="Alta",T219="Menor")),"Moderado",IF(OR(AND(P219="Muy Baja",T219="Mayor"),AND(P219="Baja",T219="Mayor"),AND(P219="Media",T219="Mayor"),AND(P219="Alta",T219="Moderado"),AND(P219="Alta",T219="Mayor"),AND(P219="Muy Alta",T219="Leve"),AND(P219="Muy Alta",T219="Menor"),AND(P219="Muy Alta",T219="Moderado"),AND(P219="Muy Alta",T219="Mayor")),"Alto",IF(OR(AND(P219="Muy Baja",T219="Catastrófico"),AND(P219="Baja",T219="Catastrófico"),AND(P219="Media",T219="Catastrófico"),AND(P219="Alta",T219="Catastrófico"),AND(P219="Muy Alta",T219="Catastrófico")),"Extremo",""))))</f>
        <v>Moderado</v>
      </c>
      <c r="W219" s="70">
        <v>1</v>
      </c>
      <c r="X219" s="94" t="s">
        <v>762</v>
      </c>
      <c r="Y219" s="45" t="str">
        <f t="shared" si="200"/>
        <v>Probabilidad</v>
      </c>
      <c r="Z219" s="46" t="s">
        <v>763</v>
      </c>
      <c r="AA219" s="46" t="s">
        <v>764</v>
      </c>
      <c r="AB219" s="47" t="str">
        <f>IF(AND(Z219="Preventivo",AA219="Automático"),"50%",IF(AND(Z219="Preventivo",AA219="Manual"),"40%",IF(AND(Z219="Detectivo",AA219="Automático"),"40%",IF(AND(Z219="Detectivo",AA219="Manual"),"30%",IF(AND(Z219="Correctivo",AA219="Automático"),"35%",IF(AND(Z219="Correctivo",AA219="Manual"),"25%",""))))))</f>
        <v>40%</v>
      </c>
      <c r="AC219" s="46" t="s">
        <v>186</v>
      </c>
      <c r="AD219" s="46" t="s">
        <v>187</v>
      </c>
      <c r="AE219" s="46" t="s">
        <v>188</v>
      </c>
      <c r="AF219" s="48">
        <f>IFERROR(IF(Y219="Probabilidad",(Q219-(+Q219*AB219)),IF(Y219="Impacto",Q219,"")),"")</f>
        <v>0.36</v>
      </c>
      <c r="AG219" s="49" t="str">
        <f>IFERROR(IF(AF219="","",IF(AF219&lt;=0.2,"Muy Baja",IF(AF219&lt;=0.4,"Baja",IF(AF219&lt;=0.6,"Media",IF(AF219&lt;=0.8,"Alta","Muy Alta"))))),"")</f>
        <v>Baja</v>
      </c>
      <c r="AH219" s="47">
        <f>+AF219</f>
        <v>0.36</v>
      </c>
      <c r="AI219" s="49" t="str">
        <f>IFERROR(IF(AJ219="","",IF(AJ219&lt;=0.2,"Leve",IF(AJ219&lt;=0.4,"Menor",IF(AJ219&lt;=0.6,"Moderado",IF(AJ219&lt;=0.8,"Mayor","Catastrófico"))))),"")</f>
        <v>Moderado</v>
      </c>
      <c r="AJ219" s="47">
        <f>IFERROR(IF(Y219="Impacto",(U219-(+U219*AB219)),IF(Y219="Probabilidad",U219,"")),"")</f>
        <v>0.6</v>
      </c>
      <c r="AK219" s="50" t="str">
        <f>IFERROR(IF(OR(AND(AG219="Muy Baja",AI219="Leve"),AND(AG219="Muy Baja",AI219="Menor"),AND(AG219="Baja",AI219="Leve")),"Bajo",IF(OR(AND(AG219="Muy baja",AI219="Moderado"),AND(AG219="Baja",AI219="Menor"),AND(AG219="Baja",AI219="Moderado"),AND(AG219="Media",AI219="Leve"),AND(AG219="Media",AI219="Menor"),AND(AG219="Media",AI219="Moderado"),AND(AG219="Alta",AI219="Leve"),AND(AG219="Alta",AI219="Menor")),"Moderado",IF(OR(AND(AG219="Muy Baja",AI219="Mayor"),AND(AG219="Baja",AI219="Mayor"),AND(AG219="Media",AI219="Mayor"),AND(AG219="Alta",AI219="Moderado"),AND(AG219="Alta",AI219="Mayor"),AND(AG219="Muy Alta",AI219="Leve"),AND(AG219="Muy Alta",AI219="Menor"),AND(AG219="Muy Alta",AI219="Moderado"),AND(AG219="Muy Alta",AI219="Mayor")),"Alto",IF(OR(AND(AG219="Muy Baja",AI219="Catastrófico"),AND(AG219="Baja",AI219="Catastrófico"),AND(AG219="Media",AI219="Catastrófico"),AND(AG219="Alta",AI219="Catastrófico"),AND(AG219="Muy Alta",AI219="Catastrófico")),"Extremo","")))),"")</f>
        <v>Moderado</v>
      </c>
      <c r="AL219" s="51"/>
      <c r="AM219" s="42" t="s">
        <v>765</v>
      </c>
      <c r="AN219" s="42" t="s">
        <v>766</v>
      </c>
      <c r="AO219" s="42" t="s">
        <v>767</v>
      </c>
      <c r="AP219" s="131" t="s">
        <v>247</v>
      </c>
      <c r="AQ219" s="539" t="s">
        <v>768</v>
      </c>
      <c r="AR219" s="539" t="s">
        <v>769</v>
      </c>
      <c r="AS219" s="539" t="s">
        <v>770</v>
      </c>
    </row>
    <row r="220" spans="1:45" ht="66.75" customHeight="1" x14ac:dyDescent="0.2">
      <c r="A220" s="623"/>
      <c r="B220" s="363"/>
      <c r="C220" s="539"/>
      <c r="D220" s="539"/>
      <c r="E220" s="539"/>
      <c r="F220" s="626"/>
      <c r="G220" s="539"/>
      <c r="H220" s="363"/>
      <c r="I220" s="363"/>
      <c r="J220" s="628"/>
      <c r="K220" s="399"/>
      <c r="L220" s="399"/>
      <c r="M220" s="363"/>
      <c r="N220" s="363"/>
      <c r="O220" s="630"/>
      <c r="P220" s="529"/>
      <c r="Q220" s="358"/>
      <c r="R220" s="528"/>
      <c r="S220" s="358">
        <f>IF(NOT(ISERROR(MATCH(R220,_xlfn.ANCHORARRAY(F231),0))),Q233&amp;"Por favor no seleccionar los criterios de impacto",R220)</f>
        <v>0</v>
      </c>
      <c r="T220" s="529"/>
      <c r="U220" s="358"/>
      <c r="V220" s="625"/>
      <c r="W220" s="70">
        <v>2</v>
      </c>
      <c r="X220" s="94"/>
      <c r="Y220" s="45" t="str">
        <f t="shared" si="200"/>
        <v/>
      </c>
      <c r="Z220" s="46"/>
      <c r="AA220" s="46"/>
      <c r="AB220" s="47" t="str">
        <f t="shared" ref="AB220:AB224" si="204">IF(AND(Z220="Preventivo",AA220="Automático"),"50%",IF(AND(Z220="Preventivo",AA220="Manual"),"40%",IF(AND(Z220="Detectivo",AA220="Automático"),"40%",IF(AND(Z220="Detectivo",AA220="Manual"),"30%",IF(AND(Z220="Correctivo",AA220="Automático"),"35%",IF(AND(Z220="Correctivo",AA220="Manual"),"25%",""))))))</f>
        <v/>
      </c>
      <c r="AC220" s="46"/>
      <c r="AD220" s="46"/>
      <c r="AE220" s="46"/>
      <c r="AF220" s="48" t="str">
        <f>IFERROR(IF(AND(Y219="Probabilidad",Y220="Probabilidad"),(AH219-(+AH219*AB220)),IF(Y220="Probabilidad",(Q219-(+Q219*AB220)),IF(Y220="Impacto",AH219,""))),"")</f>
        <v/>
      </c>
      <c r="AG220" s="49" t="str">
        <f t="shared" ref="AG220:AG224" si="205">IFERROR(IF(AF220="","",IF(AF220&lt;=0.2,"Muy Baja",IF(AF220&lt;=0.4,"Baja",IF(AF220&lt;=0.6,"Media",IF(AF220&lt;=0.8,"Alta","Muy Alta"))))),"")</f>
        <v/>
      </c>
      <c r="AH220" s="47" t="str">
        <f t="shared" ref="AH220:AH224" si="206">+AF220</f>
        <v/>
      </c>
      <c r="AI220" s="49" t="str">
        <f t="shared" ref="AI220:AI224" si="207">IFERROR(IF(AJ220="","",IF(AJ220&lt;=0.2,"Leve",IF(AJ220&lt;=0.4,"Menor",IF(AJ220&lt;=0.6,"Moderado",IF(AJ220&lt;=0.8,"Mayor","Catastrófico"))))),"")</f>
        <v/>
      </c>
      <c r="AJ220" s="47" t="str">
        <f>IFERROR(IF(AND(Y219="Impacto",Y220="Impacto"),(AJ219-(+AJ219*AB220)),IF(Y220="Impacto",($T$13-(+$T$13*AB220)),IF(Y220="Probabilidad",AJ219,""))),"")</f>
        <v/>
      </c>
      <c r="AK220" s="50" t="str">
        <f t="shared" ref="AK220:AK224" si="208">IFERROR(IF(OR(AND(AG220="Muy Baja",AI220="Leve"),AND(AG220="Muy Baja",AI220="Menor"),AND(AG220="Baja",AI220="Leve")),"Bajo",IF(OR(AND(AG220="Muy baja",AI220="Moderado"),AND(AG220="Baja",AI220="Menor"),AND(AG220="Baja",AI220="Moderado"),AND(AG220="Media",AI220="Leve"),AND(AG220="Media",AI220="Menor"),AND(AG220="Media",AI220="Moderado"),AND(AG220="Alta",AI220="Leve"),AND(AG220="Alta",AI220="Menor")),"Moderado",IF(OR(AND(AG220="Muy Baja",AI220="Mayor"),AND(AG220="Baja",AI220="Mayor"),AND(AG220="Media",AI220="Mayor"),AND(AG220="Alta",AI220="Moderado"),AND(AG220="Alta",AI220="Mayor"),AND(AG220="Muy Alta",AI220="Leve"),AND(AG220="Muy Alta",AI220="Menor"),AND(AG220="Muy Alta",AI220="Moderado"),AND(AG220="Muy Alta",AI220="Mayor")),"Alto",IF(OR(AND(AG220="Muy Baja",AI220="Catastrófico"),AND(AG220="Baja",AI220="Catastrófico"),AND(AG220="Media",AI220="Catastrófico"),AND(AG220="Alta",AI220="Catastrófico"),AND(AG220="Muy Alta",AI220="Catastrófico")),"Extremo","")))),"")</f>
        <v/>
      </c>
      <c r="AL220" s="51"/>
      <c r="AM220" s="42" t="s">
        <v>771</v>
      </c>
      <c r="AN220" s="42" t="s">
        <v>772</v>
      </c>
      <c r="AO220" s="42" t="s">
        <v>773</v>
      </c>
      <c r="AP220" s="131" t="s">
        <v>327</v>
      </c>
      <c r="AQ220" s="539"/>
      <c r="AR220" s="539"/>
      <c r="AS220" s="539"/>
    </row>
    <row r="221" spans="1:45" ht="15" customHeight="1" x14ac:dyDescent="0.2">
      <c r="A221" s="623"/>
      <c r="B221" s="363"/>
      <c r="C221" s="539"/>
      <c r="D221" s="539"/>
      <c r="E221" s="539"/>
      <c r="F221" s="626"/>
      <c r="G221" s="539"/>
      <c r="H221" s="363"/>
      <c r="I221" s="363"/>
      <c r="J221" s="628"/>
      <c r="K221" s="399"/>
      <c r="L221" s="399"/>
      <c r="M221" s="363"/>
      <c r="N221" s="363"/>
      <c r="O221" s="630"/>
      <c r="P221" s="529"/>
      <c r="Q221" s="358"/>
      <c r="R221" s="528"/>
      <c r="S221" s="358">
        <f>IF(NOT(ISERROR(MATCH(R221,_xlfn.ANCHORARRAY(F232),0))),Q234&amp;"Por favor no seleccionar los criterios de impacto",R221)</f>
        <v>0</v>
      </c>
      <c r="T221" s="529"/>
      <c r="U221" s="358"/>
      <c r="V221" s="625"/>
      <c r="W221" s="70">
        <v>3</v>
      </c>
      <c r="X221" s="44"/>
      <c r="Y221" s="45" t="str">
        <f t="shared" si="200"/>
        <v/>
      </c>
      <c r="Z221" s="46"/>
      <c r="AA221" s="46"/>
      <c r="AB221" s="47" t="str">
        <f t="shared" si="204"/>
        <v/>
      </c>
      <c r="AC221" s="46"/>
      <c r="AD221" s="46"/>
      <c r="AE221" s="46"/>
      <c r="AF221" s="48" t="str">
        <f>IFERROR(IF(AND(Y220="Probabilidad",Y221="Probabilidad"),(AH220-(+AH220*AB221)),IF(AND(Y220="Impacto",Y221="Probabilidad"),(AH219-(+AH219*AB221)),IF(Y221="Impacto",AH220,""))),"")</f>
        <v/>
      </c>
      <c r="AG221" s="49" t="str">
        <f t="shared" si="205"/>
        <v/>
      </c>
      <c r="AH221" s="47" t="str">
        <f t="shared" si="206"/>
        <v/>
      </c>
      <c r="AI221" s="49" t="str">
        <f t="shared" si="207"/>
        <v/>
      </c>
      <c r="AJ221" s="47" t="str">
        <f>IFERROR(IF(AND(Y220="Impacto",Y221="Impacto"),(AJ220-(+AJ220*AB221)),IF(AND(Y220="Probabilidad",Y221="Impacto"),(AJ219-(+AJ219*AB221)),IF(Y221="Probabilidad",AJ220,""))),"")</f>
        <v/>
      </c>
      <c r="AK221" s="50" t="str">
        <f t="shared" si="208"/>
        <v/>
      </c>
      <c r="AL221" s="51"/>
      <c r="AM221" s="42"/>
      <c r="AN221" s="52"/>
      <c r="AO221" s="52"/>
      <c r="AP221" s="53"/>
      <c r="AQ221" s="539"/>
      <c r="AR221" s="539"/>
      <c r="AS221" s="539"/>
    </row>
    <row r="222" spans="1:45" ht="15" customHeight="1" x14ac:dyDescent="0.2">
      <c r="A222" s="623"/>
      <c r="B222" s="363"/>
      <c r="C222" s="539"/>
      <c r="D222" s="539"/>
      <c r="E222" s="539"/>
      <c r="F222" s="626"/>
      <c r="G222" s="539"/>
      <c r="H222" s="363"/>
      <c r="I222" s="363"/>
      <c r="J222" s="628"/>
      <c r="K222" s="399"/>
      <c r="L222" s="399"/>
      <c r="M222" s="363"/>
      <c r="N222" s="363"/>
      <c r="O222" s="630"/>
      <c r="P222" s="529"/>
      <c r="Q222" s="358"/>
      <c r="R222" s="528"/>
      <c r="S222" s="358">
        <f>IF(NOT(ISERROR(MATCH(R222,_xlfn.ANCHORARRAY(F233),0))),Q235&amp;"Por favor no seleccionar los criterios de impacto",R222)</f>
        <v>0</v>
      </c>
      <c r="T222" s="529"/>
      <c r="U222" s="358"/>
      <c r="V222" s="625"/>
      <c r="W222" s="70">
        <v>4</v>
      </c>
      <c r="X222" s="43"/>
      <c r="Y222" s="45" t="str">
        <f t="shared" si="200"/>
        <v/>
      </c>
      <c r="Z222" s="46"/>
      <c r="AA222" s="46"/>
      <c r="AB222" s="47" t="str">
        <f t="shared" si="204"/>
        <v/>
      </c>
      <c r="AC222" s="46"/>
      <c r="AD222" s="46"/>
      <c r="AE222" s="46"/>
      <c r="AF222" s="48" t="str">
        <f t="shared" ref="AF222:AF224" si="209">IFERROR(IF(AND(Y221="Probabilidad",Y222="Probabilidad"),(AH221-(+AH221*AB222)),IF(AND(Y221="Impacto",Y222="Probabilidad"),(AH220-(+AH220*AB222)),IF(Y222="Impacto",AH221,""))),"")</f>
        <v/>
      </c>
      <c r="AG222" s="49" t="str">
        <f t="shared" si="205"/>
        <v/>
      </c>
      <c r="AH222" s="47" t="str">
        <f t="shared" si="206"/>
        <v/>
      </c>
      <c r="AI222" s="49" t="str">
        <f t="shared" si="207"/>
        <v/>
      </c>
      <c r="AJ222" s="47" t="str">
        <f t="shared" ref="AJ222:AJ224" si="210">IFERROR(IF(AND(Y221="Impacto",Y222="Impacto"),(AJ221-(+AJ221*AB222)),IF(AND(Y221="Probabilidad",Y222="Impacto"),(AJ220-(+AJ220*AB222)),IF(Y222="Probabilidad",AJ221,""))),"")</f>
        <v/>
      </c>
      <c r="AK222" s="50" t="str">
        <f>IFERROR(IF(OR(AND(AG222="Muy Baja",AI222="Leve"),AND(AG222="Muy Baja",AI222="Menor"),AND(AG222="Baja",AI222="Leve")),"Bajo",IF(OR(AND(AG222="Muy baja",AI222="Moderado"),AND(AG222="Baja",AI222="Menor"),AND(AG222="Baja",AI222="Moderado"),AND(AG222="Media",AI222="Leve"),AND(AG222="Media",AI222="Menor"),AND(AG222="Media",AI222="Moderado"),AND(AG222="Alta",AI222="Leve"),AND(AG222="Alta",AI222="Menor")),"Moderado",IF(OR(AND(AG222="Muy Baja",AI222="Mayor"),AND(AG222="Baja",AI222="Mayor"),AND(AG222="Media",AI222="Mayor"),AND(AG222="Alta",AI222="Moderado"),AND(AG222="Alta",AI222="Mayor"),AND(AG222="Muy Alta",AI222="Leve"),AND(AG222="Muy Alta",AI222="Menor"),AND(AG222="Muy Alta",AI222="Moderado"),AND(AG222="Muy Alta",AI222="Mayor")),"Alto",IF(OR(AND(AG222="Muy Baja",AI222="Catastrófico"),AND(AG222="Baja",AI222="Catastrófico"),AND(AG222="Media",AI222="Catastrófico"),AND(AG222="Alta",AI222="Catastrófico"),AND(AG222="Muy Alta",AI222="Catastrófico")),"Extremo","")))),"")</f>
        <v/>
      </c>
      <c r="AL222" s="51"/>
      <c r="AM222" s="42"/>
      <c r="AN222" s="52"/>
      <c r="AO222" s="52"/>
      <c r="AP222" s="53"/>
      <c r="AQ222" s="539"/>
      <c r="AR222" s="539"/>
      <c r="AS222" s="539"/>
    </row>
    <row r="223" spans="1:45" ht="15" customHeight="1" x14ac:dyDescent="0.2">
      <c r="A223" s="623"/>
      <c r="B223" s="363"/>
      <c r="C223" s="539"/>
      <c r="D223" s="539"/>
      <c r="E223" s="539"/>
      <c r="F223" s="626"/>
      <c r="G223" s="539"/>
      <c r="H223" s="363"/>
      <c r="I223" s="363"/>
      <c r="J223" s="628"/>
      <c r="K223" s="399"/>
      <c r="L223" s="399"/>
      <c r="M223" s="363"/>
      <c r="N223" s="363"/>
      <c r="O223" s="630"/>
      <c r="P223" s="529"/>
      <c r="Q223" s="358"/>
      <c r="R223" s="528"/>
      <c r="S223" s="358">
        <f>IF(NOT(ISERROR(MATCH(R223,_xlfn.ANCHORARRAY(F234),0))),Q236&amp;"Por favor no seleccionar los criterios de impacto",R223)</f>
        <v>0</v>
      </c>
      <c r="T223" s="529"/>
      <c r="U223" s="358"/>
      <c r="V223" s="625"/>
      <c r="W223" s="70">
        <v>5</v>
      </c>
      <c r="X223" s="43"/>
      <c r="Y223" s="45" t="str">
        <f t="shared" si="200"/>
        <v/>
      </c>
      <c r="Z223" s="46"/>
      <c r="AA223" s="46"/>
      <c r="AB223" s="47" t="str">
        <f t="shared" si="204"/>
        <v/>
      </c>
      <c r="AC223" s="46"/>
      <c r="AD223" s="46"/>
      <c r="AE223" s="46"/>
      <c r="AF223" s="48" t="str">
        <f t="shared" si="209"/>
        <v/>
      </c>
      <c r="AG223" s="49" t="str">
        <f t="shared" si="205"/>
        <v/>
      </c>
      <c r="AH223" s="47" t="str">
        <f t="shared" si="206"/>
        <v/>
      </c>
      <c r="AI223" s="49" t="str">
        <f t="shared" si="207"/>
        <v/>
      </c>
      <c r="AJ223" s="47" t="str">
        <f t="shared" si="210"/>
        <v/>
      </c>
      <c r="AK223" s="50" t="str">
        <f t="shared" si="208"/>
        <v/>
      </c>
      <c r="AL223" s="51"/>
      <c r="AM223" s="42"/>
      <c r="AN223" s="52"/>
      <c r="AO223" s="52"/>
      <c r="AP223" s="53"/>
      <c r="AQ223" s="539"/>
      <c r="AR223" s="539"/>
      <c r="AS223" s="539"/>
    </row>
    <row r="224" spans="1:45" ht="15" customHeight="1" x14ac:dyDescent="0.2">
      <c r="A224" s="624"/>
      <c r="B224" s="364"/>
      <c r="C224" s="539"/>
      <c r="D224" s="539"/>
      <c r="E224" s="539"/>
      <c r="F224" s="626"/>
      <c r="G224" s="539"/>
      <c r="H224" s="364"/>
      <c r="I224" s="364"/>
      <c r="J224" s="629"/>
      <c r="K224" s="400"/>
      <c r="L224" s="400"/>
      <c r="M224" s="364"/>
      <c r="N224" s="364"/>
      <c r="O224" s="630"/>
      <c r="P224" s="529"/>
      <c r="Q224" s="358"/>
      <c r="R224" s="528"/>
      <c r="S224" s="358">
        <f>IF(NOT(ISERROR(MATCH(R224,_xlfn.ANCHORARRAY(F235),0))),Q237&amp;"Por favor no seleccionar los criterios de impacto",R224)</f>
        <v>0</v>
      </c>
      <c r="T224" s="529"/>
      <c r="U224" s="358"/>
      <c r="V224" s="625"/>
      <c r="W224" s="70">
        <v>6</v>
      </c>
      <c r="X224" s="43"/>
      <c r="Y224" s="45" t="str">
        <f t="shared" si="200"/>
        <v/>
      </c>
      <c r="Z224" s="46"/>
      <c r="AA224" s="46"/>
      <c r="AB224" s="47" t="str">
        <f t="shared" si="204"/>
        <v/>
      </c>
      <c r="AC224" s="46"/>
      <c r="AD224" s="46"/>
      <c r="AE224" s="46"/>
      <c r="AF224" s="48" t="str">
        <f t="shared" si="209"/>
        <v/>
      </c>
      <c r="AG224" s="49" t="str">
        <f t="shared" si="205"/>
        <v/>
      </c>
      <c r="AH224" s="47" t="str">
        <f t="shared" si="206"/>
        <v/>
      </c>
      <c r="AI224" s="49" t="str">
        <f t="shared" si="207"/>
        <v/>
      </c>
      <c r="AJ224" s="47" t="str">
        <f t="shared" si="210"/>
        <v/>
      </c>
      <c r="AK224" s="50" t="str">
        <f t="shared" si="208"/>
        <v/>
      </c>
      <c r="AL224" s="51"/>
      <c r="AM224" s="42"/>
      <c r="AN224" s="52"/>
      <c r="AO224" s="52"/>
      <c r="AP224" s="53"/>
      <c r="AQ224" s="539"/>
      <c r="AR224" s="539"/>
      <c r="AS224" s="539"/>
    </row>
    <row r="225" spans="1:45" ht="76.5" customHeight="1" x14ac:dyDescent="0.2">
      <c r="A225" s="616">
        <v>39</v>
      </c>
      <c r="B225" s="362" t="s">
        <v>54</v>
      </c>
      <c r="C225" s="539" t="s">
        <v>233</v>
      </c>
      <c r="D225" s="539" t="s">
        <v>1241</v>
      </c>
      <c r="E225" s="539" t="s">
        <v>1242</v>
      </c>
      <c r="F225" s="626" t="s">
        <v>1244</v>
      </c>
      <c r="G225" s="539" t="s">
        <v>1245</v>
      </c>
      <c r="H225" s="362" t="s">
        <v>37</v>
      </c>
      <c r="I225" s="539" t="s">
        <v>1243</v>
      </c>
      <c r="J225" s="362" t="s">
        <v>1246</v>
      </c>
      <c r="K225" s="362" t="s">
        <v>1247</v>
      </c>
      <c r="L225" s="362" t="s">
        <v>208</v>
      </c>
      <c r="M225" s="362" t="s">
        <v>41</v>
      </c>
      <c r="N225" s="362" t="s">
        <v>54</v>
      </c>
      <c r="O225" s="630">
        <v>96</v>
      </c>
      <c r="P225" s="425" t="str">
        <f>IF(O225&lt;=0,"",IF(O225&lt;=2,"Muy Baja",IF(O225&lt;=24,"Baja",IF(O225&lt;=500,"Media",IF(O225&lt;=5000,"Alta","Muy Alta")))))</f>
        <v>Media</v>
      </c>
      <c r="Q225" s="389">
        <f>IF(P225="","",IF(P225="Muy Baja",0.2,IF(P225="Baja",0.4,IF(P225="Media",0.6,IF(P225="Alta",0.8,IF(P225="Muy Alta",1,))))))</f>
        <v>0.6</v>
      </c>
      <c r="R225" s="528" t="s">
        <v>180</v>
      </c>
      <c r="S225" s="358" t="s">
        <v>180</v>
      </c>
      <c r="T225" s="529" t="s">
        <v>181</v>
      </c>
      <c r="U225" s="358">
        <v>0.6</v>
      </c>
      <c r="V225" s="625" t="s">
        <v>181</v>
      </c>
      <c r="W225" s="70">
        <v>1</v>
      </c>
      <c r="X225" s="762" t="s">
        <v>1248</v>
      </c>
      <c r="Y225" s="45" t="str">
        <f>IF(OR(Z225="Preventivo",Z225="Detectivo"),"Probabilidad",IF(Z225="Correctivo","Impacto",""))</f>
        <v>Probabilidad</v>
      </c>
      <c r="Z225" s="764" t="s">
        <v>184</v>
      </c>
      <c r="AA225" s="764" t="s">
        <v>185</v>
      </c>
      <c r="AB225" s="763" t="s">
        <v>1232</v>
      </c>
      <c r="AC225" s="764" t="s">
        <v>186</v>
      </c>
      <c r="AD225" s="764" t="s">
        <v>187</v>
      </c>
      <c r="AE225" s="764" t="s">
        <v>188</v>
      </c>
      <c r="AF225" s="48">
        <f>IFERROR(IF(Y225="Probabilidad",(Q225-(+Q225*AB225)),IF(Y225="Impacto",Q225,"")),"")</f>
        <v>0.36</v>
      </c>
      <c r="AG225" s="49" t="str">
        <f>IFERROR(IF(AF225="","",IF(AF225&lt;=0.2,"Muy Baja",IF(AF225&lt;=0.4,"Baja",IF(AF225&lt;=0.6,"Media",IF(AF225&lt;=0.8,"Alta","Muy Alta"))))),"")</f>
        <v>Baja</v>
      </c>
      <c r="AH225" s="117">
        <f>+AF225</f>
        <v>0.36</v>
      </c>
      <c r="AI225" s="49" t="str">
        <f>IFERROR(IF(AJ225="","",IF(AJ225&lt;=0.2,"Leve",IF(AJ225&lt;=0.4,"Menor",IF(AJ225&lt;=0.6,"Moderado",IF(AJ225&lt;=0.8,"Mayor","Catastrófico"))))),"")</f>
        <v>Moderado</v>
      </c>
      <c r="AJ225" s="47">
        <f t="shared" ref="AJ225" si="211">IFERROR(IF(Y225="Impacto",(U225-(+U225*AB225)),IF(Y225="Probabilidad",U225,"")),"")</f>
        <v>0.6</v>
      </c>
      <c r="AK225" s="50" t="str">
        <f>IFERROR(IF(OR(AND(AG225="Muy Baja",AI225="Leve"),AND(AG225="Muy Baja",AI225="Menor"),AND(AG225="Baja",AI225="Leve")),"Bajo",IF(OR(AND(AG225="Muy baja",AI225="Moderado"),AND(AG225="Baja",AI225="Menor"),AND(AG225="Baja",AI225="Moderado"),AND(AG225="Media",AI225="Leve"),AND(AG225="Media",AI225="Menor"),AND(AG225="Media",AI225="Moderado"),AND(AG225="Alta",AI225="Leve"),AND(AG225="Alta",AI225="Menor")),"Moderado",IF(OR(AND(AG225="Muy Baja",AI225="Mayor"),AND(AG225="Baja",AI225="Mayor"),AND(AG225="Media",AI225="Mayor"),AND(AG225="Alta",AI225="Moderado"),AND(AG225="Alta",AI225="Mayor"),AND(AG225="Muy Alta",AI225="Leve"),AND(AG225="Muy Alta",AI225="Menor"),AND(AG225="Muy Alta",AI225="Moderado"),AND(AG225="Muy Alta",AI225="Mayor")),"Alto",IF(OR(AND(AG225="Muy Baja",AI225="Catastrófico"),AND(AG225="Baja",AI225="Catastrófico"),AND(AG225="Media",AI225="Catastrófico"),AND(AG225="Alta",AI225="Catastrófico"),AND(AG225="Muy Alta",AI225="Catastrófico")),"Extremo","")))),"")</f>
        <v>Moderado</v>
      </c>
      <c r="AL225" s="766" t="s">
        <v>33</v>
      </c>
      <c r="AM225" s="765" t="s">
        <v>1250</v>
      </c>
      <c r="AN225" s="774" t="s">
        <v>1252</v>
      </c>
      <c r="AO225" s="773" t="s">
        <v>1253</v>
      </c>
      <c r="AP225" s="767">
        <v>45657</v>
      </c>
      <c r="AQ225" s="362" t="s">
        <v>385</v>
      </c>
      <c r="AR225" s="362" t="s">
        <v>1256</v>
      </c>
      <c r="AS225" s="362" t="s">
        <v>1254</v>
      </c>
    </row>
    <row r="226" spans="1:45" ht="76.5" customHeight="1" x14ac:dyDescent="0.2">
      <c r="A226" s="617"/>
      <c r="B226" s="363"/>
      <c r="C226" s="539"/>
      <c r="D226" s="539"/>
      <c r="E226" s="539"/>
      <c r="F226" s="626"/>
      <c r="G226" s="539"/>
      <c r="H226" s="363"/>
      <c r="I226" s="539"/>
      <c r="J226" s="363"/>
      <c r="K226" s="363"/>
      <c r="L226" s="363"/>
      <c r="M226" s="363"/>
      <c r="N226" s="363"/>
      <c r="O226" s="630"/>
      <c r="P226" s="426"/>
      <c r="Q226" s="390"/>
      <c r="R226" s="528"/>
      <c r="S226" s="358">
        <v>0</v>
      </c>
      <c r="T226" s="529"/>
      <c r="U226" s="358"/>
      <c r="V226" s="625"/>
      <c r="W226" s="70">
        <v>2</v>
      </c>
      <c r="X226" s="762" t="s">
        <v>1249</v>
      </c>
      <c r="Y226" s="45" t="str">
        <f>IF(OR(Z226="Preventivo",Z226="Detectivo"),"Probabilidad",IF(Z226="Correctivo","Impacto",""))</f>
        <v>Probabilidad</v>
      </c>
      <c r="Z226" s="764" t="s">
        <v>184</v>
      </c>
      <c r="AA226" s="764" t="s">
        <v>185</v>
      </c>
      <c r="AB226" s="763" t="s">
        <v>1232</v>
      </c>
      <c r="AC226" s="764" t="s">
        <v>186</v>
      </c>
      <c r="AD226" s="764" t="s">
        <v>187</v>
      </c>
      <c r="AE226" s="764" t="s">
        <v>188</v>
      </c>
      <c r="AF226" s="48">
        <f>IFERROR(IF(AND(Y225="Probabilidad",Y226="Probabilidad"),(AH225-(+AH225*AB226)),IF(Y226="Probabilidad",(Q225-(+Q225*AB226)),IF(Y226="Impacto",AH225,""))),"")</f>
        <v>0.216</v>
      </c>
      <c r="AG226" s="49" t="str">
        <f t="shared" ref="AG226:AG230" si="212">IFERROR(IF(AF226="","",IF(AF226&lt;=0.2,"Muy Baja",IF(AF226&lt;=0.4,"Baja",IF(AF226&lt;=0.6,"Media",IF(AF226&lt;=0.8,"Alta","Muy Alta"))))),"")</f>
        <v>Baja</v>
      </c>
      <c r="AH226" s="117">
        <f t="shared" ref="AH226:AH230" si="213">+AF226</f>
        <v>0.216</v>
      </c>
      <c r="AI226" s="49" t="str">
        <f t="shared" ref="AI226:AI230" si="214">IFERROR(IF(AJ226="","",IF(AJ226&lt;=0.2,"Leve",IF(AJ226&lt;=0.4,"Menor",IF(AJ226&lt;=0.6,"Moderado",IF(AJ226&lt;=0.8,"Mayor","Catastrófico"))))),"")</f>
        <v>Moderado</v>
      </c>
      <c r="AJ226" s="47">
        <f t="shared" ref="AJ226" si="215">IFERROR(IF(AND(Y225="Impacto",Y226="Impacto"),(AJ225-(+AJ225*AB226)),IF(Y226="Impacto",($U$12-(+$U$12*AB226)),IF(Y226="Probabilidad",AJ225,""))),"")</f>
        <v>0.6</v>
      </c>
      <c r="AK226" s="50" t="str">
        <f t="shared" ref="AK226:AK227" si="216">IFERROR(IF(OR(AND(AG226="Muy Baja",AI226="Leve"),AND(AG226="Muy Baja",AI226="Menor"),AND(AG226="Baja",AI226="Leve")),"Bajo",IF(OR(AND(AG226="Muy baja",AI226="Moderado"),AND(AG226="Baja",AI226="Menor"),AND(AG226="Baja",AI226="Moderado"),AND(AG226="Media",AI226="Leve"),AND(AG226="Media",AI226="Menor"),AND(AG226="Media",AI226="Moderado"),AND(AG226="Alta",AI226="Leve"),AND(AG226="Alta",AI226="Menor")),"Moderado",IF(OR(AND(AG226="Muy Baja",AI226="Mayor"),AND(AG226="Baja",AI226="Mayor"),AND(AG226="Media",AI226="Mayor"),AND(AG226="Alta",AI226="Moderado"),AND(AG226="Alta",AI226="Mayor"),AND(AG226="Muy Alta",AI226="Leve"),AND(AG226="Muy Alta",AI226="Menor"),AND(AG226="Muy Alta",AI226="Moderado"),AND(AG226="Muy Alta",AI226="Mayor")),"Alto",IF(OR(AND(AG226="Muy Baja",AI226="Catastrófico"),AND(AG226="Baja",AI226="Catastrófico"),AND(AG226="Media",AI226="Catastrófico"),AND(AG226="Alta",AI226="Catastrófico"),AND(AG226="Muy Alta",AI226="Catastrófico")),"Extremo","")))),"")</f>
        <v>Moderado</v>
      </c>
      <c r="AL226" s="766" t="s">
        <v>33</v>
      </c>
      <c r="AM226" s="765" t="s">
        <v>1251</v>
      </c>
      <c r="AN226" s="774" t="s">
        <v>1254</v>
      </c>
      <c r="AO226" s="773" t="s">
        <v>1255</v>
      </c>
      <c r="AP226" s="767">
        <v>45657</v>
      </c>
      <c r="AQ226" s="363"/>
      <c r="AR226" s="363"/>
      <c r="AS226" s="363"/>
    </row>
    <row r="227" spans="1:45" ht="15" customHeight="1" x14ac:dyDescent="0.2">
      <c r="A227" s="617"/>
      <c r="B227" s="363"/>
      <c r="C227" s="539"/>
      <c r="D227" s="539"/>
      <c r="E227" s="539"/>
      <c r="F227" s="626"/>
      <c r="G227" s="539"/>
      <c r="H227" s="363"/>
      <c r="I227" s="539"/>
      <c r="J227" s="363"/>
      <c r="K227" s="363"/>
      <c r="L227" s="363"/>
      <c r="M227" s="363"/>
      <c r="N227" s="363"/>
      <c r="O227" s="630"/>
      <c r="P227" s="426"/>
      <c r="Q227" s="390"/>
      <c r="R227" s="528"/>
      <c r="S227" s="358">
        <v>0</v>
      </c>
      <c r="T227" s="529"/>
      <c r="U227" s="358"/>
      <c r="V227" s="625"/>
      <c r="W227" s="70">
        <v>3</v>
      </c>
      <c r="X227" s="44"/>
      <c r="Y227" s="45" t="str">
        <f>IF(OR(Z227="Preventivo",Z227="Detectivo"),"Probabilidad",IF(Z227="Correctivo","Impacto",""))</f>
        <v/>
      </c>
      <c r="Z227" s="46"/>
      <c r="AA227" s="46"/>
      <c r="AB227" s="47" t="str">
        <f t="shared" ref="AB226:AB230" si="217">IF(AND(Z227="Preventivo",AA227="Automático"),"50%",IF(AND(Z227="Preventivo",AA227="Manual"),"40%",IF(AND(Z227="Detectivo",AA227="Automático"),"40%",IF(AND(Z227="Detectivo",AA227="Manual"),"30%",IF(AND(Z227="Correctivo",AA227="Automático"),"35%",IF(AND(Z227="Correctivo",AA227="Manual"),"25%",""))))))</f>
        <v/>
      </c>
      <c r="AC227" s="46"/>
      <c r="AD227" s="46"/>
      <c r="AE227" s="46"/>
      <c r="AF227" s="48" t="str">
        <f>IFERROR(IF(AND(Y226="Probabilidad",Y227="Probabilidad"),(AH226-(+AH226*AB227)),IF(AND(Y226="Impacto",Y227="Probabilidad"),(AH225-(+AH225*AB227)),IF(Y227="Impacto",AH226,""))),"")</f>
        <v/>
      </c>
      <c r="AG227" s="49" t="str">
        <f t="shared" si="212"/>
        <v/>
      </c>
      <c r="AH227" s="117" t="str">
        <f t="shared" si="213"/>
        <v/>
      </c>
      <c r="AI227" s="49" t="str">
        <f t="shared" si="214"/>
        <v/>
      </c>
      <c r="AJ227" s="47" t="str">
        <f t="shared" ref="AJ227:AJ230" si="218">IFERROR(IF(AND(Y226="Impacto",Y227="Impacto"),(AJ226-(+AJ226*AB227)),IF(AND(Y226="Probabilidad",Y227="Impacto"),(AJ225-(+AJ225*AB227)),IF(Y227="Probabilidad",AJ226,""))),"")</f>
        <v/>
      </c>
      <c r="AK227" s="50" t="str">
        <f t="shared" si="216"/>
        <v/>
      </c>
      <c r="AL227" s="51"/>
      <c r="AM227" s="42"/>
      <c r="AN227" s="52"/>
      <c r="AO227" s="52"/>
      <c r="AP227" s="53"/>
      <c r="AQ227" s="363"/>
      <c r="AR227" s="363"/>
      <c r="AS227" s="363"/>
    </row>
    <row r="228" spans="1:45" ht="15" customHeight="1" x14ac:dyDescent="0.2">
      <c r="A228" s="617"/>
      <c r="B228" s="363"/>
      <c r="C228" s="539"/>
      <c r="D228" s="539"/>
      <c r="E228" s="539"/>
      <c r="F228" s="626"/>
      <c r="G228" s="539"/>
      <c r="H228" s="363"/>
      <c r="I228" s="539"/>
      <c r="J228" s="363"/>
      <c r="K228" s="363"/>
      <c r="L228" s="363"/>
      <c r="M228" s="363"/>
      <c r="N228" s="363"/>
      <c r="O228" s="630"/>
      <c r="P228" s="426"/>
      <c r="Q228" s="390"/>
      <c r="R228" s="528"/>
      <c r="S228" s="358">
        <v>0</v>
      </c>
      <c r="T228" s="529"/>
      <c r="U228" s="358"/>
      <c r="V228" s="625"/>
      <c r="W228" s="70">
        <v>4</v>
      </c>
      <c r="X228" s="43"/>
      <c r="Y228" s="45" t="str">
        <f t="shared" ref="Y228:Y230" si="219">IF(OR(Z228="Preventivo",Z228="Detectivo"),"Probabilidad",IF(Z228="Correctivo","Impacto",""))</f>
        <v/>
      </c>
      <c r="Z228" s="46"/>
      <c r="AA228" s="46"/>
      <c r="AB228" s="47" t="str">
        <f t="shared" si="217"/>
        <v/>
      </c>
      <c r="AC228" s="46"/>
      <c r="AD228" s="46"/>
      <c r="AE228" s="46"/>
      <c r="AF228" s="48" t="str">
        <f t="shared" ref="AF228:AF230" si="220">IFERROR(IF(AND(Y227="Probabilidad",Y228="Probabilidad"),(AH227-(+AH227*AB228)),IF(AND(Y227="Impacto",Y228="Probabilidad"),(AH226-(+AH226*AB228)),IF(Y228="Impacto",AH227,""))),"")</f>
        <v/>
      </c>
      <c r="AG228" s="49" t="str">
        <f t="shared" si="212"/>
        <v/>
      </c>
      <c r="AH228" s="117" t="str">
        <f t="shared" si="213"/>
        <v/>
      </c>
      <c r="AI228" s="49" t="str">
        <f t="shared" si="214"/>
        <v/>
      </c>
      <c r="AJ228" s="47" t="str">
        <f t="shared" si="218"/>
        <v/>
      </c>
      <c r="AK228" s="50" t="str">
        <f>IFERROR(IF(OR(AND(AG228="Muy Baja",AI228="Leve"),AND(AG228="Muy Baja",AI228="Menor"),AND(AG228="Baja",AI228="Leve")),"Bajo",IF(OR(AND(AG228="Muy baja",AI228="Moderado"),AND(AG228="Baja",AI228="Menor"),AND(AG228="Baja",AI228="Moderado"),AND(AG228="Media",AI228="Leve"),AND(AG228="Media",AI228="Menor"),AND(AG228="Media",AI228="Moderado"),AND(AG228="Alta",AI228="Leve"),AND(AG228="Alta",AI228="Menor")),"Moderado",IF(OR(AND(AG228="Muy Baja",AI228="Mayor"),AND(AG228="Baja",AI228="Mayor"),AND(AG228="Media",AI228="Mayor"),AND(AG228="Alta",AI228="Moderado"),AND(AG228="Alta",AI228="Mayor"),AND(AG228="Muy Alta",AI228="Leve"),AND(AG228="Muy Alta",AI228="Menor"),AND(AG228="Muy Alta",AI228="Moderado"),AND(AG228="Muy Alta",AI228="Mayor")),"Alto",IF(OR(AND(AG228="Muy Baja",AI228="Catastrófico"),AND(AG228="Baja",AI228="Catastrófico"),AND(AG228="Media",AI228="Catastrófico"),AND(AG228="Alta",AI228="Catastrófico"),AND(AG228="Muy Alta",AI228="Catastrófico")),"Extremo","")))),"")</f>
        <v/>
      </c>
      <c r="AL228" s="51"/>
      <c r="AM228" s="42"/>
      <c r="AN228" s="52"/>
      <c r="AO228" s="52"/>
      <c r="AP228" s="53"/>
      <c r="AQ228" s="363"/>
      <c r="AR228" s="363"/>
      <c r="AS228" s="363"/>
    </row>
    <row r="229" spans="1:45" ht="15" customHeight="1" x14ac:dyDescent="0.2">
      <c r="A229" s="617"/>
      <c r="B229" s="363"/>
      <c r="C229" s="539"/>
      <c r="D229" s="539"/>
      <c r="E229" s="539"/>
      <c r="F229" s="626"/>
      <c r="G229" s="539"/>
      <c r="H229" s="363"/>
      <c r="I229" s="539"/>
      <c r="J229" s="363"/>
      <c r="K229" s="363"/>
      <c r="L229" s="363"/>
      <c r="M229" s="363"/>
      <c r="N229" s="363"/>
      <c r="O229" s="630"/>
      <c r="P229" s="426"/>
      <c r="Q229" s="390"/>
      <c r="R229" s="528"/>
      <c r="S229" s="358">
        <v>0</v>
      </c>
      <c r="T229" s="529"/>
      <c r="U229" s="358"/>
      <c r="V229" s="625"/>
      <c r="W229" s="70">
        <v>5</v>
      </c>
      <c r="X229" s="43"/>
      <c r="Y229" s="45" t="str">
        <f t="shared" si="219"/>
        <v/>
      </c>
      <c r="Z229" s="46"/>
      <c r="AA229" s="46"/>
      <c r="AB229" s="47" t="str">
        <f t="shared" si="217"/>
        <v/>
      </c>
      <c r="AC229" s="46"/>
      <c r="AD229" s="46"/>
      <c r="AE229" s="46"/>
      <c r="AF229" s="48" t="str">
        <f t="shared" si="220"/>
        <v/>
      </c>
      <c r="AG229" s="49" t="str">
        <f t="shared" si="212"/>
        <v/>
      </c>
      <c r="AH229" s="117" t="str">
        <f t="shared" si="213"/>
        <v/>
      </c>
      <c r="AI229" s="49" t="str">
        <f t="shared" si="214"/>
        <v/>
      </c>
      <c r="AJ229" s="47" t="str">
        <f t="shared" si="218"/>
        <v/>
      </c>
      <c r="AK229" s="50" t="str">
        <f t="shared" ref="AK229:AK230" si="221">IFERROR(IF(OR(AND(AG229="Muy Baja",AI229="Leve"),AND(AG229="Muy Baja",AI229="Menor"),AND(AG229="Baja",AI229="Leve")),"Bajo",IF(OR(AND(AG229="Muy baja",AI229="Moderado"),AND(AG229="Baja",AI229="Menor"),AND(AG229="Baja",AI229="Moderado"),AND(AG229="Media",AI229="Leve"),AND(AG229="Media",AI229="Menor"),AND(AG229="Media",AI229="Moderado"),AND(AG229="Alta",AI229="Leve"),AND(AG229="Alta",AI229="Menor")),"Moderado",IF(OR(AND(AG229="Muy Baja",AI229="Mayor"),AND(AG229="Baja",AI229="Mayor"),AND(AG229="Media",AI229="Mayor"),AND(AG229="Alta",AI229="Moderado"),AND(AG229="Alta",AI229="Mayor"),AND(AG229="Muy Alta",AI229="Leve"),AND(AG229="Muy Alta",AI229="Menor"),AND(AG229="Muy Alta",AI229="Moderado"),AND(AG229="Muy Alta",AI229="Mayor")),"Alto",IF(OR(AND(AG229="Muy Baja",AI229="Catastrófico"),AND(AG229="Baja",AI229="Catastrófico"),AND(AG229="Media",AI229="Catastrófico"),AND(AG229="Alta",AI229="Catastrófico"),AND(AG229="Muy Alta",AI229="Catastrófico")),"Extremo","")))),"")</f>
        <v/>
      </c>
      <c r="AL229" s="51"/>
      <c r="AM229" s="42"/>
      <c r="AN229" s="52"/>
      <c r="AO229" s="52"/>
      <c r="AP229" s="53"/>
      <c r="AQ229" s="363"/>
      <c r="AR229" s="363"/>
      <c r="AS229" s="363"/>
    </row>
    <row r="230" spans="1:45" ht="15" customHeight="1" x14ac:dyDescent="0.2">
      <c r="A230" s="618"/>
      <c r="B230" s="364"/>
      <c r="C230" s="539"/>
      <c r="D230" s="539"/>
      <c r="E230" s="539"/>
      <c r="F230" s="626"/>
      <c r="G230" s="539"/>
      <c r="H230" s="364"/>
      <c r="I230" s="539"/>
      <c r="J230" s="364"/>
      <c r="K230" s="364"/>
      <c r="L230" s="364"/>
      <c r="M230" s="364"/>
      <c r="N230" s="364"/>
      <c r="O230" s="630"/>
      <c r="P230" s="427"/>
      <c r="Q230" s="391"/>
      <c r="R230" s="528"/>
      <c r="S230" s="358">
        <v>0</v>
      </c>
      <c r="T230" s="529"/>
      <c r="U230" s="358"/>
      <c r="V230" s="625"/>
      <c r="W230" s="70">
        <v>6</v>
      </c>
      <c r="X230" s="43"/>
      <c r="Y230" s="45" t="str">
        <f t="shared" si="219"/>
        <v/>
      </c>
      <c r="Z230" s="46"/>
      <c r="AA230" s="46"/>
      <c r="AB230" s="47" t="str">
        <f t="shared" si="217"/>
        <v/>
      </c>
      <c r="AC230" s="46"/>
      <c r="AD230" s="46"/>
      <c r="AE230" s="46"/>
      <c r="AF230" s="48" t="str">
        <f t="shared" si="220"/>
        <v/>
      </c>
      <c r="AG230" s="49" t="str">
        <f t="shared" si="212"/>
        <v/>
      </c>
      <c r="AH230" s="117" t="str">
        <f t="shared" si="213"/>
        <v/>
      </c>
      <c r="AI230" s="49" t="str">
        <f t="shared" si="214"/>
        <v/>
      </c>
      <c r="AJ230" s="47" t="str">
        <f t="shared" si="218"/>
        <v/>
      </c>
      <c r="AK230" s="50" t="str">
        <f t="shared" si="221"/>
        <v/>
      </c>
      <c r="AL230" s="51"/>
      <c r="AM230" s="42"/>
      <c r="AN230" s="52"/>
      <c r="AO230" s="52"/>
      <c r="AP230" s="53"/>
      <c r="AQ230" s="364"/>
      <c r="AR230" s="364"/>
      <c r="AS230" s="364"/>
    </row>
    <row r="231" spans="1:45" x14ac:dyDescent="0.2">
      <c r="A231" s="616"/>
      <c r="B231" s="362"/>
      <c r="C231" s="362"/>
      <c r="D231" s="362"/>
      <c r="E231" s="362"/>
      <c r="F231" s="362"/>
      <c r="G231" s="362"/>
      <c r="H231" s="362"/>
      <c r="I231" s="362"/>
      <c r="J231" s="362"/>
      <c r="K231" s="362"/>
      <c r="L231" s="362"/>
      <c r="M231" s="362"/>
      <c r="N231" s="362"/>
      <c r="O231" s="431"/>
      <c r="P231" s="425" t="str">
        <f>IF(O231&lt;=0,"",IF(O231&lt;=2,"Muy Baja",IF(O231&lt;=24,"Baja",IF(O231&lt;=500,"Media",IF(O231&lt;=5000,"Alta","Muy Alta")))))</f>
        <v/>
      </c>
      <c r="Q231" s="389" t="str">
        <f>IF(P231="","",IF(P231="Muy Baja",0.2,IF(P231="Baja",0.4,IF(P231="Media",0.6,IF(P231="Alta",0.8,IF(P231="Muy Alta",1,))))))</f>
        <v/>
      </c>
      <c r="R231" s="619"/>
      <c r="S231" s="101">
        <f>IF(NOT(ISERROR(MATCH(R231,#REF!,0))),#REF!&amp;"Por favor no seleccionar los criterios de impacto(Afectación Económica o presupuestal y Pérdida Reputacional)",R231)</f>
        <v>0</v>
      </c>
      <c r="T231" s="425" t="e">
        <f>IF(OR(S231=#REF!,S231=#REF!),"Leve",IF(OR(S231=#REF!,S231=#REF!),"Menor",IF(OR(S231=#REF!,S231=#REF!),"Moderado",IF(OR(S231=#REF!,S231=#REF!),"Mayor",IF(OR(S231=#REF!,S231=#REF!),"Catastrófico","")))))</f>
        <v>#REF!</v>
      </c>
      <c r="U231" s="389" t="e">
        <f>IF(T231="","",IF(T231="Leve",0.2,IF(T231="Menor",0.4,IF(T231="Moderado",0.6,IF(T231="Mayor",0.8,IF(T231="Catastrófico",1,))))))</f>
        <v>#REF!</v>
      </c>
      <c r="V231" s="392" t="e">
        <f>IF(OR(AND(P231="Muy Baja",T231="Leve"),AND(P231="Muy Baja",T231="Menor"),AND(P231="Baja",T231="Leve")),"Bajo",IF(OR(AND(P231="Muy baja",T231="Moderado"),AND(P231="Baja",T231="Menor"),AND(P231="Baja",T231="Moderado"),AND(P231="Media",T231="Leve"),AND(P231="Media",T231="Menor"),AND(P231="Media",T231="Moderado"),AND(P231="Alta",T231="Leve"),AND(P231="Alta",T231="Menor")),"Moderado",IF(OR(AND(P231="Muy Baja",T231="Mayor"),AND(P231="Baja",T231="Mayor"),AND(P231="Media",T231="Mayor"),AND(P231="Alta",T231="Moderado"),AND(P231="Alta",T231="Mayor"),AND(P231="Muy Alta",T231="Leve"),AND(P231="Muy Alta",T231="Menor"),AND(P231="Muy Alta",T231="Moderado"),AND(P231="Muy Alta",T231="Mayor")),"Alto",IF(OR(AND(P231="Muy Baja",T231="Catastrófico"),AND(P231="Baja",T231="Catastrófico"),AND(P231="Media",T231="Catastrófico"),AND(P231="Alta",T231="Catastrófico"),AND(P231="Muy Alta",T231="Catastrófico")),"Extremo",""))))</f>
        <v>#REF!</v>
      </c>
      <c r="W231" s="70">
        <v>1</v>
      </c>
      <c r="X231" s="43"/>
      <c r="Y231" s="45" t="str">
        <f>IF(OR(Z231="Preventivo",Z231="Detectivo"),"Probabilidad",IF(Z231="Correctivo","Impacto",""))</f>
        <v/>
      </c>
      <c r="Z231" s="46"/>
      <c r="AA231" s="46"/>
      <c r="AB231" s="47" t="str">
        <f>IF(AND(Z231="Preventivo",AA231="Automático"),"50%",IF(AND(Z231="Preventivo",AA231="Manual"),"40%",IF(AND(Z231="Detectivo",AA231="Automático"),"40%",IF(AND(Z231="Detectivo",AA231="Manual"),"30%",IF(AND(Z231="Correctivo",AA231="Automático"),"35%",IF(AND(Z231="Correctivo",AA231="Manual"),"25%",""))))))</f>
        <v/>
      </c>
      <c r="AC231" s="46"/>
      <c r="AD231" s="46"/>
      <c r="AE231" s="46"/>
      <c r="AF231" s="48" t="str">
        <f>IFERROR(IF(Y231="Probabilidad",(Q231-(+Q231*AB231)),IF(Y231="Impacto",Q231,"")),"")</f>
        <v/>
      </c>
      <c r="AG231" s="49" t="str">
        <f>IFERROR(IF(AF231="","",IF(AF231&lt;=0.2,"Muy Baja",IF(AF231&lt;=0.4,"Baja",IF(AF231&lt;=0.6,"Media",IF(AF231&lt;=0.8,"Alta","Muy Alta"))))),"")</f>
        <v/>
      </c>
      <c r="AH231" s="117" t="str">
        <f>+AF231</f>
        <v/>
      </c>
      <c r="AI231" s="49" t="str">
        <f>IFERROR(IF(AJ231="","",IF(AJ231&lt;=0.2,"Leve",IF(AJ231&lt;=0.4,"Menor",IF(AJ231&lt;=0.6,"Moderado",IF(AJ231&lt;=0.8,"Mayor","Catastrófico"))))),"")</f>
        <v/>
      </c>
      <c r="AJ231" s="47" t="str">
        <f t="shared" ref="AJ231" si="222">IFERROR(IF(Y231="Impacto",(U231-(+U231*AB231)),IF(Y231="Probabilidad",U231,"")),"")</f>
        <v/>
      </c>
      <c r="AK231" s="50" t="str">
        <f>IFERROR(IF(OR(AND(AG231="Muy Baja",AI231="Leve"),AND(AG231="Muy Baja",AI231="Menor"),AND(AG231="Baja",AI231="Leve")),"Bajo",IF(OR(AND(AG231="Muy baja",AI231="Moderado"),AND(AG231="Baja",AI231="Menor"),AND(AG231="Baja",AI231="Moderado"),AND(AG231="Media",AI231="Leve"),AND(AG231="Media",AI231="Menor"),AND(AG231="Media",AI231="Moderado"),AND(AG231="Alta",AI231="Leve"),AND(AG231="Alta",AI231="Menor")),"Moderado",IF(OR(AND(AG231="Muy Baja",AI231="Mayor"),AND(AG231="Baja",AI231="Mayor"),AND(AG231="Media",AI231="Mayor"),AND(AG231="Alta",AI231="Moderado"),AND(AG231="Alta",AI231="Mayor"),AND(AG231="Muy Alta",AI231="Leve"),AND(AG231="Muy Alta",AI231="Menor"),AND(AG231="Muy Alta",AI231="Moderado"),AND(AG231="Muy Alta",AI231="Mayor")),"Alto",IF(OR(AND(AG231="Muy Baja",AI231="Catastrófico"),AND(AG231="Baja",AI231="Catastrófico"),AND(AG231="Media",AI231="Catastrófico"),AND(AG231="Alta",AI231="Catastrófico"),AND(AG231="Muy Alta",AI231="Catastrófico")),"Extremo","")))),"")</f>
        <v/>
      </c>
      <c r="AL231" s="46"/>
      <c r="AM231" s="42"/>
      <c r="AN231" s="52"/>
      <c r="AO231" s="52"/>
      <c r="AP231" s="53"/>
      <c r="AQ231" s="431"/>
      <c r="AR231" s="431"/>
      <c r="AS231" s="431"/>
    </row>
    <row r="232" spans="1:45" x14ac:dyDescent="0.2">
      <c r="A232" s="617"/>
      <c r="B232" s="363"/>
      <c r="C232" s="363"/>
      <c r="D232" s="363"/>
      <c r="E232" s="363"/>
      <c r="F232" s="363"/>
      <c r="G232" s="363"/>
      <c r="H232" s="363"/>
      <c r="I232" s="363"/>
      <c r="J232" s="363"/>
      <c r="K232" s="363"/>
      <c r="L232" s="363"/>
      <c r="M232" s="363"/>
      <c r="N232" s="363"/>
      <c r="O232" s="432"/>
      <c r="P232" s="426"/>
      <c r="Q232" s="390"/>
      <c r="R232" s="620"/>
      <c r="S232" s="101">
        <f>IF(NOT(ISERROR(MATCH(R232,_xlfn.ANCHORARRAY(F243),0))),Q245&amp;"Por favor no seleccionar los criterios de impacto",R232)</f>
        <v>0</v>
      </c>
      <c r="T232" s="426"/>
      <c r="U232" s="390"/>
      <c r="V232" s="393"/>
      <c r="W232" s="70">
        <v>2</v>
      </c>
      <c r="X232" s="43"/>
      <c r="Y232" s="45" t="str">
        <f>IF(OR(Z232="Preventivo",Z232="Detectivo"),"Probabilidad",IF(Z232="Correctivo","Impacto",""))</f>
        <v/>
      </c>
      <c r="Z232" s="46"/>
      <c r="AA232" s="46"/>
      <c r="AB232" s="47" t="str">
        <f t="shared" ref="AB232:AB236" si="223">IF(AND(Z232="Preventivo",AA232="Automático"),"50%",IF(AND(Z232="Preventivo",AA232="Manual"),"40%",IF(AND(Z232="Detectivo",AA232="Automático"),"40%",IF(AND(Z232="Detectivo",AA232="Manual"),"30%",IF(AND(Z232="Correctivo",AA232="Automático"),"35%",IF(AND(Z232="Correctivo",AA232="Manual"),"25%",""))))))</f>
        <v/>
      </c>
      <c r="AC232" s="46"/>
      <c r="AD232" s="46"/>
      <c r="AE232" s="46"/>
      <c r="AF232" s="48" t="str">
        <f>IFERROR(IF(AND(Y231="Probabilidad",Y232="Probabilidad"),(AH231-(+AH231*AB232)),IF(Y232="Probabilidad",(Q231-(+Q231*AB232)),IF(Y232="Impacto",AH231,""))),"")</f>
        <v/>
      </c>
      <c r="AG232" s="49" t="str">
        <f t="shared" ref="AG232:AG236" si="224">IFERROR(IF(AF232="","",IF(AF232&lt;=0.2,"Muy Baja",IF(AF232&lt;=0.4,"Baja",IF(AF232&lt;=0.6,"Media",IF(AF232&lt;=0.8,"Alta","Muy Alta"))))),"")</f>
        <v/>
      </c>
      <c r="AH232" s="117" t="str">
        <f t="shared" ref="AH232:AH236" si="225">+AF232</f>
        <v/>
      </c>
      <c r="AI232" s="49" t="str">
        <f t="shared" ref="AI232:AI235" si="226">IFERROR(IF(AJ232="","",IF(AJ232&lt;=0.2,"Leve",IF(AJ232&lt;=0.4,"Menor",IF(AJ232&lt;=0.6,"Moderado",IF(AJ232&lt;=0.8,"Mayor","Catastrófico"))))),"")</f>
        <v/>
      </c>
      <c r="AJ232" s="47" t="str">
        <f t="shared" ref="AJ232" si="227">IFERROR(IF(AND(Y231="Impacto",Y232="Impacto"),(AJ231-(+AJ231*AB232)),IF(Y232="Impacto",($U$12-(+$U$12*AB232)),IF(Y232="Probabilidad",AJ231,""))),"")</f>
        <v/>
      </c>
      <c r="AK232" s="50" t="str">
        <f t="shared" ref="AK232:AK233" si="228">IFERROR(IF(OR(AND(AG232="Muy Baja",AI232="Leve"),AND(AG232="Muy Baja",AI232="Menor"),AND(AG232="Baja",AI232="Leve")),"Bajo",IF(OR(AND(AG232="Muy baja",AI232="Moderado"),AND(AG232="Baja",AI232="Menor"),AND(AG232="Baja",AI232="Moderado"),AND(AG232="Media",AI232="Leve"),AND(AG232="Media",AI232="Menor"),AND(AG232="Media",AI232="Moderado"),AND(AG232="Alta",AI232="Leve"),AND(AG232="Alta",AI232="Menor")),"Moderado",IF(OR(AND(AG232="Muy Baja",AI232="Mayor"),AND(AG232="Baja",AI232="Mayor"),AND(AG232="Media",AI232="Mayor"),AND(AG232="Alta",AI232="Moderado"),AND(AG232="Alta",AI232="Mayor"),AND(AG232="Muy Alta",AI232="Leve"),AND(AG232="Muy Alta",AI232="Menor"),AND(AG232="Muy Alta",AI232="Moderado"),AND(AG232="Muy Alta",AI232="Mayor")),"Alto",IF(OR(AND(AG232="Muy Baja",AI232="Catastrófico"),AND(AG232="Baja",AI232="Catastrófico"),AND(AG232="Media",AI232="Catastrófico"),AND(AG232="Alta",AI232="Catastrófico"),AND(AG232="Muy Alta",AI232="Catastrófico")),"Extremo","")))),"")</f>
        <v/>
      </c>
      <c r="AL232" s="51"/>
      <c r="AM232" s="42"/>
      <c r="AN232" s="52"/>
      <c r="AO232" s="52"/>
      <c r="AP232" s="53"/>
      <c r="AQ232" s="432"/>
      <c r="AR232" s="432"/>
      <c r="AS232" s="432"/>
    </row>
    <row r="233" spans="1:45" x14ac:dyDescent="0.2">
      <c r="A233" s="617"/>
      <c r="B233" s="363"/>
      <c r="C233" s="363"/>
      <c r="D233" s="363"/>
      <c r="E233" s="363"/>
      <c r="F233" s="363"/>
      <c r="G233" s="363"/>
      <c r="H233" s="363"/>
      <c r="I233" s="363"/>
      <c r="J233" s="363"/>
      <c r="K233" s="363"/>
      <c r="L233" s="363"/>
      <c r="M233" s="363"/>
      <c r="N233" s="363"/>
      <c r="O233" s="432"/>
      <c r="P233" s="426"/>
      <c r="Q233" s="390"/>
      <c r="R233" s="620"/>
      <c r="S233" s="101">
        <f>IF(NOT(ISERROR(MATCH(R233,_xlfn.ANCHORARRAY(F244),0))),Q246&amp;"Por favor no seleccionar los criterios de impacto",R233)</f>
        <v>0</v>
      </c>
      <c r="T233" s="426"/>
      <c r="U233" s="390"/>
      <c r="V233" s="393"/>
      <c r="W233" s="70">
        <v>3</v>
      </c>
      <c r="X233" s="44"/>
      <c r="Y233" s="45" t="str">
        <f>IF(OR(Z233="Preventivo",Z233="Detectivo"),"Probabilidad",IF(Z233="Correctivo","Impacto",""))</f>
        <v/>
      </c>
      <c r="Z233" s="46"/>
      <c r="AA233" s="46"/>
      <c r="AB233" s="47" t="str">
        <f t="shared" si="223"/>
        <v/>
      </c>
      <c r="AC233" s="46"/>
      <c r="AD233" s="46"/>
      <c r="AE233" s="46"/>
      <c r="AF233" s="48" t="str">
        <f>IFERROR(IF(AND(Y232="Probabilidad",Y233="Probabilidad"),(AH232-(+AH232*AB233)),IF(AND(Y232="Impacto",Y233="Probabilidad"),(AH231-(+AH231*AB233)),IF(Y233="Impacto",AH232,""))),"")</f>
        <v/>
      </c>
      <c r="AG233" s="49" t="str">
        <f t="shared" si="224"/>
        <v/>
      </c>
      <c r="AH233" s="117" t="str">
        <f t="shared" si="225"/>
        <v/>
      </c>
      <c r="AI233" s="49" t="str">
        <f t="shared" si="226"/>
        <v/>
      </c>
      <c r="AJ233" s="47" t="str">
        <f t="shared" ref="AJ233:AJ236" si="229">IFERROR(IF(AND(Y232="Impacto",Y233="Impacto"),(AJ232-(+AJ232*AB233)),IF(AND(Y232="Probabilidad",Y233="Impacto"),(AJ231-(+AJ231*AB233)),IF(Y233="Probabilidad",AJ232,""))),"")</f>
        <v/>
      </c>
      <c r="AK233" s="50" t="str">
        <f t="shared" si="228"/>
        <v/>
      </c>
      <c r="AL233" s="51"/>
      <c r="AM233" s="42"/>
      <c r="AN233" s="52"/>
      <c r="AO233" s="52"/>
      <c r="AP233" s="53"/>
      <c r="AQ233" s="432"/>
      <c r="AR233" s="432"/>
      <c r="AS233" s="432"/>
    </row>
    <row r="234" spans="1:45" x14ac:dyDescent="0.2">
      <c r="A234" s="617"/>
      <c r="B234" s="363"/>
      <c r="C234" s="363"/>
      <c r="D234" s="363"/>
      <c r="E234" s="363"/>
      <c r="F234" s="363"/>
      <c r="G234" s="363"/>
      <c r="H234" s="363"/>
      <c r="I234" s="363"/>
      <c r="J234" s="363"/>
      <c r="K234" s="363"/>
      <c r="L234" s="363"/>
      <c r="M234" s="363"/>
      <c r="N234" s="363"/>
      <c r="O234" s="432"/>
      <c r="P234" s="426"/>
      <c r="Q234" s="390"/>
      <c r="R234" s="620"/>
      <c r="S234" s="101">
        <f>IF(NOT(ISERROR(MATCH(R234,_xlfn.ANCHORARRAY(F245),0))),Q247&amp;"Por favor no seleccionar los criterios de impacto",R234)</f>
        <v>0</v>
      </c>
      <c r="T234" s="426"/>
      <c r="U234" s="390"/>
      <c r="V234" s="393"/>
      <c r="W234" s="70">
        <v>4</v>
      </c>
      <c r="X234" s="43"/>
      <c r="Y234" s="45" t="str">
        <f t="shared" ref="Y234:Y236" si="230">IF(OR(Z234="Preventivo",Z234="Detectivo"),"Probabilidad",IF(Z234="Correctivo","Impacto",""))</f>
        <v/>
      </c>
      <c r="Z234" s="46"/>
      <c r="AA234" s="46"/>
      <c r="AB234" s="47" t="str">
        <f t="shared" si="223"/>
        <v/>
      </c>
      <c r="AC234" s="46"/>
      <c r="AD234" s="46"/>
      <c r="AE234" s="46"/>
      <c r="AF234" s="48" t="str">
        <f t="shared" ref="AF234:AF236" si="231">IFERROR(IF(AND(Y233="Probabilidad",Y234="Probabilidad"),(AH233-(+AH233*AB234)),IF(AND(Y233="Impacto",Y234="Probabilidad"),(AH232-(+AH232*AB234)),IF(Y234="Impacto",AH233,""))),"")</f>
        <v/>
      </c>
      <c r="AG234" s="49" t="str">
        <f t="shared" si="224"/>
        <v/>
      </c>
      <c r="AH234" s="117" t="str">
        <f t="shared" si="225"/>
        <v/>
      </c>
      <c r="AI234" s="49" t="str">
        <f t="shared" si="226"/>
        <v/>
      </c>
      <c r="AJ234" s="47" t="str">
        <f t="shared" si="229"/>
        <v/>
      </c>
      <c r="AK234" s="50" t="str">
        <f>IFERROR(IF(OR(AND(AG234="Muy Baja",AI234="Leve"),AND(AG234="Muy Baja",AI234="Menor"),AND(AG234="Baja",AI234="Leve")),"Bajo",IF(OR(AND(AG234="Muy baja",AI234="Moderado"),AND(AG234="Baja",AI234="Menor"),AND(AG234="Baja",AI234="Moderado"),AND(AG234="Media",AI234="Leve"),AND(AG234="Media",AI234="Menor"),AND(AG234="Media",AI234="Moderado"),AND(AG234="Alta",AI234="Leve"),AND(AG234="Alta",AI234="Menor")),"Moderado",IF(OR(AND(AG234="Muy Baja",AI234="Mayor"),AND(AG234="Baja",AI234="Mayor"),AND(AG234="Media",AI234="Mayor"),AND(AG234="Alta",AI234="Moderado"),AND(AG234="Alta",AI234="Mayor"),AND(AG234="Muy Alta",AI234="Leve"),AND(AG234="Muy Alta",AI234="Menor"),AND(AG234="Muy Alta",AI234="Moderado"),AND(AG234="Muy Alta",AI234="Mayor")),"Alto",IF(OR(AND(AG234="Muy Baja",AI234="Catastrófico"),AND(AG234="Baja",AI234="Catastrófico"),AND(AG234="Media",AI234="Catastrófico"),AND(AG234="Alta",AI234="Catastrófico"),AND(AG234="Muy Alta",AI234="Catastrófico")),"Extremo","")))),"")</f>
        <v/>
      </c>
      <c r="AL234" s="51"/>
      <c r="AM234" s="42"/>
      <c r="AN234" s="52"/>
      <c r="AO234" s="52"/>
      <c r="AP234" s="53"/>
      <c r="AQ234" s="432"/>
      <c r="AR234" s="432"/>
      <c r="AS234" s="432"/>
    </row>
    <row r="235" spans="1:45" x14ac:dyDescent="0.2">
      <c r="A235" s="617"/>
      <c r="B235" s="363"/>
      <c r="C235" s="363"/>
      <c r="D235" s="363"/>
      <c r="E235" s="363"/>
      <c r="F235" s="363"/>
      <c r="G235" s="363"/>
      <c r="H235" s="363"/>
      <c r="I235" s="363"/>
      <c r="J235" s="363"/>
      <c r="K235" s="363"/>
      <c r="L235" s="363"/>
      <c r="M235" s="363"/>
      <c r="N235" s="363"/>
      <c r="O235" s="432"/>
      <c r="P235" s="426"/>
      <c r="Q235" s="390"/>
      <c r="R235" s="620"/>
      <c r="S235" s="101">
        <f>IF(NOT(ISERROR(MATCH(R235,_xlfn.ANCHORARRAY(F246),0))),Q248&amp;"Por favor no seleccionar los criterios de impacto",R235)</f>
        <v>0</v>
      </c>
      <c r="T235" s="426"/>
      <c r="U235" s="390"/>
      <c r="V235" s="393"/>
      <c r="W235" s="70">
        <v>5</v>
      </c>
      <c r="X235" s="43"/>
      <c r="Y235" s="45" t="str">
        <f t="shared" si="230"/>
        <v/>
      </c>
      <c r="Z235" s="46"/>
      <c r="AA235" s="46"/>
      <c r="AB235" s="47" t="str">
        <f t="shared" si="223"/>
        <v/>
      </c>
      <c r="AC235" s="46"/>
      <c r="AD235" s="46"/>
      <c r="AE235" s="46"/>
      <c r="AF235" s="48" t="str">
        <f t="shared" si="231"/>
        <v/>
      </c>
      <c r="AG235" s="49" t="str">
        <f t="shared" si="224"/>
        <v/>
      </c>
      <c r="AH235" s="117" t="str">
        <f t="shared" si="225"/>
        <v/>
      </c>
      <c r="AI235" s="49" t="str">
        <f t="shared" si="226"/>
        <v/>
      </c>
      <c r="AJ235" s="47" t="str">
        <f t="shared" si="229"/>
        <v/>
      </c>
      <c r="AK235" s="50" t="str">
        <f t="shared" ref="AK235" si="232">IFERROR(IF(OR(AND(AG235="Muy Baja",AI235="Leve"),AND(AG235="Muy Baja",AI235="Menor"),AND(AG235="Baja",AI235="Leve")),"Bajo",IF(OR(AND(AG235="Muy baja",AI235="Moderado"),AND(AG235="Baja",AI235="Menor"),AND(AG235="Baja",AI235="Moderado"),AND(AG235="Media",AI235="Leve"),AND(AG235="Media",AI235="Menor"),AND(AG235="Media",AI235="Moderado"),AND(AG235="Alta",AI235="Leve"),AND(AG235="Alta",AI235="Menor")),"Moderado",IF(OR(AND(AG235="Muy Baja",AI235="Mayor"),AND(AG235="Baja",AI235="Mayor"),AND(AG235="Media",AI235="Mayor"),AND(AG235="Alta",AI235="Moderado"),AND(AG235="Alta",AI235="Mayor"),AND(AG235="Muy Alta",AI235="Leve"),AND(AG235="Muy Alta",AI235="Menor"),AND(AG235="Muy Alta",AI235="Moderado"),AND(AG235="Muy Alta",AI235="Mayor")),"Alto",IF(OR(AND(AG235="Muy Baja",AI235="Catastrófico"),AND(AG235="Baja",AI235="Catastrófico"),AND(AG235="Media",AI235="Catastrófico"),AND(AG235="Alta",AI235="Catastrófico"),AND(AG235="Muy Alta",AI235="Catastrófico")),"Extremo","")))),"")</f>
        <v/>
      </c>
      <c r="AL235" s="51"/>
      <c r="AM235" s="42"/>
      <c r="AN235" s="52"/>
      <c r="AO235" s="52"/>
      <c r="AP235" s="53"/>
      <c r="AQ235" s="432"/>
      <c r="AR235" s="432"/>
      <c r="AS235" s="432"/>
    </row>
    <row r="236" spans="1:45" x14ac:dyDescent="0.2">
      <c r="A236" s="618"/>
      <c r="B236" s="364"/>
      <c r="C236" s="364"/>
      <c r="D236" s="364"/>
      <c r="E236" s="364"/>
      <c r="F236" s="364"/>
      <c r="G236" s="364"/>
      <c r="H236" s="364"/>
      <c r="I236" s="364"/>
      <c r="J236" s="364"/>
      <c r="K236" s="364"/>
      <c r="L236" s="364"/>
      <c r="M236" s="364"/>
      <c r="N236" s="364"/>
      <c r="O236" s="433"/>
      <c r="P236" s="427"/>
      <c r="Q236" s="391"/>
      <c r="R236" s="621"/>
      <c r="S236" s="101">
        <f>IF(NOT(ISERROR(MATCH(R236,_xlfn.ANCHORARRAY(F247),0))),Q249&amp;"Por favor no seleccionar los criterios de impacto",R236)</f>
        <v>0</v>
      </c>
      <c r="T236" s="427"/>
      <c r="U236" s="391"/>
      <c r="V236" s="394"/>
      <c r="W236" s="70">
        <v>6</v>
      </c>
      <c r="X236" s="43"/>
      <c r="Y236" s="45" t="str">
        <f t="shared" si="230"/>
        <v/>
      </c>
      <c r="Z236" s="46"/>
      <c r="AA236" s="46"/>
      <c r="AB236" s="47" t="str">
        <f t="shared" si="223"/>
        <v/>
      </c>
      <c r="AC236" s="46"/>
      <c r="AD236" s="46"/>
      <c r="AE236" s="46"/>
      <c r="AF236" s="48" t="str">
        <f t="shared" si="231"/>
        <v/>
      </c>
      <c r="AG236" s="49" t="str">
        <f t="shared" si="224"/>
        <v/>
      </c>
      <c r="AH236" s="117" t="str">
        <f t="shared" si="225"/>
        <v/>
      </c>
      <c r="AI236" s="49" t="str">
        <f>IFERROR(IF(AJ236="","",IF(AJ236&lt;=0.2,"Leve",IF(AJ236&lt;=0.4,"Menor",IF(AJ236&lt;=0.6,"Moderado",IF(AJ236&lt;=0.8,"Mayor","Catastrófico"))))),"")</f>
        <v/>
      </c>
      <c r="AJ236" s="47" t="str">
        <f t="shared" si="229"/>
        <v/>
      </c>
      <c r="AK236" s="50" t="str">
        <f>IFERROR(IF(OR(AND(AG236="Muy Baja",AI236="Leve"),AND(AG236="Muy Baja",AI236="Menor"),AND(AG236="Baja",AI236="Leve")),"Bajo",IF(OR(AND(AG236="Muy baja",AI236="Moderado"),AND(AG236="Baja",AI236="Menor"),AND(AG236="Baja",AI236="Moderado"),AND(AG236="Media",AI236="Leve"),AND(AG236="Media",AI236="Menor"),AND(AG236="Media",AI236="Moderado"),AND(AG236="Alta",AI236="Leve"),AND(AG236="Alta",AI236="Menor")),"Moderado",IF(OR(AND(AG236="Muy Baja",AI236="Mayor"),AND(AG236="Baja",AI236="Mayor"),AND(AG236="Media",AI236="Mayor"),AND(AG236="Alta",AI236="Moderado"),AND(AG236="Alta",AI236="Mayor"),AND(AG236="Muy Alta",AI236="Leve"),AND(AG236="Muy Alta",AI236="Menor"),AND(AG236="Muy Alta",AI236="Moderado"),AND(AG236="Muy Alta",AI236="Mayor")),"Alto",IF(OR(AND(AG236="Muy Baja",AI236="Catastrófico"),AND(AG236="Baja",AI236="Catastrófico"),AND(AG236="Media",AI236="Catastrófico"),AND(AG236="Alta",AI236="Catastrófico"),AND(AG236="Muy Alta",AI236="Catastrófico")),"Extremo","")))),"")</f>
        <v/>
      </c>
      <c r="AL236" s="51"/>
      <c r="AM236" s="42"/>
      <c r="AN236" s="52"/>
      <c r="AO236" s="52"/>
      <c r="AP236" s="53"/>
      <c r="AQ236" s="433"/>
      <c r="AR236" s="433"/>
      <c r="AS236" s="433"/>
    </row>
    <row r="237" spans="1:45" x14ac:dyDescent="0.2">
      <c r="A237" s="616"/>
      <c r="B237" s="362"/>
      <c r="C237" s="362"/>
      <c r="D237" s="362"/>
      <c r="E237" s="627"/>
      <c r="F237" s="362"/>
      <c r="G237" s="362"/>
      <c r="H237" s="362"/>
      <c r="I237" s="362"/>
      <c r="J237" s="362"/>
      <c r="K237" s="362"/>
      <c r="L237" s="362"/>
      <c r="M237" s="362"/>
      <c r="N237" s="362"/>
      <c r="O237" s="431"/>
      <c r="P237" s="425" t="str">
        <f>IF(O237&lt;=0,"",IF(O237&lt;=2,"Muy Baja",IF(O237&lt;=24,"Baja",IF(O237&lt;=500,"Media",IF(O237&lt;=5000,"Alta","Muy Alta")))))</f>
        <v/>
      </c>
      <c r="Q237" s="389" t="str">
        <f>IF(P237="","",IF(P237="Muy Baja",0.2,IF(P237="Baja",0.4,IF(P237="Media",0.6,IF(P237="Alta",0.8,IF(P237="Muy Alta",1,))))))</f>
        <v/>
      </c>
      <c r="R237" s="619"/>
      <c r="S237" s="101">
        <f>IF(NOT(ISERROR(MATCH(R237,#REF!,0))),#REF!&amp;"Por favor no seleccionar los criterios de impacto(Afectación Económica o presupuestal y Pérdida Reputacional)",R237)</f>
        <v>0</v>
      </c>
      <c r="T237" s="425" t="e">
        <f>IF(OR(S237=#REF!,S237=#REF!),"Leve",IF(OR(S237=#REF!,S237=#REF!),"Menor",IF(OR(S237=#REF!,S237=#REF!),"Moderado",IF(OR(S237=#REF!,S237=#REF!),"Mayor",IF(OR(S237=#REF!,S237=#REF!),"Catastrófico","")))))</f>
        <v>#REF!</v>
      </c>
      <c r="U237" s="389" t="e">
        <f>IF(T237="","",IF(T237="Leve",0.2,IF(T237="Menor",0.4,IF(T237="Moderado",0.6,IF(T237="Mayor",0.8,IF(T237="Catastrófico",1,))))))</f>
        <v>#REF!</v>
      </c>
      <c r="V237" s="392" t="e">
        <f>IF(OR(AND(P237="Muy Baja",T237="Leve"),AND(P237="Muy Baja",T237="Menor"),AND(P237="Baja",T237="Leve")),"Bajo",IF(OR(AND(P237="Muy baja",T237="Moderado"),AND(P237="Baja",T237="Menor"),AND(P237="Baja",T237="Moderado"),AND(P237="Media",T237="Leve"),AND(P237="Media",T237="Menor"),AND(P237="Media",T237="Moderado"),AND(P237="Alta",T237="Leve"),AND(P237="Alta",T237="Menor")),"Moderado",IF(OR(AND(P237="Muy Baja",T237="Mayor"),AND(P237="Baja",T237="Mayor"),AND(P237="Media",T237="Mayor"),AND(P237="Alta",T237="Moderado"),AND(P237="Alta",T237="Mayor"),AND(P237="Muy Alta",T237="Leve"),AND(P237="Muy Alta",T237="Menor"),AND(P237="Muy Alta",T237="Moderado"),AND(P237="Muy Alta",T237="Mayor")),"Alto",IF(OR(AND(P237="Muy Baja",T237="Catastrófico"),AND(P237="Baja",T237="Catastrófico"),AND(P237="Media",T237="Catastrófico"),AND(P237="Alta",T237="Catastrófico"),AND(P237="Muy Alta",T237="Catastrófico")),"Extremo",""))))</f>
        <v>#REF!</v>
      </c>
      <c r="W237" s="70">
        <v>1</v>
      </c>
      <c r="X237" s="55"/>
      <c r="Y237" s="45" t="str">
        <f>IF(OR(Z237="Preventivo",Z237="Detectivo"),"Probabilidad",IF(Z237="Correctivo","Impacto",""))</f>
        <v/>
      </c>
      <c r="Z237" s="46"/>
      <c r="AA237" s="46"/>
      <c r="AB237" s="47" t="str">
        <f>IF(AND(Z237="Preventivo",AA237="Automático"),"50%",IF(AND(Z237="Preventivo",AA237="Manual"),"40%",IF(AND(Z237="Detectivo",AA237="Automático"),"40%",IF(AND(Z237="Detectivo",AA237="Manual"),"30%",IF(AND(Z237="Correctivo",AA237="Automático"),"35%",IF(AND(Z237="Correctivo",AA237="Manual"),"25%",""))))))</f>
        <v/>
      </c>
      <c r="AC237" s="46"/>
      <c r="AD237" s="46"/>
      <c r="AE237" s="46"/>
      <c r="AF237" s="48" t="str">
        <f>IFERROR(IF(Y237="Probabilidad",(Q237-(+Q237*AB237)),IF(Y237="Impacto",Q237,"")),"")</f>
        <v/>
      </c>
      <c r="AG237" s="49" t="str">
        <f>IFERROR(IF(AF237="","",IF(AF237&lt;=0.2,"Muy Baja",IF(AF237&lt;=0.4,"Baja",IF(AF237&lt;=0.6,"Media",IF(AF237&lt;=0.8,"Alta","Muy Alta"))))),"")</f>
        <v/>
      </c>
      <c r="AH237" s="117" t="str">
        <f>+AF237</f>
        <v/>
      </c>
      <c r="AI237" s="49" t="str">
        <f>IFERROR(IF(AJ237="","",IF(AJ237&lt;=0.2,"Leve",IF(AJ237&lt;=0.4,"Menor",IF(AJ237&lt;=0.6,"Moderado",IF(AJ237&lt;=0.8,"Mayor","Catastrófico"))))),"")</f>
        <v/>
      </c>
      <c r="AJ237" s="47" t="str">
        <f t="shared" ref="AJ237" si="233">IFERROR(IF(Y237="Impacto",(U237-(+U237*AB237)),IF(Y237="Probabilidad",U237,"")),"")</f>
        <v/>
      </c>
      <c r="AK237" s="50" t="str">
        <f>IFERROR(IF(OR(AND(AG237="Muy Baja",AI237="Leve"),AND(AG237="Muy Baja",AI237="Menor"),AND(AG237="Baja",AI237="Leve")),"Bajo",IF(OR(AND(AG237="Muy baja",AI237="Moderado"),AND(AG237="Baja",AI237="Menor"),AND(AG237="Baja",AI237="Moderado"),AND(AG237="Media",AI237="Leve"),AND(AG237="Media",AI237="Menor"),AND(AG237="Media",AI237="Moderado"),AND(AG237="Alta",AI237="Leve"),AND(AG237="Alta",AI237="Menor")),"Moderado",IF(OR(AND(AG237="Muy Baja",AI237="Mayor"),AND(AG237="Baja",AI237="Mayor"),AND(AG237="Media",AI237="Mayor"),AND(AG237="Alta",AI237="Moderado"),AND(AG237="Alta",AI237="Mayor"),AND(AG237="Muy Alta",AI237="Leve"),AND(AG237="Muy Alta",AI237="Menor"),AND(AG237="Muy Alta",AI237="Moderado"),AND(AG237="Muy Alta",AI237="Mayor")),"Alto",IF(OR(AND(AG237="Muy Baja",AI237="Catastrófico"),AND(AG237="Baja",AI237="Catastrófico"),AND(AG237="Media",AI237="Catastrófico"),AND(AG237="Alta",AI237="Catastrófico"),AND(AG237="Muy Alta",AI237="Catastrófico")),"Extremo","")))),"")</f>
        <v/>
      </c>
      <c r="AL237" s="51"/>
      <c r="AM237" s="42"/>
      <c r="AN237" s="52"/>
      <c r="AO237" s="52"/>
      <c r="AP237" s="53"/>
      <c r="AQ237" s="431"/>
      <c r="AR237" s="431"/>
      <c r="AS237" s="431"/>
    </row>
    <row r="238" spans="1:45" x14ac:dyDescent="0.2">
      <c r="A238" s="617"/>
      <c r="B238" s="363"/>
      <c r="C238" s="363"/>
      <c r="D238" s="363"/>
      <c r="E238" s="628"/>
      <c r="F238" s="363"/>
      <c r="G238" s="363"/>
      <c r="H238" s="363"/>
      <c r="I238" s="363"/>
      <c r="J238" s="363"/>
      <c r="K238" s="363"/>
      <c r="L238" s="363"/>
      <c r="M238" s="363"/>
      <c r="N238" s="363"/>
      <c r="O238" s="432"/>
      <c r="P238" s="426"/>
      <c r="Q238" s="390"/>
      <c r="R238" s="620"/>
      <c r="S238" s="101">
        <f>IF(NOT(ISERROR(MATCH(R238,_xlfn.ANCHORARRAY(F249),0))),Q251&amp;"Por favor no seleccionar los criterios de impacto",R238)</f>
        <v>0</v>
      </c>
      <c r="T238" s="426"/>
      <c r="U238" s="390"/>
      <c r="V238" s="393"/>
      <c r="W238" s="70">
        <v>2</v>
      </c>
      <c r="X238" s="43"/>
      <c r="Y238" s="45" t="str">
        <f>IF(OR(Z238="Preventivo",Z238="Detectivo"),"Probabilidad",IF(Z238="Correctivo","Impacto",""))</f>
        <v/>
      </c>
      <c r="Z238" s="46"/>
      <c r="AA238" s="46"/>
      <c r="AB238" s="47" t="str">
        <f t="shared" ref="AB238:AB242" si="234">IF(AND(Z238="Preventivo",AA238="Automático"),"50%",IF(AND(Z238="Preventivo",AA238="Manual"),"40%",IF(AND(Z238="Detectivo",AA238="Automático"),"40%",IF(AND(Z238="Detectivo",AA238="Manual"),"30%",IF(AND(Z238="Correctivo",AA238="Automático"),"35%",IF(AND(Z238="Correctivo",AA238="Manual"),"25%",""))))))</f>
        <v/>
      </c>
      <c r="AC238" s="46"/>
      <c r="AD238" s="46"/>
      <c r="AE238" s="46"/>
      <c r="AF238" s="48" t="str">
        <f>IFERROR(IF(AND(Y237="Probabilidad",Y238="Probabilidad"),(AH237-(+AH237*AB238)),IF(Y238="Probabilidad",(Q237-(+Q237*AB238)),IF(Y238="Impacto",AH237,""))),"")</f>
        <v/>
      </c>
      <c r="AG238" s="49" t="str">
        <f t="shared" ref="AG238:AG242" si="235">IFERROR(IF(AF238="","",IF(AF238&lt;=0.2,"Muy Baja",IF(AF238&lt;=0.4,"Baja",IF(AF238&lt;=0.6,"Media",IF(AF238&lt;=0.8,"Alta","Muy Alta"))))),"")</f>
        <v/>
      </c>
      <c r="AH238" s="117" t="str">
        <f t="shared" ref="AH238:AH242" si="236">+AF238</f>
        <v/>
      </c>
      <c r="AI238" s="49" t="str">
        <f t="shared" ref="AI238:AI242" si="237">IFERROR(IF(AJ238="","",IF(AJ238&lt;=0.2,"Leve",IF(AJ238&lt;=0.4,"Menor",IF(AJ238&lt;=0.6,"Moderado",IF(AJ238&lt;=0.8,"Mayor","Catastrófico"))))),"")</f>
        <v/>
      </c>
      <c r="AJ238" s="47" t="str">
        <f t="shared" ref="AJ238" si="238">IFERROR(IF(AND(Y237="Impacto",Y238="Impacto"),(AJ237-(+AJ237*AB238)),IF(Y238="Impacto",($U$12-(+$U$12*AB238)),IF(Y238="Probabilidad",AJ237,""))),"")</f>
        <v/>
      </c>
      <c r="AK238" s="50" t="str">
        <f t="shared" ref="AK238:AK239" si="239">IFERROR(IF(OR(AND(AG238="Muy Baja",AI238="Leve"),AND(AG238="Muy Baja",AI238="Menor"),AND(AG238="Baja",AI238="Leve")),"Bajo",IF(OR(AND(AG238="Muy baja",AI238="Moderado"),AND(AG238="Baja",AI238="Menor"),AND(AG238="Baja",AI238="Moderado"),AND(AG238="Media",AI238="Leve"),AND(AG238="Media",AI238="Menor"),AND(AG238="Media",AI238="Moderado"),AND(AG238="Alta",AI238="Leve"),AND(AG238="Alta",AI238="Menor")),"Moderado",IF(OR(AND(AG238="Muy Baja",AI238="Mayor"),AND(AG238="Baja",AI238="Mayor"),AND(AG238="Media",AI238="Mayor"),AND(AG238="Alta",AI238="Moderado"),AND(AG238="Alta",AI238="Mayor"),AND(AG238="Muy Alta",AI238="Leve"),AND(AG238="Muy Alta",AI238="Menor"),AND(AG238="Muy Alta",AI238="Moderado"),AND(AG238="Muy Alta",AI238="Mayor")),"Alto",IF(OR(AND(AG238="Muy Baja",AI238="Catastrófico"),AND(AG238="Baja",AI238="Catastrófico"),AND(AG238="Media",AI238="Catastrófico"),AND(AG238="Alta",AI238="Catastrófico"),AND(AG238="Muy Alta",AI238="Catastrófico")),"Extremo","")))),"")</f>
        <v/>
      </c>
      <c r="AL238" s="51"/>
      <c r="AM238" s="42"/>
      <c r="AN238" s="52"/>
      <c r="AO238" s="52"/>
      <c r="AP238" s="53"/>
      <c r="AQ238" s="432"/>
      <c r="AR238" s="432"/>
      <c r="AS238" s="432"/>
    </row>
    <row r="239" spans="1:45" x14ac:dyDescent="0.2">
      <c r="A239" s="617"/>
      <c r="B239" s="363"/>
      <c r="C239" s="363"/>
      <c r="D239" s="363"/>
      <c r="E239" s="628"/>
      <c r="F239" s="363"/>
      <c r="G239" s="363"/>
      <c r="H239" s="363"/>
      <c r="I239" s="363"/>
      <c r="J239" s="363"/>
      <c r="K239" s="363"/>
      <c r="L239" s="363"/>
      <c r="M239" s="363"/>
      <c r="N239" s="363"/>
      <c r="O239" s="432"/>
      <c r="P239" s="426"/>
      <c r="Q239" s="390"/>
      <c r="R239" s="620"/>
      <c r="S239" s="101">
        <f>IF(NOT(ISERROR(MATCH(R239,_xlfn.ANCHORARRAY(F250),0))),Q252&amp;"Por favor no seleccionar los criterios de impacto",R239)</f>
        <v>0</v>
      </c>
      <c r="T239" s="426"/>
      <c r="U239" s="390"/>
      <c r="V239" s="393"/>
      <c r="W239" s="70">
        <v>3</v>
      </c>
      <c r="X239" s="44"/>
      <c r="Y239" s="45" t="str">
        <f>IF(OR(Z239="Preventivo",Z239="Detectivo"),"Probabilidad",IF(Z239="Correctivo","Impacto",""))</f>
        <v/>
      </c>
      <c r="Z239" s="46"/>
      <c r="AA239" s="46"/>
      <c r="AB239" s="47" t="str">
        <f t="shared" si="234"/>
        <v/>
      </c>
      <c r="AC239" s="46"/>
      <c r="AD239" s="46"/>
      <c r="AE239" s="46"/>
      <c r="AF239" s="48" t="str">
        <f>IFERROR(IF(AND(Y238="Probabilidad",Y239="Probabilidad"),(AH238-(+AH238*AB239)),IF(AND(Y238="Impacto",Y239="Probabilidad"),(AH237-(+AH237*AB239)),IF(Y239="Impacto",AH238,""))),"")</f>
        <v/>
      </c>
      <c r="AG239" s="49" t="str">
        <f t="shared" si="235"/>
        <v/>
      </c>
      <c r="AH239" s="117" t="str">
        <f t="shared" si="236"/>
        <v/>
      </c>
      <c r="AI239" s="49" t="str">
        <f t="shared" si="237"/>
        <v/>
      </c>
      <c r="AJ239" s="47" t="str">
        <f t="shared" ref="AJ239:AJ242" si="240">IFERROR(IF(AND(Y238="Impacto",Y239="Impacto"),(AJ238-(+AJ238*AB239)),IF(AND(Y238="Probabilidad",Y239="Impacto"),(AJ237-(+AJ237*AB239)),IF(Y239="Probabilidad",AJ238,""))),"")</f>
        <v/>
      </c>
      <c r="AK239" s="50" t="str">
        <f t="shared" si="239"/>
        <v/>
      </c>
      <c r="AL239" s="51"/>
      <c r="AM239" s="42"/>
      <c r="AN239" s="52"/>
      <c r="AO239" s="52"/>
      <c r="AP239" s="53"/>
      <c r="AQ239" s="432"/>
      <c r="AR239" s="432"/>
      <c r="AS239" s="432"/>
    </row>
    <row r="240" spans="1:45" x14ac:dyDescent="0.2">
      <c r="A240" s="617"/>
      <c r="B240" s="363"/>
      <c r="C240" s="363"/>
      <c r="D240" s="363"/>
      <c r="E240" s="628"/>
      <c r="F240" s="363"/>
      <c r="G240" s="363"/>
      <c r="H240" s="363"/>
      <c r="I240" s="363"/>
      <c r="J240" s="363"/>
      <c r="K240" s="363"/>
      <c r="L240" s="363"/>
      <c r="M240" s="363"/>
      <c r="N240" s="363"/>
      <c r="O240" s="432"/>
      <c r="P240" s="426"/>
      <c r="Q240" s="390"/>
      <c r="R240" s="620"/>
      <c r="S240" s="101">
        <f>IF(NOT(ISERROR(MATCH(R240,_xlfn.ANCHORARRAY(F251),0))),Q253&amp;"Por favor no seleccionar los criterios de impacto",R240)</f>
        <v>0</v>
      </c>
      <c r="T240" s="426"/>
      <c r="U240" s="390"/>
      <c r="V240" s="393"/>
      <c r="W240" s="70">
        <v>4</v>
      </c>
      <c r="X240" s="43"/>
      <c r="Y240" s="45" t="str">
        <f t="shared" ref="Y240:Y242" si="241">IF(OR(Z240="Preventivo",Z240="Detectivo"),"Probabilidad",IF(Z240="Correctivo","Impacto",""))</f>
        <v/>
      </c>
      <c r="Z240" s="46"/>
      <c r="AA240" s="46"/>
      <c r="AB240" s="47" t="str">
        <f t="shared" si="234"/>
        <v/>
      </c>
      <c r="AC240" s="46"/>
      <c r="AD240" s="46"/>
      <c r="AE240" s="46"/>
      <c r="AF240" s="48" t="str">
        <f t="shared" ref="AF240:AF242" si="242">IFERROR(IF(AND(Y239="Probabilidad",Y240="Probabilidad"),(AH239-(+AH239*AB240)),IF(AND(Y239="Impacto",Y240="Probabilidad"),(AH238-(+AH238*AB240)),IF(Y240="Impacto",AH239,""))),"")</f>
        <v/>
      </c>
      <c r="AG240" s="49" t="str">
        <f t="shared" si="235"/>
        <v/>
      </c>
      <c r="AH240" s="117" t="str">
        <f t="shared" si="236"/>
        <v/>
      </c>
      <c r="AI240" s="49" t="str">
        <f t="shared" si="237"/>
        <v/>
      </c>
      <c r="AJ240" s="47" t="str">
        <f t="shared" si="240"/>
        <v/>
      </c>
      <c r="AK240" s="50" t="str">
        <f>IFERROR(IF(OR(AND(AG240="Muy Baja",AI240="Leve"),AND(AG240="Muy Baja",AI240="Menor"),AND(AG240="Baja",AI240="Leve")),"Bajo",IF(OR(AND(AG240="Muy baja",AI240="Moderado"),AND(AG240="Baja",AI240="Menor"),AND(AG240="Baja",AI240="Moderado"),AND(AG240="Media",AI240="Leve"),AND(AG240="Media",AI240="Menor"),AND(AG240="Media",AI240="Moderado"),AND(AG240="Alta",AI240="Leve"),AND(AG240="Alta",AI240="Menor")),"Moderado",IF(OR(AND(AG240="Muy Baja",AI240="Mayor"),AND(AG240="Baja",AI240="Mayor"),AND(AG240="Media",AI240="Mayor"),AND(AG240="Alta",AI240="Moderado"),AND(AG240="Alta",AI240="Mayor"),AND(AG240="Muy Alta",AI240="Leve"),AND(AG240="Muy Alta",AI240="Menor"),AND(AG240="Muy Alta",AI240="Moderado"),AND(AG240="Muy Alta",AI240="Mayor")),"Alto",IF(OR(AND(AG240="Muy Baja",AI240="Catastrófico"),AND(AG240="Baja",AI240="Catastrófico"),AND(AG240="Media",AI240="Catastrófico"),AND(AG240="Alta",AI240="Catastrófico"),AND(AG240="Muy Alta",AI240="Catastrófico")),"Extremo","")))),"")</f>
        <v/>
      </c>
      <c r="AL240" s="51"/>
      <c r="AM240" s="42"/>
      <c r="AN240" s="52"/>
      <c r="AO240" s="52"/>
      <c r="AP240" s="53"/>
      <c r="AQ240" s="432"/>
      <c r="AR240" s="432"/>
      <c r="AS240" s="432"/>
    </row>
    <row r="241" spans="1:45" x14ac:dyDescent="0.2">
      <c r="A241" s="617"/>
      <c r="B241" s="363"/>
      <c r="C241" s="363"/>
      <c r="D241" s="363"/>
      <c r="E241" s="628"/>
      <c r="F241" s="363"/>
      <c r="G241" s="363"/>
      <c r="H241" s="363"/>
      <c r="I241" s="363"/>
      <c r="J241" s="363"/>
      <c r="K241" s="363"/>
      <c r="L241" s="363"/>
      <c r="M241" s="363"/>
      <c r="N241" s="363"/>
      <c r="O241" s="432"/>
      <c r="P241" s="426"/>
      <c r="Q241" s="390"/>
      <c r="R241" s="620"/>
      <c r="S241" s="101">
        <f>IF(NOT(ISERROR(MATCH(R241,_xlfn.ANCHORARRAY(F252),0))),Q254&amp;"Por favor no seleccionar los criterios de impacto",R241)</f>
        <v>0</v>
      </c>
      <c r="T241" s="426"/>
      <c r="U241" s="390"/>
      <c r="V241" s="393"/>
      <c r="W241" s="70">
        <v>5</v>
      </c>
      <c r="X241" s="43"/>
      <c r="Y241" s="45" t="str">
        <f t="shared" si="241"/>
        <v/>
      </c>
      <c r="Z241" s="46"/>
      <c r="AA241" s="46"/>
      <c r="AB241" s="47" t="str">
        <f t="shared" si="234"/>
        <v/>
      </c>
      <c r="AC241" s="46"/>
      <c r="AD241" s="46"/>
      <c r="AE241" s="46"/>
      <c r="AF241" s="48" t="str">
        <f t="shared" si="242"/>
        <v/>
      </c>
      <c r="AG241" s="49" t="str">
        <f t="shared" si="235"/>
        <v/>
      </c>
      <c r="AH241" s="117" t="str">
        <f t="shared" si="236"/>
        <v/>
      </c>
      <c r="AI241" s="49" t="str">
        <f t="shared" si="237"/>
        <v/>
      </c>
      <c r="AJ241" s="47" t="str">
        <f t="shared" si="240"/>
        <v/>
      </c>
      <c r="AK241" s="50" t="str">
        <f t="shared" ref="AK241:AK242" si="243">IFERROR(IF(OR(AND(AG241="Muy Baja",AI241="Leve"),AND(AG241="Muy Baja",AI241="Menor"),AND(AG241="Baja",AI241="Leve")),"Bajo",IF(OR(AND(AG241="Muy baja",AI241="Moderado"),AND(AG241="Baja",AI241="Menor"),AND(AG241="Baja",AI241="Moderado"),AND(AG241="Media",AI241="Leve"),AND(AG241="Media",AI241="Menor"),AND(AG241="Media",AI241="Moderado"),AND(AG241="Alta",AI241="Leve"),AND(AG241="Alta",AI241="Menor")),"Moderado",IF(OR(AND(AG241="Muy Baja",AI241="Mayor"),AND(AG241="Baja",AI241="Mayor"),AND(AG241="Media",AI241="Mayor"),AND(AG241="Alta",AI241="Moderado"),AND(AG241="Alta",AI241="Mayor"),AND(AG241="Muy Alta",AI241="Leve"),AND(AG241="Muy Alta",AI241="Menor"),AND(AG241="Muy Alta",AI241="Moderado"),AND(AG241="Muy Alta",AI241="Mayor")),"Alto",IF(OR(AND(AG241="Muy Baja",AI241="Catastrófico"),AND(AG241="Baja",AI241="Catastrófico"),AND(AG241="Media",AI241="Catastrófico"),AND(AG241="Alta",AI241="Catastrófico"),AND(AG241="Muy Alta",AI241="Catastrófico")),"Extremo","")))),"")</f>
        <v/>
      </c>
      <c r="AL241" s="51"/>
      <c r="AM241" s="42"/>
      <c r="AN241" s="52"/>
      <c r="AO241" s="52"/>
      <c r="AP241" s="53"/>
      <c r="AQ241" s="432"/>
      <c r="AR241" s="432"/>
      <c r="AS241" s="432"/>
    </row>
    <row r="242" spans="1:45" x14ac:dyDescent="0.2">
      <c r="A242" s="618"/>
      <c r="B242" s="364"/>
      <c r="C242" s="364"/>
      <c r="D242" s="364"/>
      <c r="E242" s="629"/>
      <c r="F242" s="364"/>
      <c r="G242" s="364"/>
      <c r="H242" s="364"/>
      <c r="I242" s="364"/>
      <c r="J242" s="364"/>
      <c r="K242" s="364"/>
      <c r="L242" s="364"/>
      <c r="M242" s="364"/>
      <c r="N242" s="364"/>
      <c r="O242" s="433"/>
      <c r="P242" s="427"/>
      <c r="Q242" s="391"/>
      <c r="R242" s="621"/>
      <c r="S242" s="101">
        <f>IF(NOT(ISERROR(MATCH(R242,_xlfn.ANCHORARRAY(F253),0))),Q255&amp;"Por favor no seleccionar los criterios de impacto",R242)</f>
        <v>0</v>
      </c>
      <c r="T242" s="427"/>
      <c r="U242" s="391"/>
      <c r="V242" s="394"/>
      <c r="W242" s="70">
        <v>6</v>
      </c>
      <c r="X242" s="43"/>
      <c r="Y242" s="45" t="str">
        <f t="shared" si="241"/>
        <v/>
      </c>
      <c r="Z242" s="46"/>
      <c r="AA242" s="46"/>
      <c r="AB242" s="47" t="str">
        <f t="shared" si="234"/>
        <v/>
      </c>
      <c r="AC242" s="46"/>
      <c r="AD242" s="46"/>
      <c r="AE242" s="46"/>
      <c r="AF242" s="48" t="str">
        <f t="shared" si="242"/>
        <v/>
      </c>
      <c r="AG242" s="49" t="str">
        <f t="shared" si="235"/>
        <v/>
      </c>
      <c r="AH242" s="117" t="str">
        <f t="shared" si="236"/>
        <v/>
      </c>
      <c r="AI242" s="49" t="str">
        <f t="shared" si="237"/>
        <v/>
      </c>
      <c r="AJ242" s="47" t="str">
        <f t="shared" si="240"/>
        <v/>
      </c>
      <c r="AK242" s="50" t="str">
        <f t="shared" si="243"/>
        <v/>
      </c>
      <c r="AL242" s="51"/>
      <c r="AM242" s="42"/>
      <c r="AN242" s="52"/>
      <c r="AO242" s="52"/>
      <c r="AP242" s="53"/>
      <c r="AQ242" s="433"/>
      <c r="AR242" s="433"/>
      <c r="AS242" s="433"/>
    </row>
    <row r="243" spans="1:45" x14ac:dyDescent="0.2">
      <c r="A243" s="616"/>
      <c r="B243" s="362"/>
      <c r="C243" s="362"/>
      <c r="D243" s="362"/>
      <c r="E243" s="362"/>
      <c r="F243" s="362"/>
      <c r="G243" s="362"/>
      <c r="H243" s="362"/>
      <c r="I243" s="362"/>
      <c r="J243" s="362"/>
      <c r="K243" s="362"/>
      <c r="L243" s="362"/>
      <c r="M243" s="362"/>
      <c r="N243" s="362"/>
      <c r="O243" s="431"/>
      <c r="P243" s="425" t="str">
        <f>IF(O243&lt;=0,"",IF(O243&lt;=2,"Muy Baja",IF(O243&lt;=24,"Baja",IF(O243&lt;=500,"Media",IF(O243&lt;=5000,"Alta","Muy Alta")))))</f>
        <v/>
      </c>
      <c r="Q243" s="389" t="str">
        <f>IF(P243="","",IF(P243="Muy Baja",0.2,IF(P243="Baja",0.4,IF(P243="Media",0.6,IF(P243="Alta",0.8,IF(P243="Muy Alta",1,))))))</f>
        <v/>
      </c>
      <c r="R243" s="619"/>
      <c r="S243" s="101">
        <f>IF(NOT(ISERROR(MATCH(R243,#REF!,0))),#REF!&amp;"Por favor no seleccionar los criterios de impacto(Afectación Económica o presupuestal y Pérdida Reputacional)",R243)</f>
        <v>0</v>
      </c>
      <c r="T243" s="425" t="e">
        <f>IF(OR(S243=#REF!,S243=#REF!),"Leve",IF(OR(S243=#REF!,S243=#REF!),"Menor",IF(OR(S243=#REF!,S243=#REF!),"Moderado",IF(OR(S243=#REF!,S243=#REF!),"Mayor",IF(OR(S243=#REF!,S243=#REF!),"Catastrófico","")))))</f>
        <v>#REF!</v>
      </c>
      <c r="U243" s="389" t="e">
        <f>IF(T243="","",IF(T243="Leve",0.2,IF(T243="Menor",0.4,IF(T243="Moderado",0.6,IF(T243="Mayor",0.8,IF(T243="Catastrófico",1,))))))</f>
        <v>#REF!</v>
      </c>
      <c r="V243" s="392" t="e">
        <f>IF(OR(AND(P243="Muy Baja",T243="Leve"),AND(P243="Muy Baja",T243="Menor"),AND(P243="Baja",T243="Leve")),"Bajo",IF(OR(AND(P243="Muy baja",T243="Moderado"),AND(P243="Baja",T243="Menor"),AND(P243="Baja",T243="Moderado"),AND(P243="Media",T243="Leve"),AND(P243="Media",T243="Menor"),AND(P243="Media",T243="Moderado"),AND(P243="Alta",T243="Leve"),AND(P243="Alta",T243="Menor")),"Moderado",IF(OR(AND(P243="Muy Baja",T243="Mayor"),AND(P243="Baja",T243="Mayor"),AND(P243="Media",T243="Mayor"),AND(P243="Alta",T243="Moderado"),AND(P243="Alta",T243="Mayor"),AND(P243="Muy Alta",T243="Leve"),AND(P243="Muy Alta",T243="Menor"),AND(P243="Muy Alta",T243="Moderado"),AND(P243="Muy Alta",T243="Mayor")),"Alto",IF(OR(AND(P243="Muy Baja",T243="Catastrófico"),AND(P243="Baja",T243="Catastrófico"),AND(P243="Media",T243="Catastrófico"),AND(P243="Alta",T243="Catastrófico"),AND(P243="Muy Alta",T243="Catastrófico")),"Extremo",""))))</f>
        <v>#REF!</v>
      </c>
      <c r="W243" s="70">
        <v>1</v>
      </c>
      <c r="X243" s="43"/>
      <c r="Y243" s="45" t="str">
        <f>IF(OR(Z243="Preventivo",Z243="Detectivo"),"Probabilidad",IF(Z243="Correctivo","Impacto",""))</f>
        <v/>
      </c>
      <c r="Z243" s="46"/>
      <c r="AA243" s="46"/>
      <c r="AB243" s="47" t="str">
        <f>IF(AND(Z243="Preventivo",AA243="Automático"),"50%",IF(AND(Z243="Preventivo",AA243="Manual"),"40%",IF(AND(Z243="Detectivo",AA243="Automático"),"40%",IF(AND(Z243="Detectivo",AA243="Manual"),"30%",IF(AND(Z243="Correctivo",AA243="Automático"),"35%",IF(AND(Z243="Correctivo",AA243="Manual"),"25%",""))))))</f>
        <v/>
      </c>
      <c r="AC243" s="46"/>
      <c r="AD243" s="46"/>
      <c r="AE243" s="46"/>
      <c r="AF243" s="48" t="str">
        <f>IFERROR(IF(Y243="Probabilidad",(Q243-(+Q243*AB243)),IF(Y243="Impacto",Q243,"")),"")</f>
        <v/>
      </c>
      <c r="AG243" s="49" t="str">
        <f>IFERROR(IF(AF243="","",IF(AF243&lt;=0.2,"Muy Baja",IF(AF243&lt;=0.4,"Baja",IF(AF243&lt;=0.6,"Media",IF(AF243&lt;=0.8,"Alta","Muy Alta"))))),"")</f>
        <v/>
      </c>
      <c r="AH243" s="117" t="str">
        <f>+AF243</f>
        <v/>
      </c>
      <c r="AI243" s="49" t="str">
        <f>IFERROR(IF(AJ243="","",IF(AJ243&lt;=0.2,"Leve",IF(AJ243&lt;=0.4,"Menor",IF(AJ243&lt;=0.6,"Moderado",IF(AJ243&lt;=0.8,"Mayor","Catastrófico"))))),"")</f>
        <v/>
      </c>
      <c r="AJ243" s="47" t="str">
        <f t="shared" ref="AJ243" si="244">IFERROR(IF(Y243="Impacto",(U243-(+U243*AB243)),IF(Y243="Probabilidad",U243,"")),"")</f>
        <v/>
      </c>
      <c r="AK243" s="50" t="str">
        <f>IFERROR(IF(OR(AND(AG243="Muy Baja",AI243="Leve"),AND(AG243="Muy Baja",AI243="Menor"),AND(AG243="Baja",AI243="Leve")),"Bajo",IF(OR(AND(AG243="Muy baja",AI243="Moderado"),AND(AG243="Baja",AI243="Menor"),AND(AG243="Baja",AI243="Moderado"),AND(AG243="Media",AI243="Leve"),AND(AG243="Media",AI243="Menor"),AND(AG243="Media",AI243="Moderado"),AND(AG243="Alta",AI243="Leve"),AND(AG243="Alta",AI243="Menor")),"Moderado",IF(OR(AND(AG243="Muy Baja",AI243="Mayor"),AND(AG243="Baja",AI243="Mayor"),AND(AG243="Media",AI243="Mayor"),AND(AG243="Alta",AI243="Moderado"),AND(AG243="Alta",AI243="Mayor"),AND(AG243="Muy Alta",AI243="Leve"),AND(AG243="Muy Alta",AI243="Menor"),AND(AG243="Muy Alta",AI243="Moderado"),AND(AG243="Muy Alta",AI243="Mayor")),"Alto",IF(OR(AND(AG243="Muy Baja",AI243="Catastrófico"),AND(AG243="Baja",AI243="Catastrófico"),AND(AG243="Media",AI243="Catastrófico"),AND(AG243="Alta",AI243="Catastrófico"),AND(AG243="Muy Alta",AI243="Catastrófico")),"Extremo","")))),"")</f>
        <v/>
      </c>
      <c r="AL243" s="51"/>
      <c r="AM243" s="42"/>
      <c r="AN243" s="52"/>
      <c r="AO243" s="52"/>
      <c r="AP243" s="53"/>
      <c r="AQ243" s="431"/>
      <c r="AR243" s="431"/>
      <c r="AS243" s="431"/>
    </row>
    <row r="244" spans="1:45" x14ac:dyDescent="0.2">
      <c r="A244" s="617"/>
      <c r="B244" s="363"/>
      <c r="C244" s="363"/>
      <c r="D244" s="363"/>
      <c r="E244" s="363"/>
      <c r="F244" s="363"/>
      <c r="G244" s="363"/>
      <c r="H244" s="363"/>
      <c r="I244" s="363"/>
      <c r="J244" s="363"/>
      <c r="K244" s="363"/>
      <c r="L244" s="363"/>
      <c r="M244" s="363"/>
      <c r="N244" s="363"/>
      <c r="O244" s="432"/>
      <c r="P244" s="426"/>
      <c r="Q244" s="390"/>
      <c r="R244" s="620"/>
      <c r="S244" s="101">
        <f>IF(NOT(ISERROR(MATCH(R244,_xlfn.ANCHORARRAY(F255),0))),Q257&amp;"Por favor no seleccionar los criterios de impacto",R244)</f>
        <v>0</v>
      </c>
      <c r="T244" s="426"/>
      <c r="U244" s="390"/>
      <c r="V244" s="393"/>
      <c r="W244" s="70">
        <v>2</v>
      </c>
      <c r="X244" s="43"/>
      <c r="Y244" s="45" t="str">
        <f>IF(OR(Z244="Preventivo",Z244="Detectivo"),"Probabilidad",IF(Z244="Correctivo","Impacto",""))</f>
        <v/>
      </c>
      <c r="Z244" s="46"/>
      <c r="AA244" s="46"/>
      <c r="AB244" s="47" t="str">
        <f t="shared" ref="AB244:AB248" si="245">IF(AND(Z244="Preventivo",AA244="Automático"),"50%",IF(AND(Z244="Preventivo",AA244="Manual"),"40%",IF(AND(Z244="Detectivo",AA244="Automático"),"40%",IF(AND(Z244="Detectivo",AA244="Manual"),"30%",IF(AND(Z244="Correctivo",AA244="Automático"),"35%",IF(AND(Z244="Correctivo",AA244="Manual"),"25%",""))))))</f>
        <v/>
      </c>
      <c r="AC244" s="46"/>
      <c r="AD244" s="46"/>
      <c r="AE244" s="46"/>
      <c r="AF244" s="48" t="str">
        <f>IFERROR(IF(AND(Y243="Probabilidad",Y244="Probabilidad"),(AH243-(+AH243*AB244)),IF(Y244="Probabilidad",(Q243-(+Q243*AB244)),IF(Y244="Impacto",AH243,""))),"")</f>
        <v/>
      </c>
      <c r="AG244" s="49" t="str">
        <f t="shared" ref="AG244:AG248" si="246">IFERROR(IF(AF244="","",IF(AF244&lt;=0.2,"Muy Baja",IF(AF244&lt;=0.4,"Baja",IF(AF244&lt;=0.6,"Media",IF(AF244&lt;=0.8,"Alta","Muy Alta"))))),"")</f>
        <v/>
      </c>
      <c r="AH244" s="117" t="str">
        <f t="shared" ref="AH244:AH248" si="247">+AF244</f>
        <v/>
      </c>
      <c r="AI244" s="49" t="str">
        <f t="shared" ref="AI244:AI248" si="248">IFERROR(IF(AJ244="","",IF(AJ244&lt;=0.2,"Leve",IF(AJ244&lt;=0.4,"Menor",IF(AJ244&lt;=0.6,"Moderado",IF(AJ244&lt;=0.8,"Mayor","Catastrófico"))))),"")</f>
        <v/>
      </c>
      <c r="AJ244" s="47" t="str">
        <f t="shared" ref="AJ244" si="249">IFERROR(IF(AND(Y243="Impacto",Y244="Impacto"),(AJ243-(+AJ243*AB244)),IF(Y244="Impacto",($U$12-(+$U$12*AB244)),IF(Y244="Probabilidad",AJ243,""))),"")</f>
        <v/>
      </c>
      <c r="AK244" s="50" t="str">
        <f t="shared" ref="AK244:AK245" si="250">IFERROR(IF(OR(AND(AG244="Muy Baja",AI244="Leve"),AND(AG244="Muy Baja",AI244="Menor"),AND(AG244="Baja",AI244="Leve")),"Bajo",IF(OR(AND(AG244="Muy baja",AI244="Moderado"),AND(AG244="Baja",AI244="Menor"),AND(AG244="Baja",AI244="Moderado"),AND(AG244="Media",AI244="Leve"),AND(AG244="Media",AI244="Menor"),AND(AG244="Media",AI244="Moderado"),AND(AG244="Alta",AI244="Leve"),AND(AG244="Alta",AI244="Menor")),"Moderado",IF(OR(AND(AG244="Muy Baja",AI244="Mayor"),AND(AG244="Baja",AI244="Mayor"),AND(AG244="Media",AI244="Mayor"),AND(AG244="Alta",AI244="Moderado"),AND(AG244="Alta",AI244="Mayor"),AND(AG244="Muy Alta",AI244="Leve"),AND(AG244="Muy Alta",AI244="Menor"),AND(AG244="Muy Alta",AI244="Moderado"),AND(AG244="Muy Alta",AI244="Mayor")),"Alto",IF(OR(AND(AG244="Muy Baja",AI244="Catastrófico"),AND(AG244="Baja",AI244="Catastrófico"),AND(AG244="Media",AI244="Catastrófico"),AND(AG244="Alta",AI244="Catastrófico"),AND(AG244="Muy Alta",AI244="Catastrófico")),"Extremo","")))),"")</f>
        <v/>
      </c>
      <c r="AL244" s="51"/>
      <c r="AM244" s="42"/>
      <c r="AN244" s="52"/>
      <c r="AO244" s="52"/>
      <c r="AP244" s="53"/>
      <c r="AQ244" s="432"/>
      <c r="AR244" s="432"/>
      <c r="AS244" s="432"/>
    </row>
    <row r="245" spans="1:45" x14ac:dyDescent="0.2">
      <c r="A245" s="617"/>
      <c r="B245" s="363"/>
      <c r="C245" s="363"/>
      <c r="D245" s="363"/>
      <c r="E245" s="363"/>
      <c r="F245" s="363"/>
      <c r="G245" s="363"/>
      <c r="H245" s="363"/>
      <c r="I245" s="363"/>
      <c r="J245" s="363"/>
      <c r="K245" s="363"/>
      <c r="L245" s="363"/>
      <c r="M245" s="363"/>
      <c r="N245" s="363"/>
      <c r="O245" s="432"/>
      <c r="P245" s="426"/>
      <c r="Q245" s="390"/>
      <c r="R245" s="620"/>
      <c r="S245" s="101">
        <f>IF(NOT(ISERROR(MATCH(R245,_xlfn.ANCHORARRAY(F256),0))),Q258&amp;"Por favor no seleccionar los criterios de impacto",R245)</f>
        <v>0</v>
      </c>
      <c r="T245" s="426"/>
      <c r="U245" s="390"/>
      <c r="V245" s="393"/>
      <c r="W245" s="70">
        <v>3</v>
      </c>
      <c r="X245" s="44"/>
      <c r="Y245" s="45" t="str">
        <f>IF(OR(Z245="Preventivo",Z245="Detectivo"),"Probabilidad",IF(Z245="Correctivo","Impacto",""))</f>
        <v/>
      </c>
      <c r="Z245" s="46"/>
      <c r="AA245" s="46"/>
      <c r="AB245" s="47" t="str">
        <f t="shared" si="245"/>
        <v/>
      </c>
      <c r="AC245" s="46"/>
      <c r="AD245" s="46"/>
      <c r="AE245" s="46"/>
      <c r="AF245" s="48" t="str">
        <f>IFERROR(IF(AND(Y244="Probabilidad",Y245="Probabilidad"),(AH244-(+AH244*AB245)),IF(AND(Y244="Impacto",Y245="Probabilidad"),(AH243-(+AH243*AB245)),IF(Y245="Impacto",AH244,""))),"")</f>
        <v/>
      </c>
      <c r="AG245" s="49" t="str">
        <f t="shared" si="246"/>
        <v/>
      </c>
      <c r="AH245" s="117" t="str">
        <f t="shared" si="247"/>
        <v/>
      </c>
      <c r="AI245" s="49" t="str">
        <f t="shared" si="248"/>
        <v/>
      </c>
      <c r="AJ245" s="47" t="str">
        <f t="shared" ref="AJ245:AJ248" si="251">IFERROR(IF(AND(Y244="Impacto",Y245="Impacto"),(AJ244-(+AJ244*AB245)),IF(AND(Y244="Probabilidad",Y245="Impacto"),(AJ243-(+AJ243*AB245)),IF(Y245="Probabilidad",AJ244,""))),"")</f>
        <v/>
      </c>
      <c r="AK245" s="50" t="str">
        <f t="shared" si="250"/>
        <v/>
      </c>
      <c r="AL245" s="51"/>
      <c r="AM245" s="42"/>
      <c r="AN245" s="52"/>
      <c r="AO245" s="52"/>
      <c r="AP245" s="53"/>
      <c r="AQ245" s="432"/>
      <c r="AR245" s="432"/>
      <c r="AS245" s="432"/>
    </row>
    <row r="246" spans="1:45" x14ac:dyDescent="0.2">
      <c r="A246" s="617"/>
      <c r="B246" s="363"/>
      <c r="C246" s="363"/>
      <c r="D246" s="363"/>
      <c r="E246" s="363"/>
      <c r="F246" s="363"/>
      <c r="G246" s="363"/>
      <c r="H246" s="363"/>
      <c r="I246" s="363"/>
      <c r="J246" s="363"/>
      <c r="K246" s="363"/>
      <c r="L246" s="363"/>
      <c r="M246" s="363"/>
      <c r="N246" s="363"/>
      <c r="O246" s="432"/>
      <c r="P246" s="426"/>
      <c r="Q246" s="390"/>
      <c r="R246" s="620"/>
      <c r="S246" s="101">
        <f>IF(NOT(ISERROR(MATCH(R246,_xlfn.ANCHORARRAY(F257),0))),Q259&amp;"Por favor no seleccionar los criterios de impacto",R246)</f>
        <v>0</v>
      </c>
      <c r="T246" s="426"/>
      <c r="U246" s="390"/>
      <c r="V246" s="393"/>
      <c r="W246" s="70">
        <v>4</v>
      </c>
      <c r="X246" s="43"/>
      <c r="Y246" s="45" t="str">
        <f t="shared" ref="Y246:Y248" si="252">IF(OR(Z246="Preventivo",Z246="Detectivo"),"Probabilidad",IF(Z246="Correctivo","Impacto",""))</f>
        <v/>
      </c>
      <c r="Z246" s="46"/>
      <c r="AA246" s="46"/>
      <c r="AB246" s="47" t="str">
        <f t="shared" si="245"/>
        <v/>
      </c>
      <c r="AC246" s="46"/>
      <c r="AD246" s="46"/>
      <c r="AE246" s="46"/>
      <c r="AF246" s="48" t="str">
        <f t="shared" ref="AF246:AF248" si="253">IFERROR(IF(AND(Y245="Probabilidad",Y246="Probabilidad"),(AH245-(+AH245*AB246)),IF(AND(Y245="Impacto",Y246="Probabilidad"),(AH244-(+AH244*AB246)),IF(Y246="Impacto",AH245,""))),"")</f>
        <v/>
      </c>
      <c r="AG246" s="49" t="str">
        <f t="shared" si="246"/>
        <v/>
      </c>
      <c r="AH246" s="117" t="str">
        <f t="shared" si="247"/>
        <v/>
      </c>
      <c r="AI246" s="49" t="str">
        <f t="shared" si="248"/>
        <v/>
      </c>
      <c r="AJ246" s="47" t="str">
        <f t="shared" si="251"/>
        <v/>
      </c>
      <c r="AK246" s="50" t="str">
        <f>IFERROR(IF(OR(AND(AG246="Muy Baja",AI246="Leve"),AND(AG246="Muy Baja",AI246="Menor"),AND(AG246="Baja",AI246="Leve")),"Bajo",IF(OR(AND(AG246="Muy baja",AI246="Moderado"),AND(AG246="Baja",AI246="Menor"),AND(AG246="Baja",AI246="Moderado"),AND(AG246="Media",AI246="Leve"),AND(AG246="Media",AI246="Menor"),AND(AG246="Media",AI246="Moderado"),AND(AG246="Alta",AI246="Leve"),AND(AG246="Alta",AI246="Menor")),"Moderado",IF(OR(AND(AG246="Muy Baja",AI246="Mayor"),AND(AG246="Baja",AI246="Mayor"),AND(AG246="Media",AI246="Mayor"),AND(AG246="Alta",AI246="Moderado"),AND(AG246="Alta",AI246="Mayor"),AND(AG246="Muy Alta",AI246="Leve"),AND(AG246="Muy Alta",AI246="Menor"),AND(AG246="Muy Alta",AI246="Moderado"),AND(AG246="Muy Alta",AI246="Mayor")),"Alto",IF(OR(AND(AG246="Muy Baja",AI246="Catastrófico"),AND(AG246="Baja",AI246="Catastrófico"),AND(AG246="Media",AI246="Catastrófico"),AND(AG246="Alta",AI246="Catastrófico"),AND(AG246="Muy Alta",AI246="Catastrófico")),"Extremo","")))),"")</f>
        <v/>
      </c>
      <c r="AL246" s="51"/>
      <c r="AM246" s="42"/>
      <c r="AN246" s="52"/>
      <c r="AO246" s="52"/>
      <c r="AP246" s="53"/>
      <c r="AQ246" s="432"/>
      <c r="AR246" s="432"/>
      <c r="AS246" s="432"/>
    </row>
    <row r="247" spans="1:45" x14ac:dyDescent="0.2">
      <c r="A247" s="617"/>
      <c r="B247" s="363"/>
      <c r="C247" s="363"/>
      <c r="D247" s="363"/>
      <c r="E247" s="363"/>
      <c r="F247" s="363"/>
      <c r="G247" s="363"/>
      <c r="H247" s="363"/>
      <c r="I247" s="363"/>
      <c r="J247" s="363"/>
      <c r="K247" s="363"/>
      <c r="L247" s="363"/>
      <c r="M247" s="363"/>
      <c r="N247" s="363"/>
      <c r="O247" s="432"/>
      <c r="P247" s="426"/>
      <c r="Q247" s="390"/>
      <c r="R247" s="620"/>
      <c r="S247" s="101">
        <f>IF(NOT(ISERROR(MATCH(R247,_xlfn.ANCHORARRAY(F258),0))),Q260&amp;"Por favor no seleccionar los criterios de impacto",R247)</f>
        <v>0</v>
      </c>
      <c r="T247" s="426"/>
      <c r="U247" s="390"/>
      <c r="V247" s="393"/>
      <c r="W247" s="70">
        <v>5</v>
      </c>
      <c r="X247" s="43"/>
      <c r="Y247" s="45" t="str">
        <f t="shared" si="252"/>
        <v/>
      </c>
      <c r="Z247" s="46"/>
      <c r="AA247" s="46"/>
      <c r="AB247" s="47" t="str">
        <f t="shared" si="245"/>
        <v/>
      </c>
      <c r="AC247" s="46"/>
      <c r="AD247" s="46"/>
      <c r="AE247" s="46"/>
      <c r="AF247" s="48" t="str">
        <f t="shared" si="253"/>
        <v/>
      </c>
      <c r="AG247" s="49" t="str">
        <f t="shared" si="246"/>
        <v/>
      </c>
      <c r="AH247" s="117" t="str">
        <f t="shared" si="247"/>
        <v/>
      </c>
      <c r="AI247" s="49" t="str">
        <f t="shared" si="248"/>
        <v/>
      </c>
      <c r="AJ247" s="47" t="str">
        <f t="shared" si="251"/>
        <v/>
      </c>
      <c r="AK247" s="50" t="str">
        <f t="shared" ref="AK247:AK248" si="254">IFERROR(IF(OR(AND(AG247="Muy Baja",AI247="Leve"),AND(AG247="Muy Baja",AI247="Menor"),AND(AG247="Baja",AI247="Leve")),"Bajo",IF(OR(AND(AG247="Muy baja",AI247="Moderado"),AND(AG247="Baja",AI247="Menor"),AND(AG247="Baja",AI247="Moderado"),AND(AG247="Media",AI247="Leve"),AND(AG247="Media",AI247="Menor"),AND(AG247="Media",AI247="Moderado"),AND(AG247="Alta",AI247="Leve"),AND(AG247="Alta",AI247="Menor")),"Moderado",IF(OR(AND(AG247="Muy Baja",AI247="Mayor"),AND(AG247="Baja",AI247="Mayor"),AND(AG247="Media",AI247="Mayor"),AND(AG247="Alta",AI247="Moderado"),AND(AG247="Alta",AI247="Mayor"),AND(AG247="Muy Alta",AI247="Leve"),AND(AG247="Muy Alta",AI247="Menor"),AND(AG247="Muy Alta",AI247="Moderado"),AND(AG247="Muy Alta",AI247="Mayor")),"Alto",IF(OR(AND(AG247="Muy Baja",AI247="Catastrófico"),AND(AG247="Baja",AI247="Catastrófico"),AND(AG247="Media",AI247="Catastrófico"),AND(AG247="Alta",AI247="Catastrófico"),AND(AG247="Muy Alta",AI247="Catastrófico")),"Extremo","")))),"")</f>
        <v/>
      </c>
      <c r="AL247" s="51"/>
      <c r="AM247" s="42"/>
      <c r="AN247" s="52"/>
      <c r="AO247" s="52"/>
      <c r="AP247" s="53"/>
      <c r="AQ247" s="432"/>
      <c r="AR247" s="432"/>
      <c r="AS247" s="432"/>
    </row>
    <row r="248" spans="1:45" x14ac:dyDescent="0.2">
      <c r="A248" s="618"/>
      <c r="B248" s="364"/>
      <c r="C248" s="364"/>
      <c r="D248" s="364"/>
      <c r="E248" s="364"/>
      <c r="F248" s="364"/>
      <c r="G248" s="364"/>
      <c r="H248" s="364"/>
      <c r="I248" s="364"/>
      <c r="J248" s="364"/>
      <c r="K248" s="364"/>
      <c r="L248" s="364"/>
      <c r="M248" s="364"/>
      <c r="N248" s="364"/>
      <c r="O248" s="433"/>
      <c r="P248" s="427"/>
      <c r="Q248" s="391"/>
      <c r="R248" s="621"/>
      <c r="S248" s="101">
        <f>IF(NOT(ISERROR(MATCH(R248,_xlfn.ANCHORARRAY(F259),0))),R261&amp;"Por favor no seleccionar los criterios de impacto",R248)</f>
        <v>0</v>
      </c>
      <c r="T248" s="427"/>
      <c r="U248" s="391"/>
      <c r="V248" s="394"/>
      <c r="W248" s="70">
        <v>6</v>
      </c>
      <c r="X248" s="43"/>
      <c r="Y248" s="45" t="str">
        <f t="shared" si="252"/>
        <v/>
      </c>
      <c r="Z248" s="46"/>
      <c r="AA248" s="46"/>
      <c r="AB248" s="47" t="str">
        <f t="shared" si="245"/>
        <v/>
      </c>
      <c r="AC248" s="46"/>
      <c r="AD248" s="46"/>
      <c r="AE248" s="46"/>
      <c r="AF248" s="48" t="str">
        <f t="shared" si="253"/>
        <v/>
      </c>
      <c r="AG248" s="49" t="str">
        <f t="shared" si="246"/>
        <v/>
      </c>
      <c r="AH248" s="117" t="str">
        <f t="shared" si="247"/>
        <v/>
      </c>
      <c r="AI248" s="49" t="str">
        <f t="shared" si="248"/>
        <v/>
      </c>
      <c r="AJ248" s="47" t="str">
        <f t="shared" si="251"/>
        <v/>
      </c>
      <c r="AK248" s="50" t="str">
        <f t="shared" si="254"/>
        <v/>
      </c>
      <c r="AL248" s="51"/>
      <c r="AM248" s="42"/>
      <c r="AN248" s="52"/>
      <c r="AO248" s="52"/>
      <c r="AP248" s="53"/>
      <c r="AQ248" s="433"/>
      <c r="AR248" s="433"/>
      <c r="AS248" s="433"/>
    </row>
    <row r="249" spans="1:45" x14ac:dyDescent="0.2">
      <c r="A249" s="616"/>
      <c r="B249" s="362"/>
      <c r="C249" s="362"/>
      <c r="D249" s="362"/>
      <c r="E249" s="362"/>
      <c r="F249" s="362"/>
      <c r="G249" s="362"/>
      <c r="H249" s="362"/>
      <c r="I249" s="362"/>
      <c r="J249" s="75"/>
      <c r="K249" s="75"/>
      <c r="L249" s="75"/>
      <c r="M249" s="362"/>
      <c r="N249" s="362"/>
      <c r="O249" s="431"/>
      <c r="P249" s="425" t="str">
        <f>IF(O249&lt;=0,"",IF(O249&lt;=2,"Muy Baja",IF(O249&lt;=24,"Baja",IF(O249&lt;=500,"Media",IF(O249&lt;=5000,"Alta","Muy Alta")))))</f>
        <v/>
      </c>
      <c r="Q249" s="389" t="str">
        <f>IF(P249="","",IF(P249="Muy Baja",0.2,IF(P249="Baja",0.4,IF(P249="Media",0.6,IF(P249="Alta",0.8,IF(P249="Muy Alta",1,))))))</f>
        <v/>
      </c>
      <c r="R249" s="619"/>
      <c r="S249" s="101">
        <f>IF(NOT(ISERROR(MATCH(R249,#REF!,0))),#REF!&amp;"Por favor no seleccionar los criterios de impacto(Afectación Económica o presupuestal y Pérdida Reputacional)",R249)</f>
        <v>0</v>
      </c>
      <c r="T249" s="425" t="e">
        <f>IF(OR(S249=#REF!,S249=#REF!),"Leve",IF(OR(S249=#REF!,S249=#REF!),"Menor",IF(OR(S249=#REF!,S249=#REF!),"Moderado",IF(OR(S249=#REF!,S249=#REF!),"Mayor",IF(OR(S249=#REF!,S249=#REF!),"Catastrófico","")))))</f>
        <v>#REF!</v>
      </c>
      <c r="U249" s="389" t="e">
        <f>IF(T249="","",IF(T249="Leve",0.2,IF(T249="Menor",0.4,IF(T249="Moderado",0.6,IF(T249="Mayor",0.8,IF(T249="Catastrófico",1,))))))</f>
        <v>#REF!</v>
      </c>
      <c r="V249" s="392" t="e">
        <f>IF(OR(AND(P249="Muy Baja",T249="Leve"),AND(P249="Muy Baja",T249="Menor"),AND(P249="Baja",T249="Leve")),"Bajo",IF(OR(AND(P249="Muy baja",T249="Moderado"),AND(P249="Baja",T249="Menor"),AND(P249="Baja",T249="Moderado"),AND(P249="Media",T249="Leve"),AND(P249="Media",T249="Menor"),AND(P249="Media",T249="Moderado"),AND(P249="Alta",T249="Leve"),AND(P249="Alta",T249="Menor")),"Moderado",IF(OR(AND(P249="Muy Baja",T249="Mayor"),AND(P249="Baja",T249="Mayor"),AND(P249="Media",T249="Mayor"),AND(P249="Alta",T249="Moderado"),AND(P249="Alta",T249="Mayor"),AND(P249="Muy Alta",T249="Leve"),AND(P249="Muy Alta",T249="Menor"),AND(P249="Muy Alta",T249="Moderado"),AND(P249="Muy Alta",T249="Mayor")),"Alto",IF(OR(AND(P249="Muy Baja",T249="Catastrófico"),AND(P249="Baja",T249="Catastrófico"),AND(P249="Media",T249="Catastrófico"),AND(P249="Alta",T249="Catastrófico"),AND(P249="Muy Alta",T249="Catastrófico")),"Extremo",""))))</f>
        <v>#REF!</v>
      </c>
      <c r="W249" s="70">
        <v>1</v>
      </c>
      <c r="X249" s="43"/>
      <c r="Y249" s="45" t="str">
        <f>IF(OR(Z249="Preventivo",Z249="Detectivo"),"Probabilidad",IF(Z249="Correctivo","Impacto",""))</f>
        <v/>
      </c>
      <c r="Z249" s="46"/>
      <c r="AA249" s="46"/>
      <c r="AB249" s="47" t="str">
        <f>IF(AND(Z249="Preventivo",AA249="Automático"),"50%",IF(AND(Z249="Preventivo",AA249="Manual"),"40%",IF(AND(Z249="Detectivo",AA249="Automático"),"40%",IF(AND(Z249="Detectivo",AA249="Manual"),"30%",IF(AND(Z249="Correctivo",AA249="Automático"),"35%",IF(AND(Z249="Correctivo",AA249="Manual"),"25%",""))))))</f>
        <v/>
      </c>
      <c r="AC249" s="46"/>
      <c r="AD249" s="46"/>
      <c r="AE249" s="46"/>
      <c r="AF249" s="48" t="str">
        <f>IFERROR(IF(Y249="Probabilidad",(Q249-(+Q249*AB249)),IF(Y249="Impacto",Q249,"")),"")</f>
        <v/>
      </c>
      <c r="AG249" s="49" t="str">
        <f>IFERROR(IF(AF249="","",IF(AF249&lt;=0.2,"Muy Baja",IF(AF249&lt;=0.4,"Baja",IF(AF249&lt;=0.6,"Media",IF(AF249&lt;=0.8,"Alta","Muy Alta"))))),"")</f>
        <v/>
      </c>
      <c r="AH249" s="117" t="str">
        <f>+AF249</f>
        <v/>
      </c>
      <c r="AI249" s="49" t="str">
        <f>IFERROR(IF(AJ249="","",IF(AJ249&lt;=0.2,"Leve",IF(AJ249&lt;=0.4,"Menor",IF(AJ249&lt;=0.6,"Moderado",IF(AJ249&lt;=0.8,"Mayor","Catastrófico"))))),"")</f>
        <v/>
      </c>
      <c r="AJ249" s="47" t="str">
        <f t="shared" ref="AJ249" si="255">IFERROR(IF(Y249="Impacto",(U249-(+U249*AB249)),IF(Y249="Probabilidad",U249,"")),"")</f>
        <v/>
      </c>
      <c r="AK249" s="50" t="str">
        <f>IFERROR(IF(OR(AND(AG249="Muy Baja",AI249="Leve"),AND(AG249="Muy Baja",AI249="Menor"),AND(AG249="Baja",AI249="Leve")),"Bajo",IF(OR(AND(AG249="Muy baja",AI249="Moderado"),AND(AG249="Baja",AI249="Menor"),AND(AG249="Baja",AI249="Moderado"),AND(AG249="Media",AI249="Leve"),AND(AG249="Media",AI249="Menor"),AND(AG249="Media",AI249="Moderado"),AND(AG249="Alta",AI249="Leve"),AND(AG249="Alta",AI249="Menor")),"Moderado",IF(OR(AND(AG249="Muy Baja",AI249="Mayor"),AND(AG249="Baja",AI249="Mayor"),AND(AG249="Media",AI249="Mayor"),AND(AG249="Alta",AI249="Moderado"),AND(AG249="Alta",AI249="Mayor"),AND(AG249="Muy Alta",AI249="Leve"),AND(AG249="Muy Alta",AI249="Menor"),AND(AG249="Muy Alta",AI249="Moderado"),AND(AG249="Muy Alta",AI249="Mayor")),"Alto",IF(OR(AND(AG249="Muy Baja",AI249="Catastrófico"),AND(AG249="Baja",AI249="Catastrófico"),AND(AG249="Media",AI249="Catastrófico"),AND(AG249="Alta",AI249="Catastrófico"),AND(AG249="Muy Alta",AI249="Catastrófico")),"Extremo","")))),"")</f>
        <v/>
      </c>
      <c r="AL249" s="51"/>
      <c r="AM249" s="42"/>
      <c r="AN249" s="52"/>
      <c r="AO249" s="52"/>
      <c r="AP249" s="53"/>
      <c r="AQ249" s="431"/>
      <c r="AR249" s="431"/>
      <c r="AS249" s="431"/>
    </row>
    <row r="250" spans="1:45" x14ac:dyDescent="0.2">
      <c r="A250" s="617"/>
      <c r="B250" s="363"/>
      <c r="C250" s="363"/>
      <c r="D250" s="363"/>
      <c r="E250" s="363"/>
      <c r="F250" s="363"/>
      <c r="G250" s="363"/>
      <c r="H250" s="363"/>
      <c r="I250" s="363"/>
      <c r="J250" s="76"/>
      <c r="K250" s="76"/>
      <c r="L250" s="76"/>
      <c r="M250" s="363"/>
      <c r="N250" s="363"/>
      <c r="O250" s="432"/>
      <c r="P250" s="426"/>
      <c r="Q250" s="390"/>
      <c r="R250" s="620"/>
      <c r="S250" s="101">
        <f>IF(NOT(ISERROR(MATCH(R250,_xlfn.ANCHORARRAY(G261),0))),R263&amp;"Por favor no seleccionar los criterios de impacto",R250)</f>
        <v>0</v>
      </c>
      <c r="T250" s="426"/>
      <c r="U250" s="390"/>
      <c r="V250" s="393"/>
      <c r="W250" s="70">
        <v>2</v>
      </c>
      <c r="X250" s="43"/>
      <c r="Y250" s="45" t="str">
        <f>IF(OR(Z250="Preventivo",Z250="Detectivo"),"Probabilidad",IF(Z250="Correctivo","Impacto",""))</f>
        <v/>
      </c>
      <c r="Z250" s="46"/>
      <c r="AA250" s="46"/>
      <c r="AB250" s="47" t="str">
        <f t="shared" ref="AB250:AB254" si="256">IF(AND(Z250="Preventivo",AA250="Automático"),"50%",IF(AND(Z250="Preventivo",AA250="Manual"),"40%",IF(AND(Z250="Detectivo",AA250="Automático"),"40%",IF(AND(Z250="Detectivo",AA250="Manual"),"30%",IF(AND(Z250="Correctivo",AA250="Automático"),"35%",IF(AND(Z250="Correctivo",AA250="Manual"),"25%",""))))))</f>
        <v/>
      </c>
      <c r="AC250" s="46"/>
      <c r="AD250" s="46"/>
      <c r="AE250" s="46"/>
      <c r="AF250" s="48" t="str">
        <f>IFERROR(IF(AND(Y249="Probabilidad",Y250="Probabilidad"),(AH249-(+AH249*AB250)),IF(Y250="Probabilidad",(Q249-(+Q249*AB250)),IF(Y250="Impacto",AH249,""))),"")</f>
        <v/>
      </c>
      <c r="AG250" s="49" t="str">
        <f t="shared" ref="AG250:AG254" si="257">IFERROR(IF(AF250="","",IF(AF250&lt;=0.2,"Muy Baja",IF(AF250&lt;=0.4,"Baja",IF(AF250&lt;=0.6,"Media",IF(AF250&lt;=0.8,"Alta","Muy Alta"))))),"")</f>
        <v/>
      </c>
      <c r="AH250" s="117" t="str">
        <f t="shared" ref="AH250:AH254" si="258">+AF250</f>
        <v/>
      </c>
      <c r="AI250" s="49" t="str">
        <f t="shared" ref="AI250:AI254" si="259">IFERROR(IF(AJ250="","",IF(AJ250&lt;=0.2,"Leve",IF(AJ250&lt;=0.4,"Menor",IF(AJ250&lt;=0.6,"Moderado",IF(AJ250&lt;=0.8,"Mayor","Catastrófico"))))),"")</f>
        <v/>
      </c>
      <c r="AJ250" s="47" t="str">
        <f t="shared" ref="AJ250" si="260">IFERROR(IF(AND(Y249="Impacto",Y250="Impacto"),(AJ249-(+AJ249*AB250)),IF(Y250="Impacto",($U$12-(+$U$12*AB250)),IF(Y250="Probabilidad",AJ249,""))),"")</f>
        <v/>
      </c>
      <c r="AK250" s="50" t="str">
        <f t="shared" ref="AK250:AK251" si="261">IFERROR(IF(OR(AND(AG250="Muy Baja",AI250="Leve"),AND(AG250="Muy Baja",AI250="Menor"),AND(AG250="Baja",AI250="Leve")),"Bajo",IF(OR(AND(AG250="Muy baja",AI250="Moderado"),AND(AG250="Baja",AI250="Menor"),AND(AG250="Baja",AI250="Moderado"),AND(AG250="Media",AI250="Leve"),AND(AG250="Media",AI250="Menor"),AND(AG250="Media",AI250="Moderado"),AND(AG250="Alta",AI250="Leve"),AND(AG250="Alta",AI250="Menor")),"Moderado",IF(OR(AND(AG250="Muy Baja",AI250="Mayor"),AND(AG250="Baja",AI250="Mayor"),AND(AG250="Media",AI250="Mayor"),AND(AG250="Alta",AI250="Moderado"),AND(AG250="Alta",AI250="Mayor"),AND(AG250="Muy Alta",AI250="Leve"),AND(AG250="Muy Alta",AI250="Menor"),AND(AG250="Muy Alta",AI250="Moderado"),AND(AG250="Muy Alta",AI250="Mayor")),"Alto",IF(OR(AND(AG250="Muy Baja",AI250="Catastrófico"),AND(AG250="Baja",AI250="Catastrófico"),AND(AG250="Media",AI250="Catastrófico"),AND(AG250="Alta",AI250="Catastrófico"),AND(AG250="Muy Alta",AI250="Catastrófico")),"Extremo","")))),"")</f>
        <v/>
      </c>
      <c r="AL250" s="51"/>
      <c r="AM250" s="42"/>
      <c r="AN250" s="52"/>
      <c r="AO250" s="52"/>
      <c r="AP250" s="53"/>
      <c r="AQ250" s="432"/>
      <c r="AR250" s="432"/>
      <c r="AS250" s="432"/>
    </row>
    <row r="251" spans="1:45" x14ac:dyDescent="0.2">
      <c r="A251" s="617"/>
      <c r="B251" s="363"/>
      <c r="C251" s="363"/>
      <c r="D251" s="363"/>
      <c r="E251" s="363"/>
      <c r="F251" s="363"/>
      <c r="G251" s="363"/>
      <c r="H251" s="363"/>
      <c r="I251" s="363"/>
      <c r="J251" s="76"/>
      <c r="K251" s="76"/>
      <c r="L251" s="76"/>
      <c r="M251" s="363"/>
      <c r="N251" s="363"/>
      <c r="O251" s="432"/>
      <c r="P251" s="426"/>
      <c r="Q251" s="390"/>
      <c r="R251" s="620"/>
      <c r="S251" s="101">
        <f>IF(NOT(ISERROR(MATCH(R251,_xlfn.ANCHORARRAY(G262),0))),R264&amp;"Por favor no seleccionar los criterios de impacto",R251)</f>
        <v>0</v>
      </c>
      <c r="T251" s="426"/>
      <c r="U251" s="390"/>
      <c r="V251" s="393"/>
      <c r="W251" s="70">
        <v>3</v>
      </c>
      <c r="X251" s="43"/>
      <c r="Y251" s="45" t="str">
        <f>IF(OR(Z251="Preventivo",Z251="Detectivo"),"Probabilidad",IF(Z251="Correctivo","Impacto",""))</f>
        <v/>
      </c>
      <c r="Z251" s="46"/>
      <c r="AA251" s="46"/>
      <c r="AB251" s="47" t="str">
        <f t="shared" si="256"/>
        <v/>
      </c>
      <c r="AC251" s="46"/>
      <c r="AD251" s="46"/>
      <c r="AE251" s="46"/>
      <c r="AF251" s="48" t="str">
        <f>IFERROR(IF(AND(Y250="Probabilidad",Y251="Probabilidad"),(AH250-(+AH250*AB251)),IF(AND(Y250="Impacto",Y251="Probabilidad"),(AH249-(+AH249*AB251)),IF(Y251="Impacto",AH250,""))),"")</f>
        <v/>
      </c>
      <c r="AG251" s="49" t="str">
        <f t="shared" si="257"/>
        <v/>
      </c>
      <c r="AH251" s="117" t="str">
        <f t="shared" si="258"/>
        <v/>
      </c>
      <c r="AI251" s="49" t="str">
        <f t="shared" si="259"/>
        <v/>
      </c>
      <c r="AJ251" s="47" t="str">
        <f t="shared" ref="AJ251:AJ254" si="262">IFERROR(IF(AND(Y250="Impacto",Y251="Impacto"),(AJ250-(+AJ250*AB251)),IF(AND(Y250="Probabilidad",Y251="Impacto"),(AJ249-(+AJ249*AB251)),IF(Y251="Probabilidad",AJ250,""))),"")</f>
        <v/>
      </c>
      <c r="AK251" s="50" t="str">
        <f t="shared" si="261"/>
        <v/>
      </c>
      <c r="AL251" s="51"/>
      <c r="AM251" s="42"/>
      <c r="AN251" s="52"/>
      <c r="AO251" s="52"/>
      <c r="AP251" s="53"/>
      <c r="AQ251" s="432"/>
      <c r="AR251" s="432"/>
      <c r="AS251" s="432"/>
    </row>
    <row r="252" spans="1:45" x14ac:dyDescent="0.2">
      <c r="A252" s="617"/>
      <c r="B252" s="363"/>
      <c r="C252" s="363"/>
      <c r="D252" s="363"/>
      <c r="E252" s="363"/>
      <c r="F252" s="363"/>
      <c r="G252" s="363"/>
      <c r="H252" s="363"/>
      <c r="I252" s="363"/>
      <c r="J252" s="76"/>
      <c r="K252" s="76"/>
      <c r="L252" s="76"/>
      <c r="M252" s="363"/>
      <c r="N252" s="363"/>
      <c r="O252" s="432"/>
      <c r="P252" s="426"/>
      <c r="Q252" s="390"/>
      <c r="R252" s="620"/>
      <c r="S252" s="101">
        <f>IF(NOT(ISERROR(MATCH(R252,_xlfn.ANCHORARRAY(G263),0))),R265&amp;"Por favor no seleccionar los criterios de impacto",R252)</f>
        <v>0</v>
      </c>
      <c r="T252" s="426"/>
      <c r="U252" s="390"/>
      <c r="V252" s="393"/>
      <c r="W252" s="70">
        <v>4</v>
      </c>
      <c r="X252" s="43"/>
      <c r="Y252" s="45" t="str">
        <f t="shared" ref="Y252:Y254" si="263">IF(OR(Z252="Preventivo",Z252="Detectivo"),"Probabilidad",IF(Z252="Correctivo","Impacto",""))</f>
        <v/>
      </c>
      <c r="Z252" s="46"/>
      <c r="AA252" s="46"/>
      <c r="AB252" s="47" t="str">
        <f t="shared" si="256"/>
        <v/>
      </c>
      <c r="AC252" s="46"/>
      <c r="AD252" s="46"/>
      <c r="AE252" s="46"/>
      <c r="AF252" s="48" t="str">
        <f t="shared" ref="AF252:AF254" si="264">IFERROR(IF(AND(Y251="Probabilidad",Y252="Probabilidad"),(AH251-(+AH251*AB252)),IF(AND(Y251="Impacto",Y252="Probabilidad"),(AH250-(+AH250*AB252)),IF(Y252="Impacto",AH251,""))),"")</f>
        <v/>
      </c>
      <c r="AG252" s="49" t="str">
        <f t="shared" si="257"/>
        <v/>
      </c>
      <c r="AH252" s="117" t="str">
        <f t="shared" si="258"/>
        <v/>
      </c>
      <c r="AI252" s="49" t="str">
        <f t="shared" si="259"/>
        <v/>
      </c>
      <c r="AJ252" s="47" t="str">
        <f t="shared" si="262"/>
        <v/>
      </c>
      <c r="AK252" s="50" t="str">
        <f>IFERROR(IF(OR(AND(AG252="Muy Baja",AI252="Leve"),AND(AG252="Muy Baja",AI252="Menor"),AND(AG252="Baja",AI252="Leve")),"Bajo",IF(OR(AND(AG252="Muy baja",AI252="Moderado"),AND(AG252="Baja",AI252="Menor"),AND(AG252="Baja",AI252="Moderado"),AND(AG252="Media",AI252="Leve"),AND(AG252="Media",AI252="Menor"),AND(AG252="Media",AI252="Moderado"),AND(AG252="Alta",AI252="Leve"),AND(AG252="Alta",AI252="Menor")),"Moderado",IF(OR(AND(AG252="Muy Baja",AI252="Mayor"),AND(AG252="Baja",AI252="Mayor"),AND(AG252="Media",AI252="Mayor"),AND(AG252="Alta",AI252="Moderado"),AND(AG252="Alta",AI252="Mayor"),AND(AG252="Muy Alta",AI252="Leve"),AND(AG252="Muy Alta",AI252="Menor"),AND(AG252="Muy Alta",AI252="Moderado"),AND(AG252="Muy Alta",AI252="Mayor")),"Alto",IF(OR(AND(AG252="Muy Baja",AI252="Catastrófico"),AND(AG252="Baja",AI252="Catastrófico"),AND(AG252="Media",AI252="Catastrófico"),AND(AG252="Alta",AI252="Catastrófico"),AND(AG252="Muy Alta",AI252="Catastrófico")),"Extremo","")))),"")</f>
        <v/>
      </c>
      <c r="AL252" s="51"/>
      <c r="AM252" s="42"/>
      <c r="AN252" s="52"/>
      <c r="AO252" s="52"/>
      <c r="AP252" s="53"/>
      <c r="AQ252" s="432"/>
      <c r="AR252" s="432"/>
      <c r="AS252" s="432"/>
    </row>
    <row r="253" spans="1:45" x14ac:dyDescent="0.2">
      <c r="A253" s="617"/>
      <c r="B253" s="363"/>
      <c r="C253" s="363"/>
      <c r="D253" s="363"/>
      <c r="E253" s="363"/>
      <c r="F253" s="363"/>
      <c r="G253" s="363"/>
      <c r="H253" s="363"/>
      <c r="I253" s="363"/>
      <c r="J253" s="76"/>
      <c r="K253" s="76"/>
      <c r="L253" s="76"/>
      <c r="M253" s="363"/>
      <c r="N253" s="363"/>
      <c r="O253" s="432"/>
      <c r="P253" s="426"/>
      <c r="Q253" s="390"/>
      <c r="R253" s="620"/>
      <c r="S253" s="101">
        <f>IF(NOT(ISERROR(MATCH(R253,_xlfn.ANCHORARRAY(G264),0))),R266&amp;"Por favor no seleccionar los criterios de impacto",R253)</f>
        <v>0</v>
      </c>
      <c r="T253" s="426"/>
      <c r="U253" s="390"/>
      <c r="V253" s="393"/>
      <c r="W253" s="70">
        <v>5</v>
      </c>
      <c r="X253" s="43"/>
      <c r="Y253" s="45" t="str">
        <f t="shared" si="263"/>
        <v/>
      </c>
      <c r="Z253" s="46"/>
      <c r="AA253" s="46"/>
      <c r="AB253" s="47" t="str">
        <f t="shared" si="256"/>
        <v/>
      </c>
      <c r="AC253" s="46"/>
      <c r="AD253" s="46"/>
      <c r="AE253" s="46"/>
      <c r="AF253" s="48" t="str">
        <f t="shared" si="264"/>
        <v/>
      </c>
      <c r="AG253" s="49" t="str">
        <f t="shared" si="257"/>
        <v/>
      </c>
      <c r="AH253" s="117" t="str">
        <f t="shared" si="258"/>
        <v/>
      </c>
      <c r="AI253" s="49" t="str">
        <f t="shared" si="259"/>
        <v/>
      </c>
      <c r="AJ253" s="47" t="str">
        <f t="shared" si="262"/>
        <v/>
      </c>
      <c r="AK253" s="50" t="str">
        <f t="shared" ref="AK253:AK254" si="265">IFERROR(IF(OR(AND(AG253="Muy Baja",AI253="Leve"),AND(AG253="Muy Baja",AI253="Menor"),AND(AG253="Baja",AI253="Leve")),"Bajo",IF(OR(AND(AG253="Muy baja",AI253="Moderado"),AND(AG253="Baja",AI253="Menor"),AND(AG253="Baja",AI253="Moderado"),AND(AG253="Media",AI253="Leve"),AND(AG253="Media",AI253="Menor"),AND(AG253="Media",AI253="Moderado"),AND(AG253="Alta",AI253="Leve"),AND(AG253="Alta",AI253="Menor")),"Moderado",IF(OR(AND(AG253="Muy Baja",AI253="Mayor"),AND(AG253="Baja",AI253="Mayor"),AND(AG253="Media",AI253="Mayor"),AND(AG253="Alta",AI253="Moderado"),AND(AG253="Alta",AI253="Mayor"),AND(AG253="Muy Alta",AI253="Leve"),AND(AG253="Muy Alta",AI253="Menor"),AND(AG253="Muy Alta",AI253="Moderado"),AND(AG253="Muy Alta",AI253="Mayor")),"Alto",IF(OR(AND(AG253="Muy Baja",AI253="Catastrófico"),AND(AG253="Baja",AI253="Catastrófico"),AND(AG253="Media",AI253="Catastrófico"),AND(AG253="Alta",AI253="Catastrófico"),AND(AG253="Muy Alta",AI253="Catastrófico")),"Extremo","")))),"")</f>
        <v/>
      </c>
      <c r="AL253" s="51"/>
      <c r="AM253" s="42"/>
      <c r="AN253" s="52"/>
      <c r="AO253" s="52"/>
      <c r="AP253" s="53"/>
      <c r="AQ253" s="432"/>
      <c r="AR253" s="432"/>
      <c r="AS253" s="432"/>
    </row>
    <row r="254" spans="1:45" x14ac:dyDescent="0.2">
      <c r="A254" s="618"/>
      <c r="B254" s="364"/>
      <c r="C254" s="364"/>
      <c r="D254" s="364"/>
      <c r="E254" s="364"/>
      <c r="F254" s="364"/>
      <c r="G254" s="364"/>
      <c r="H254" s="364"/>
      <c r="I254" s="364"/>
      <c r="J254" s="77"/>
      <c r="K254" s="77"/>
      <c r="L254" s="77"/>
      <c r="M254" s="364"/>
      <c r="N254" s="364"/>
      <c r="O254" s="433"/>
      <c r="P254" s="427"/>
      <c r="Q254" s="391"/>
      <c r="R254" s="621"/>
      <c r="S254" s="101">
        <f>IF(NOT(ISERROR(MATCH(R254,_xlfn.ANCHORARRAY(G265),0))),R267&amp;"Por favor no seleccionar los criterios de impacto",R254)</f>
        <v>0</v>
      </c>
      <c r="T254" s="427"/>
      <c r="U254" s="391"/>
      <c r="V254" s="394"/>
      <c r="W254" s="70">
        <v>6</v>
      </c>
      <c r="X254" s="43"/>
      <c r="Y254" s="45" t="str">
        <f t="shared" si="263"/>
        <v/>
      </c>
      <c r="Z254" s="46"/>
      <c r="AA254" s="46"/>
      <c r="AB254" s="47" t="str">
        <f t="shared" si="256"/>
        <v/>
      </c>
      <c r="AC254" s="46"/>
      <c r="AD254" s="46"/>
      <c r="AE254" s="46"/>
      <c r="AF254" s="48" t="str">
        <f t="shared" si="264"/>
        <v/>
      </c>
      <c r="AG254" s="49" t="str">
        <f t="shared" si="257"/>
        <v/>
      </c>
      <c r="AH254" s="117" t="str">
        <f t="shared" si="258"/>
        <v/>
      </c>
      <c r="AI254" s="49" t="str">
        <f t="shared" si="259"/>
        <v/>
      </c>
      <c r="AJ254" s="47" t="str">
        <f t="shared" si="262"/>
        <v/>
      </c>
      <c r="AK254" s="50" t="str">
        <f t="shared" si="265"/>
        <v/>
      </c>
      <c r="AL254" s="51"/>
      <c r="AM254" s="42"/>
      <c r="AN254" s="52"/>
      <c r="AO254" s="52"/>
      <c r="AP254" s="53"/>
      <c r="AQ254" s="433"/>
      <c r="AR254" s="433"/>
      <c r="AS254" s="433"/>
    </row>
    <row r="255" spans="1:45" x14ac:dyDescent="0.2">
      <c r="A255" s="616"/>
      <c r="B255" s="362"/>
      <c r="C255" s="362"/>
      <c r="D255" s="362"/>
      <c r="E255" s="362"/>
      <c r="F255" s="362"/>
      <c r="G255" s="362"/>
      <c r="H255" s="362"/>
      <c r="I255" s="362"/>
      <c r="J255" s="75"/>
      <c r="K255" s="75"/>
      <c r="L255" s="75"/>
      <c r="M255" s="362"/>
      <c r="N255" s="362"/>
      <c r="O255" s="431"/>
      <c r="P255" s="425" t="str">
        <f>IF(O255&lt;=0,"",IF(O255&lt;=2,"Muy Baja",IF(O255&lt;=24,"Baja",IF(O255&lt;=500,"Media",IF(O255&lt;=5000,"Alta","Muy Alta")))))</f>
        <v/>
      </c>
      <c r="Q255" s="389" t="str">
        <f>IF(P255="","",IF(P255="Muy Baja",0.2,IF(P255="Baja",0.4,IF(P255="Media",0.6,IF(P255="Alta",0.8,IF(P255="Muy Alta",1,))))))</f>
        <v/>
      </c>
      <c r="R255" s="619"/>
      <c r="S255" s="101">
        <f>IF(NOT(ISERROR(MATCH(R255,#REF!,0))),#REF!&amp;"Por favor no seleccionar los criterios de impacto(Afectación Económica o presupuestal y Pérdida Reputacional)",R255)</f>
        <v>0</v>
      </c>
      <c r="T255" s="425" t="e">
        <f>IF(OR(S255=#REF!,S255=#REF!),"Leve",IF(OR(S255=#REF!,S255=#REF!),"Menor",IF(OR(S255=#REF!,S255=#REF!),"Moderado",IF(OR(S255=#REF!,S255=#REF!),"Mayor",IF(OR(S255=#REF!,S255=#REF!),"Catastrófico","")))))</f>
        <v>#REF!</v>
      </c>
      <c r="U255" s="389" t="e">
        <f>IF(T255="","",IF(T255="Leve",0.2,IF(T255="Menor",0.4,IF(T255="Moderado",0.6,IF(T255="Mayor",0.8,IF(T255="Catastrófico",1,))))))</f>
        <v>#REF!</v>
      </c>
      <c r="V255" s="392" t="e">
        <f>IF(OR(AND(P255="Muy Baja",T255="Leve"),AND(P255="Muy Baja",T255="Menor"),AND(P255="Baja",T255="Leve")),"Bajo",IF(OR(AND(P255="Muy baja",T255="Moderado"),AND(P255="Baja",T255="Menor"),AND(P255="Baja",T255="Moderado"),AND(P255="Media",T255="Leve"),AND(P255="Media",T255="Menor"),AND(P255="Media",T255="Moderado"),AND(P255="Alta",T255="Leve"),AND(P255="Alta",T255="Menor")),"Moderado",IF(OR(AND(P255="Muy Baja",T255="Mayor"),AND(P255="Baja",T255="Mayor"),AND(P255="Media",T255="Mayor"),AND(P255="Alta",T255="Moderado"),AND(P255="Alta",T255="Mayor"),AND(P255="Muy Alta",T255="Leve"),AND(P255="Muy Alta",T255="Menor"),AND(P255="Muy Alta",T255="Moderado"),AND(P255="Muy Alta",T255="Mayor")),"Alto",IF(OR(AND(P255="Muy Baja",T255="Catastrófico"),AND(P255="Baja",T255="Catastrófico"),AND(P255="Media",T255="Catastrófico"),AND(P255="Alta",T255="Catastrófico"),AND(P255="Muy Alta",T255="Catastrófico")),"Extremo",""))))</f>
        <v>#REF!</v>
      </c>
      <c r="W255" s="70">
        <v>1</v>
      </c>
      <c r="X255" s="43"/>
      <c r="Y255" s="45" t="str">
        <f>IF(OR(Z255="Preventivo",Z255="Detectivo"),"Probabilidad",IF(Z255="Correctivo","Impacto",""))</f>
        <v/>
      </c>
      <c r="Z255" s="46"/>
      <c r="AA255" s="46"/>
      <c r="AB255" s="47" t="str">
        <f>IF(AND(Z255="Preventivo",AA255="Automático"),"50%",IF(AND(Z255="Preventivo",AA255="Manual"),"40%",IF(AND(Z255="Detectivo",AA255="Automático"),"40%",IF(AND(Z255="Detectivo",AA255="Manual"),"30%",IF(AND(Z255="Correctivo",AA255="Automático"),"35%",IF(AND(Z255="Correctivo",AA255="Manual"),"25%",""))))))</f>
        <v/>
      </c>
      <c r="AC255" s="46"/>
      <c r="AD255" s="46"/>
      <c r="AE255" s="46"/>
      <c r="AF255" s="48" t="str">
        <f>IFERROR(IF(Y255="Probabilidad",(Q255-(+Q255*AB255)),IF(Y255="Impacto",Q255,"")),"")</f>
        <v/>
      </c>
      <c r="AG255" s="49" t="str">
        <f>IFERROR(IF(AF255="","",IF(AF255&lt;=0.2,"Muy Baja",IF(AF255&lt;=0.4,"Baja",IF(AF255&lt;=0.6,"Media",IF(AF255&lt;=0.8,"Alta","Muy Alta"))))),"")</f>
        <v/>
      </c>
      <c r="AH255" s="117" t="str">
        <f>+AF255</f>
        <v/>
      </c>
      <c r="AI255" s="49" t="str">
        <f>IFERROR(IF(AJ255="","",IF(AJ255&lt;=0.2,"Leve",IF(AJ255&lt;=0.4,"Menor",IF(AJ255&lt;=0.6,"Moderado",IF(AJ255&lt;=0.8,"Mayor","Catastrófico"))))),"")</f>
        <v/>
      </c>
      <c r="AJ255" s="47" t="str">
        <f t="shared" ref="AJ255" si="266">IFERROR(IF(Y255="Impacto",(U255-(+U255*AB255)),IF(Y255="Probabilidad",U255,"")),"")</f>
        <v/>
      </c>
      <c r="AK255" s="50" t="str">
        <f>IFERROR(IF(OR(AND(AG255="Muy Baja",AI255="Leve"),AND(AG255="Muy Baja",AI255="Menor"),AND(AG255="Baja",AI255="Leve")),"Bajo",IF(OR(AND(AG255="Muy baja",AI255="Moderado"),AND(AG255="Baja",AI255="Menor"),AND(AG255="Baja",AI255="Moderado"),AND(AG255="Media",AI255="Leve"),AND(AG255="Media",AI255="Menor"),AND(AG255="Media",AI255="Moderado"),AND(AG255="Alta",AI255="Leve"),AND(AG255="Alta",AI255="Menor")),"Moderado",IF(OR(AND(AG255="Muy Baja",AI255="Mayor"),AND(AG255="Baja",AI255="Mayor"),AND(AG255="Media",AI255="Mayor"),AND(AG255="Alta",AI255="Moderado"),AND(AG255="Alta",AI255="Mayor"),AND(AG255="Muy Alta",AI255="Leve"),AND(AG255="Muy Alta",AI255="Menor"),AND(AG255="Muy Alta",AI255="Moderado"),AND(AG255="Muy Alta",AI255="Mayor")),"Alto",IF(OR(AND(AG255="Muy Baja",AI255="Catastrófico"),AND(AG255="Baja",AI255="Catastrófico"),AND(AG255="Media",AI255="Catastrófico"),AND(AG255="Alta",AI255="Catastrófico"),AND(AG255="Muy Alta",AI255="Catastrófico")),"Extremo","")))),"")</f>
        <v/>
      </c>
      <c r="AL255" s="51"/>
      <c r="AM255" s="42"/>
      <c r="AN255" s="52"/>
      <c r="AO255" s="52"/>
      <c r="AP255" s="53"/>
      <c r="AQ255" s="431"/>
      <c r="AR255" s="431"/>
      <c r="AS255" s="431"/>
    </row>
    <row r="256" spans="1:45" x14ac:dyDescent="0.2">
      <c r="A256" s="617"/>
      <c r="B256" s="363"/>
      <c r="C256" s="363"/>
      <c r="D256" s="363"/>
      <c r="E256" s="363"/>
      <c r="F256" s="363"/>
      <c r="G256" s="363"/>
      <c r="H256" s="363"/>
      <c r="I256" s="363"/>
      <c r="J256" s="76"/>
      <c r="K256" s="76"/>
      <c r="L256" s="76"/>
      <c r="M256" s="363"/>
      <c r="N256" s="363"/>
      <c r="O256" s="432"/>
      <c r="P256" s="426"/>
      <c r="Q256" s="390"/>
      <c r="R256" s="620"/>
      <c r="S256" s="101">
        <f>IF(NOT(ISERROR(MATCH(R256,_xlfn.ANCHORARRAY(G267),0))),R269&amp;"Por favor no seleccionar los criterios de impacto",R256)</f>
        <v>0</v>
      </c>
      <c r="T256" s="426"/>
      <c r="U256" s="390"/>
      <c r="V256" s="393"/>
      <c r="W256" s="70">
        <v>2</v>
      </c>
      <c r="X256" s="43"/>
      <c r="Y256" s="45" t="str">
        <f>IF(OR(Z256="Preventivo",Z256="Detectivo"),"Probabilidad",IF(Z256="Correctivo","Impacto",""))</f>
        <v/>
      </c>
      <c r="Z256" s="46"/>
      <c r="AA256" s="46"/>
      <c r="AB256" s="47" t="str">
        <f t="shared" ref="AB256:AB260" si="267">IF(AND(Z256="Preventivo",AA256="Automático"),"50%",IF(AND(Z256="Preventivo",AA256="Manual"),"40%",IF(AND(Z256="Detectivo",AA256="Automático"),"40%",IF(AND(Z256="Detectivo",AA256="Manual"),"30%",IF(AND(Z256="Correctivo",AA256="Automático"),"35%",IF(AND(Z256="Correctivo",AA256="Manual"),"25%",""))))))</f>
        <v/>
      </c>
      <c r="AC256" s="46"/>
      <c r="AD256" s="46"/>
      <c r="AE256" s="46"/>
      <c r="AF256" s="48" t="str">
        <f>IFERROR(IF(AND(Y255="Probabilidad",Y256="Probabilidad"),(AH255-(+AH255*AB256)),IF(Y256="Probabilidad",(Q255-(+Q255*AB256)),IF(Y256="Impacto",AH255,""))),"")</f>
        <v/>
      </c>
      <c r="AG256" s="49" t="str">
        <f t="shared" ref="AG256:AG260" si="268">IFERROR(IF(AF256="","",IF(AF256&lt;=0.2,"Muy Baja",IF(AF256&lt;=0.4,"Baja",IF(AF256&lt;=0.6,"Media",IF(AF256&lt;=0.8,"Alta","Muy Alta"))))),"")</f>
        <v/>
      </c>
      <c r="AH256" s="117" t="str">
        <f t="shared" ref="AH256:AH260" si="269">+AF256</f>
        <v/>
      </c>
      <c r="AI256" s="49" t="str">
        <f t="shared" ref="AI256:AI260" si="270">IFERROR(IF(AJ256="","",IF(AJ256&lt;=0.2,"Leve",IF(AJ256&lt;=0.4,"Menor",IF(AJ256&lt;=0.6,"Moderado",IF(AJ256&lt;=0.8,"Mayor","Catastrófico"))))),"")</f>
        <v/>
      </c>
      <c r="AJ256" s="47" t="str">
        <f t="shared" ref="AJ256" si="271">IFERROR(IF(AND(Y255="Impacto",Y256="Impacto"),(AJ255-(+AJ255*AB256)),IF(Y256="Impacto",($U$12-(+$U$12*AB256)),IF(Y256="Probabilidad",AJ255,""))),"")</f>
        <v/>
      </c>
      <c r="AK256" s="50" t="str">
        <f t="shared" ref="AK256:AK257" si="272">IFERROR(IF(OR(AND(AG256="Muy Baja",AI256="Leve"),AND(AG256="Muy Baja",AI256="Menor"),AND(AG256="Baja",AI256="Leve")),"Bajo",IF(OR(AND(AG256="Muy baja",AI256="Moderado"),AND(AG256="Baja",AI256="Menor"),AND(AG256="Baja",AI256="Moderado"),AND(AG256="Media",AI256="Leve"),AND(AG256="Media",AI256="Menor"),AND(AG256="Media",AI256="Moderado"),AND(AG256="Alta",AI256="Leve"),AND(AG256="Alta",AI256="Menor")),"Moderado",IF(OR(AND(AG256="Muy Baja",AI256="Mayor"),AND(AG256="Baja",AI256="Mayor"),AND(AG256="Media",AI256="Mayor"),AND(AG256="Alta",AI256="Moderado"),AND(AG256="Alta",AI256="Mayor"),AND(AG256="Muy Alta",AI256="Leve"),AND(AG256="Muy Alta",AI256="Menor"),AND(AG256="Muy Alta",AI256="Moderado"),AND(AG256="Muy Alta",AI256="Mayor")),"Alto",IF(OR(AND(AG256="Muy Baja",AI256="Catastrófico"),AND(AG256="Baja",AI256="Catastrófico"),AND(AG256="Media",AI256="Catastrófico"),AND(AG256="Alta",AI256="Catastrófico"),AND(AG256="Muy Alta",AI256="Catastrófico")),"Extremo","")))),"")</f>
        <v/>
      </c>
      <c r="AL256" s="51"/>
      <c r="AM256" s="42"/>
      <c r="AN256" s="52"/>
      <c r="AO256" s="52"/>
      <c r="AP256" s="53"/>
      <c r="AQ256" s="432"/>
      <c r="AR256" s="432"/>
      <c r="AS256" s="432"/>
    </row>
    <row r="257" spans="1:45" x14ac:dyDescent="0.2">
      <c r="A257" s="617"/>
      <c r="B257" s="363"/>
      <c r="C257" s="363"/>
      <c r="D257" s="363"/>
      <c r="E257" s="363"/>
      <c r="F257" s="363"/>
      <c r="G257" s="363"/>
      <c r="H257" s="363"/>
      <c r="I257" s="363"/>
      <c r="J257" s="76"/>
      <c r="K257" s="76"/>
      <c r="L257" s="76"/>
      <c r="M257" s="363"/>
      <c r="N257" s="363"/>
      <c r="O257" s="432"/>
      <c r="P257" s="426"/>
      <c r="Q257" s="390"/>
      <c r="R257" s="620"/>
      <c r="S257" s="101">
        <f>IF(NOT(ISERROR(MATCH(R257,_xlfn.ANCHORARRAY(G268),0))),R270&amp;"Por favor no seleccionar los criterios de impacto",R257)</f>
        <v>0</v>
      </c>
      <c r="T257" s="426"/>
      <c r="U257" s="390"/>
      <c r="V257" s="393"/>
      <c r="W257" s="70">
        <v>3</v>
      </c>
      <c r="X257" s="43"/>
      <c r="Y257" s="45" t="str">
        <f>IF(OR(Z257="Preventivo",Z257="Detectivo"),"Probabilidad",IF(Z257="Correctivo","Impacto",""))</f>
        <v/>
      </c>
      <c r="Z257" s="46"/>
      <c r="AA257" s="46"/>
      <c r="AB257" s="47" t="str">
        <f t="shared" si="267"/>
        <v/>
      </c>
      <c r="AC257" s="46"/>
      <c r="AD257" s="46"/>
      <c r="AE257" s="46"/>
      <c r="AF257" s="48" t="str">
        <f>IFERROR(IF(AND(Y256="Probabilidad",Y257="Probabilidad"),(AH256-(+AH256*AB257)),IF(AND(Y256="Impacto",Y257="Probabilidad"),(AH255-(+AH255*AB257)),IF(Y257="Impacto",AH256,""))),"")</f>
        <v/>
      </c>
      <c r="AG257" s="49" t="str">
        <f t="shared" si="268"/>
        <v/>
      </c>
      <c r="AH257" s="117" t="str">
        <f t="shared" si="269"/>
        <v/>
      </c>
      <c r="AI257" s="49" t="str">
        <f t="shared" si="270"/>
        <v/>
      </c>
      <c r="AJ257" s="47" t="str">
        <f t="shared" ref="AJ257:AJ260" si="273">IFERROR(IF(AND(Y256="Impacto",Y257="Impacto"),(AJ256-(+AJ256*AB257)),IF(AND(Y256="Probabilidad",Y257="Impacto"),(AJ255-(+AJ255*AB257)),IF(Y257="Probabilidad",AJ256,""))),"")</f>
        <v/>
      </c>
      <c r="AK257" s="50" t="str">
        <f t="shared" si="272"/>
        <v/>
      </c>
      <c r="AL257" s="51"/>
      <c r="AM257" s="42"/>
      <c r="AN257" s="52"/>
      <c r="AO257" s="52"/>
      <c r="AP257" s="53"/>
      <c r="AQ257" s="432"/>
      <c r="AR257" s="432"/>
      <c r="AS257" s="432"/>
    </row>
    <row r="258" spans="1:45" x14ac:dyDescent="0.2">
      <c r="A258" s="617"/>
      <c r="B258" s="363"/>
      <c r="C258" s="363"/>
      <c r="D258" s="363"/>
      <c r="E258" s="363"/>
      <c r="F258" s="363"/>
      <c r="G258" s="363"/>
      <c r="H258" s="363"/>
      <c r="I258" s="363"/>
      <c r="J258" s="76"/>
      <c r="K258" s="76"/>
      <c r="L258" s="76"/>
      <c r="M258" s="363"/>
      <c r="N258" s="363"/>
      <c r="O258" s="432"/>
      <c r="P258" s="426"/>
      <c r="Q258" s="390"/>
      <c r="R258" s="620"/>
      <c r="S258" s="101">
        <f>IF(NOT(ISERROR(MATCH(R258,_xlfn.ANCHORARRAY(G269),0))),R271&amp;"Por favor no seleccionar los criterios de impacto",R258)</f>
        <v>0</v>
      </c>
      <c r="T258" s="426"/>
      <c r="U258" s="390"/>
      <c r="V258" s="393"/>
      <c r="W258" s="70">
        <v>4</v>
      </c>
      <c r="X258" s="43"/>
      <c r="Y258" s="45" t="str">
        <f t="shared" ref="Y258:Y266" si="274">IF(OR(Z258="Preventivo",Z258="Detectivo"),"Probabilidad",IF(Z258="Correctivo","Impacto",""))</f>
        <v/>
      </c>
      <c r="Z258" s="46"/>
      <c r="AA258" s="46"/>
      <c r="AB258" s="47" t="str">
        <f t="shared" si="267"/>
        <v/>
      </c>
      <c r="AC258" s="46"/>
      <c r="AD258" s="46"/>
      <c r="AE258" s="46"/>
      <c r="AF258" s="48" t="str">
        <f t="shared" ref="AF258:AF260" si="275">IFERROR(IF(AND(Y257="Probabilidad",Y258="Probabilidad"),(AH257-(+AH257*AB258)),IF(AND(Y257="Impacto",Y258="Probabilidad"),(AH256-(+AH256*AB258)),IF(Y258="Impacto",AH257,""))),"")</f>
        <v/>
      </c>
      <c r="AG258" s="49" t="str">
        <f t="shared" si="268"/>
        <v/>
      </c>
      <c r="AH258" s="117" t="str">
        <f t="shared" si="269"/>
        <v/>
      </c>
      <c r="AI258" s="49" t="str">
        <f t="shared" si="270"/>
        <v/>
      </c>
      <c r="AJ258" s="47" t="str">
        <f t="shared" si="273"/>
        <v/>
      </c>
      <c r="AK258" s="50" t="str">
        <f>IFERROR(IF(OR(AND(AG258="Muy Baja",AI258="Leve"),AND(AG258="Muy Baja",AI258="Menor"),AND(AG258="Baja",AI258="Leve")),"Bajo",IF(OR(AND(AG258="Muy baja",AI258="Moderado"),AND(AG258="Baja",AI258="Menor"),AND(AG258="Baja",AI258="Moderado"),AND(AG258="Media",AI258="Leve"),AND(AG258="Media",AI258="Menor"),AND(AG258="Media",AI258="Moderado"),AND(AG258="Alta",AI258="Leve"),AND(AG258="Alta",AI258="Menor")),"Moderado",IF(OR(AND(AG258="Muy Baja",AI258="Mayor"),AND(AG258="Baja",AI258="Mayor"),AND(AG258="Media",AI258="Mayor"),AND(AG258="Alta",AI258="Moderado"),AND(AG258="Alta",AI258="Mayor"),AND(AG258="Muy Alta",AI258="Leve"),AND(AG258="Muy Alta",AI258="Menor"),AND(AG258="Muy Alta",AI258="Moderado"),AND(AG258="Muy Alta",AI258="Mayor")),"Alto",IF(OR(AND(AG258="Muy Baja",AI258="Catastrófico"),AND(AG258="Baja",AI258="Catastrófico"),AND(AG258="Media",AI258="Catastrófico"),AND(AG258="Alta",AI258="Catastrófico"),AND(AG258="Muy Alta",AI258="Catastrófico")),"Extremo","")))),"")</f>
        <v/>
      </c>
      <c r="AL258" s="51"/>
      <c r="AM258" s="42"/>
      <c r="AN258" s="52"/>
      <c r="AO258" s="52"/>
      <c r="AP258" s="53"/>
      <c r="AQ258" s="432"/>
      <c r="AR258" s="432"/>
      <c r="AS258" s="432"/>
    </row>
    <row r="259" spans="1:45" x14ac:dyDescent="0.2">
      <c r="A259" s="617"/>
      <c r="B259" s="363"/>
      <c r="C259" s="363"/>
      <c r="D259" s="363"/>
      <c r="E259" s="363"/>
      <c r="F259" s="363"/>
      <c r="G259" s="363"/>
      <c r="H259" s="363"/>
      <c r="I259" s="363"/>
      <c r="J259" s="76"/>
      <c r="K259" s="76"/>
      <c r="L259" s="76"/>
      <c r="M259" s="363"/>
      <c r="N259" s="363"/>
      <c r="O259" s="432"/>
      <c r="P259" s="426"/>
      <c r="Q259" s="390"/>
      <c r="R259" s="620"/>
      <c r="S259" s="101">
        <f>IF(NOT(ISERROR(MATCH(R259,_xlfn.ANCHORARRAY(G270),0))),R272&amp;"Por favor no seleccionar los criterios de impacto",R259)</f>
        <v>0</v>
      </c>
      <c r="T259" s="426"/>
      <c r="U259" s="390"/>
      <c r="V259" s="393"/>
      <c r="W259" s="70">
        <v>5</v>
      </c>
      <c r="X259" s="43"/>
      <c r="Y259" s="45" t="str">
        <f t="shared" si="274"/>
        <v/>
      </c>
      <c r="Z259" s="46"/>
      <c r="AA259" s="46"/>
      <c r="AB259" s="47" t="str">
        <f t="shared" si="267"/>
        <v/>
      </c>
      <c r="AC259" s="46"/>
      <c r="AD259" s="46"/>
      <c r="AE259" s="46"/>
      <c r="AF259" s="48" t="str">
        <f t="shared" si="275"/>
        <v/>
      </c>
      <c r="AG259" s="49" t="str">
        <f t="shared" si="268"/>
        <v/>
      </c>
      <c r="AH259" s="117" t="str">
        <f t="shared" si="269"/>
        <v/>
      </c>
      <c r="AI259" s="49" t="str">
        <f t="shared" si="270"/>
        <v/>
      </c>
      <c r="AJ259" s="47" t="str">
        <f t="shared" si="273"/>
        <v/>
      </c>
      <c r="AK259" s="50" t="str">
        <f t="shared" ref="AK259:AK260" si="276">IFERROR(IF(OR(AND(AG259="Muy Baja",AI259="Leve"),AND(AG259="Muy Baja",AI259="Menor"),AND(AG259="Baja",AI259="Leve")),"Bajo",IF(OR(AND(AG259="Muy baja",AI259="Moderado"),AND(AG259="Baja",AI259="Menor"),AND(AG259="Baja",AI259="Moderado"),AND(AG259="Media",AI259="Leve"),AND(AG259="Media",AI259="Menor"),AND(AG259="Media",AI259="Moderado"),AND(AG259="Alta",AI259="Leve"),AND(AG259="Alta",AI259="Menor")),"Moderado",IF(OR(AND(AG259="Muy Baja",AI259="Mayor"),AND(AG259="Baja",AI259="Mayor"),AND(AG259="Media",AI259="Mayor"),AND(AG259="Alta",AI259="Moderado"),AND(AG259="Alta",AI259="Mayor"),AND(AG259="Muy Alta",AI259="Leve"),AND(AG259="Muy Alta",AI259="Menor"),AND(AG259="Muy Alta",AI259="Moderado"),AND(AG259="Muy Alta",AI259="Mayor")),"Alto",IF(OR(AND(AG259="Muy Baja",AI259="Catastrófico"),AND(AG259="Baja",AI259="Catastrófico"),AND(AG259="Media",AI259="Catastrófico"),AND(AG259="Alta",AI259="Catastrófico"),AND(AG259="Muy Alta",AI259="Catastrófico")),"Extremo","")))),"")</f>
        <v/>
      </c>
      <c r="AL259" s="51"/>
      <c r="AM259" s="42"/>
      <c r="AN259" s="52"/>
      <c r="AO259" s="52"/>
      <c r="AP259" s="53"/>
      <c r="AQ259" s="432"/>
      <c r="AR259" s="432"/>
      <c r="AS259" s="432"/>
    </row>
    <row r="260" spans="1:45" x14ac:dyDescent="0.2">
      <c r="A260" s="618"/>
      <c r="B260" s="364"/>
      <c r="C260" s="364"/>
      <c r="D260" s="364"/>
      <c r="E260" s="364"/>
      <c r="F260" s="364"/>
      <c r="G260" s="364"/>
      <c r="H260" s="364"/>
      <c r="I260" s="364"/>
      <c r="J260" s="77"/>
      <c r="K260" s="77"/>
      <c r="L260" s="77"/>
      <c r="M260" s="364"/>
      <c r="N260" s="364"/>
      <c r="O260" s="433"/>
      <c r="P260" s="427"/>
      <c r="Q260" s="391"/>
      <c r="R260" s="621"/>
      <c r="S260" s="101">
        <f>IF(NOT(ISERROR(MATCH(R260,_xlfn.ANCHORARRAY(G271),0))),R273&amp;"Por favor no seleccionar los criterios de impacto",R260)</f>
        <v>0</v>
      </c>
      <c r="T260" s="427"/>
      <c r="U260" s="391"/>
      <c r="V260" s="394"/>
      <c r="W260" s="70">
        <v>6</v>
      </c>
      <c r="X260" s="43"/>
      <c r="Y260" s="45" t="str">
        <f t="shared" si="274"/>
        <v/>
      </c>
      <c r="Z260" s="46"/>
      <c r="AA260" s="46"/>
      <c r="AB260" s="47" t="str">
        <f t="shared" si="267"/>
        <v/>
      </c>
      <c r="AC260" s="46"/>
      <c r="AD260" s="46"/>
      <c r="AE260" s="46"/>
      <c r="AF260" s="48" t="str">
        <f t="shared" si="275"/>
        <v/>
      </c>
      <c r="AG260" s="49" t="str">
        <f t="shared" si="268"/>
        <v/>
      </c>
      <c r="AH260" s="117" t="str">
        <f t="shared" si="269"/>
        <v/>
      </c>
      <c r="AI260" s="49" t="str">
        <f t="shared" si="270"/>
        <v/>
      </c>
      <c r="AJ260" s="47" t="str">
        <f t="shared" si="273"/>
        <v/>
      </c>
      <c r="AK260" s="50" t="str">
        <f t="shared" si="276"/>
        <v/>
      </c>
      <c r="AL260" s="51"/>
      <c r="AM260" s="42"/>
      <c r="AN260" s="52"/>
      <c r="AO260" s="52"/>
      <c r="AP260" s="53"/>
      <c r="AQ260" s="433"/>
      <c r="AR260" s="433"/>
      <c r="AS260" s="433"/>
    </row>
    <row r="261" spans="1:45" s="71" customFormat="1" ht="15" customHeight="1" x14ac:dyDescent="0.25">
      <c r="A261" s="616"/>
      <c r="B261" s="362"/>
      <c r="C261" s="362"/>
      <c r="D261" s="362"/>
      <c r="E261" s="362"/>
      <c r="F261" s="631"/>
      <c r="G261" s="362"/>
      <c r="H261" s="362"/>
      <c r="I261" s="362"/>
      <c r="J261" s="362"/>
      <c r="K261" s="362"/>
      <c r="L261" s="362"/>
      <c r="M261" s="362"/>
      <c r="N261" s="362"/>
      <c r="O261" s="431"/>
      <c r="P261" s="425" t="str">
        <f>IF(O261&lt;=0,"",IF(O261&lt;=2,"Muy Baja",IF(O261&lt;=24,"Baja",IF(O261&lt;=500,"Media",IF(O261&lt;=5000,"Alta","Muy Alta")))))</f>
        <v/>
      </c>
      <c r="Q261" s="389" t="str">
        <f>IF(P261="","",IF(P261="Muy Baja",0.2,IF(P261="Baja",0.4,IF(P261="Media",0.6,IF(P261="Alta",0.8,IF(P261="Muy Alta",1,))))))</f>
        <v/>
      </c>
      <c r="R261" s="619"/>
      <c r="S261" s="101">
        <f>IF(NOT(ISERROR(MATCH(R261,#REF!,0))),#REF!&amp;"Por favor no seleccionar los criterios de impacto(Afectación Económica o presupuestal y Pérdida Reputacional)",R261)</f>
        <v>0</v>
      </c>
      <c r="T261" s="425" t="e">
        <f>IF(OR(S261=#REF!,S261=#REF!),"Leve",IF(OR(S261=#REF!,S261=#REF!),"Menor",IF(OR(S261=#REF!,S261=#REF!),"Moderado",IF(OR(S261=#REF!,S261=#REF!),"Mayor",IF(OR(S261=#REF!,S261=#REF!),"Catastrófico","")))))</f>
        <v>#REF!</v>
      </c>
      <c r="U261" s="389" t="e">
        <f>IF(T261="","",IF(T261="Leve",0.2,IF(T261="Menor",0.4,IF(T261="Moderado",0.6,IF(T261="Mayor",0.8,IF(T261="Catastrófico",1,))))))</f>
        <v>#REF!</v>
      </c>
      <c r="V261" s="392" t="e">
        <f>IF(OR(AND(P261="Muy Baja",T261="Leve"),AND(P261="Muy Baja",T261="Menor"),AND(P261="Baja",T261="Leve")),"Bajo",IF(OR(AND(P261="Muy baja",T261="Moderado"),AND(P261="Baja",T261="Menor"),AND(P261="Baja",T261="Moderado"),AND(P261="Media",T261="Leve"),AND(P261="Media",T261="Menor"),AND(P261="Media",T261="Moderado"),AND(P261="Alta",T261="Leve"),AND(P261="Alta",T261="Menor")),"Moderado",IF(OR(AND(P261="Muy Baja",T261="Mayor"),AND(P261="Baja",T261="Mayor"),AND(P261="Media",T261="Mayor"),AND(P261="Alta",T261="Moderado"),AND(P261="Alta",T261="Mayor"),AND(P261="Muy Alta",T261="Leve"),AND(P261="Muy Alta",T261="Menor"),AND(P261="Muy Alta",T261="Moderado"),AND(P261="Muy Alta",T261="Mayor")),"Alto",IF(OR(AND(P261="Muy Baja",T261="Catastrófico"),AND(P261="Baja",T261="Catastrófico"),AND(P261="Media",T261="Catastrófico"),AND(P261="Alta",T261="Catastrófico"),AND(P261="Muy Alta",T261="Catastrófico")),"Extremo",""))))</f>
        <v>#REF!</v>
      </c>
      <c r="W261" s="70">
        <v>1</v>
      </c>
      <c r="X261" s="94"/>
      <c r="Y261" s="45" t="str">
        <f t="shared" si="274"/>
        <v/>
      </c>
      <c r="Z261" s="46"/>
      <c r="AA261" s="46"/>
      <c r="AB261" s="47" t="str">
        <f>IF(AND(Z261="Preventivo",AA261="Automático"),"50%",IF(AND(Z261="Preventivo",AA261="Manual"),"40%",IF(AND(Z261="Detectivo",AA261="Automático"),"40%",IF(AND(Z261="Detectivo",AA261="Manual"),"30%",IF(AND(Z261="Correctivo",AA261="Automático"),"35%",IF(AND(Z261="Correctivo",AA261="Manual"),"25%",""))))))</f>
        <v/>
      </c>
      <c r="AC261" s="46"/>
      <c r="AD261" s="46"/>
      <c r="AE261" s="46"/>
      <c r="AF261" s="48" t="str">
        <f>IFERROR(IF(Y261="Probabilidad",(Q261-(+Q261*AB261)),IF(Y261="Impacto",Q261,"")),"")</f>
        <v/>
      </c>
      <c r="AG261" s="49" t="str">
        <f>IFERROR(IF(AF261="","",IF(AF261&lt;=0.2,"Muy Baja",IF(AF261&lt;=0.4,"Baja",IF(AF261&lt;=0.6,"Media",IF(AF261&lt;=0.8,"Alta","Muy Alta"))))),"")</f>
        <v/>
      </c>
      <c r="AH261" s="117" t="str">
        <f>+AF261</f>
        <v/>
      </c>
      <c r="AI261" s="49" t="str">
        <f>IFERROR(IF(AJ261="","",IF(AJ261&lt;=0.2,"Leve",IF(AJ261&lt;=0.4,"Menor",IF(AJ261&lt;=0.6,"Moderado",IF(AJ261&lt;=0.8,"Mayor","Catastrófico"))))),"")</f>
        <v/>
      </c>
      <c r="AJ261" s="47" t="str">
        <f>IFERROR(IF(Y261="Impacto",(U261-(+U261*AB261)),IF(Y261="Probabilidad",U261,"")),"")</f>
        <v/>
      </c>
      <c r="AK261" s="50" t="str">
        <f>IFERROR(IF(OR(AND(AG261="Muy Baja",AI261="Leve"),AND(AG261="Muy Baja",AI261="Menor"),AND(AG261="Baja",AI261="Leve")),"Bajo",IF(OR(AND(AG261="Muy baja",AI261="Moderado"),AND(AG261="Baja",AI261="Menor"),AND(AG261="Baja",AI261="Moderado"),AND(AG261="Media",AI261="Leve"),AND(AG261="Media",AI261="Menor"),AND(AG261="Media",AI261="Moderado"),AND(AG261="Alta",AI261="Leve"),AND(AG261="Alta",AI261="Menor")),"Moderado",IF(OR(AND(AG261="Muy Baja",AI261="Mayor"),AND(AG261="Baja",AI261="Mayor"),AND(AG261="Media",AI261="Mayor"),AND(AG261="Alta",AI261="Moderado"),AND(AG261="Alta",AI261="Mayor"),AND(AG261="Muy Alta",AI261="Leve"),AND(AG261="Muy Alta",AI261="Menor"),AND(AG261="Muy Alta",AI261="Moderado"),AND(AG261="Muy Alta",AI261="Mayor")),"Alto",IF(OR(AND(AG261="Muy Baja",AI261="Catastrófico"),AND(AG261="Baja",AI261="Catastrófico"),AND(AG261="Media",AI261="Catastrófico"),AND(AG261="Alta",AI261="Catastrófico"),AND(AG261="Muy Alta",AI261="Catastrófico")),"Extremo","")))),"")</f>
        <v/>
      </c>
      <c r="AL261" s="51"/>
      <c r="AM261" s="42"/>
      <c r="AN261" s="52"/>
      <c r="AO261" s="52"/>
      <c r="AP261" s="53"/>
      <c r="AQ261" s="362"/>
      <c r="AR261" s="362"/>
      <c r="AS261" s="362"/>
    </row>
    <row r="262" spans="1:45" ht="19.5" customHeight="1" x14ac:dyDescent="0.2">
      <c r="A262" s="617"/>
      <c r="B262" s="363"/>
      <c r="C262" s="363"/>
      <c r="D262" s="363"/>
      <c r="E262" s="363"/>
      <c r="F262" s="447"/>
      <c r="G262" s="363"/>
      <c r="H262" s="363"/>
      <c r="I262" s="363"/>
      <c r="J262" s="363"/>
      <c r="K262" s="363"/>
      <c r="L262" s="363"/>
      <c r="M262" s="363"/>
      <c r="N262" s="363"/>
      <c r="O262" s="432"/>
      <c r="P262" s="426"/>
      <c r="Q262" s="390"/>
      <c r="R262" s="620"/>
      <c r="S262" s="101">
        <f>IF(NOT(ISERROR(MATCH(R262,_xlfn.ANCHORARRAY(F273),0))),Q275&amp;"Por favor no seleccionar los criterios de impacto",R262)</f>
        <v>0</v>
      </c>
      <c r="T262" s="426"/>
      <c r="U262" s="390"/>
      <c r="V262" s="393"/>
      <c r="W262" s="70">
        <v>2</v>
      </c>
      <c r="X262" s="94"/>
      <c r="Y262" s="45" t="str">
        <f t="shared" si="274"/>
        <v/>
      </c>
      <c r="Z262" s="46"/>
      <c r="AA262" s="46"/>
      <c r="AB262" s="47" t="str">
        <f t="shared" ref="AB262:AB266" si="277">IF(AND(Z262="Preventivo",AA262="Automático"),"50%",IF(AND(Z262="Preventivo",AA262="Manual"),"40%",IF(AND(Z262="Detectivo",AA262="Automático"),"40%",IF(AND(Z262="Detectivo",AA262="Manual"),"30%",IF(AND(Z262="Correctivo",AA262="Automático"),"35%",IF(AND(Z262="Correctivo",AA262="Manual"),"25%",""))))))</f>
        <v/>
      </c>
      <c r="AC262" s="46"/>
      <c r="AD262" s="46"/>
      <c r="AE262" s="46"/>
      <c r="AF262" s="48" t="str">
        <f>IFERROR(IF(AND(Y261="Probabilidad",Y262="Probabilidad"),(AH261-(+AH261*AB262)),IF(Y262="Probabilidad",(Q261-(+Q261*AB262)),IF(Y262="Impacto",AH261,""))),"")</f>
        <v/>
      </c>
      <c r="AG262" s="49" t="str">
        <f t="shared" ref="AG262:AG266" si="278">IFERROR(IF(AF262="","",IF(AF262&lt;=0.2,"Muy Baja",IF(AF262&lt;=0.4,"Baja",IF(AF262&lt;=0.6,"Media",IF(AF262&lt;=0.8,"Alta","Muy Alta"))))),"")</f>
        <v/>
      </c>
      <c r="AH262" s="117" t="str">
        <f t="shared" ref="AH262:AH266" si="279">+AF262</f>
        <v/>
      </c>
      <c r="AI262" s="49" t="str">
        <f t="shared" ref="AI262:AI266" si="280">IFERROR(IF(AJ262="","",IF(AJ262&lt;=0.2,"Leve",IF(AJ262&lt;=0.4,"Menor",IF(AJ262&lt;=0.6,"Moderado",IF(AJ262&lt;=0.8,"Mayor","Catastrófico"))))),"")</f>
        <v/>
      </c>
      <c r="AJ262" s="47" t="str">
        <f>IFERROR(IF(AND(Y261="Impacto",Y262="Impacto"),(AJ261-(+AJ261*AB262)),IF(Y262="Impacto",($U$12-(+$U$12*AB262)),IF(Y262="Probabilidad",AJ261,""))),"")</f>
        <v/>
      </c>
      <c r="AK262" s="50" t="str">
        <f t="shared" ref="AK262:AK263" si="281">IFERROR(IF(OR(AND(AG262="Muy Baja",AI262="Leve"),AND(AG262="Muy Baja",AI262="Menor"),AND(AG262="Baja",AI262="Leve")),"Bajo",IF(OR(AND(AG262="Muy baja",AI262="Moderado"),AND(AG262="Baja",AI262="Menor"),AND(AG262="Baja",AI262="Moderado"),AND(AG262="Media",AI262="Leve"),AND(AG262="Media",AI262="Menor"),AND(AG262="Media",AI262="Moderado"),AND(AG262="Alta",AI262="Leve"),AND(AG262="Alta",AI262="Menor")),"Moderado",IF(OR(AND(AG262="Muy Baja",AI262="Mayor"),AND(AG262="Baja",AI262="Mayor"),AND(AG262="Media",AI262="Mayor"),AND(AG262="Alta",AI262="Moderado"),AND(AG262="Alta",AI262="Mayor"),AND(AG262="Muy Alta",AI262="Leve"),AND(AG262="Muy Alta",AI262="Menor"),AND(AG262="Muy Alta",AI262="Moderado"),AND(AG262="Muy Alta",AI262="Mayor")),"Alto",IF(OR(AND(AG262="Muy Baja",AI262="Catastrófico"),AND(AG262="Baja",AI262="Catastrófico"),AND(AG262="Media",AI262="Catastrófico"),AND(AG262="Alta",AI262="Catastrófico"),AND(AG262="Muy Alta",AI262="Catastrófico")),"Extremo","")))),"")</f>
        <v/>
      </c>
      <c r="AL262" s="51"/>
      <c r="AM262" s="42"/>
      <c r="AN262" s="52"/>
      <c r="AO262" s="42"/>
      <c r="AP262" s="53"/>
      <c r="AQ262" s="363"/>
      <c r="AR262" s="363"/>
      <c r="AS262" s="363"/>
    </row>
    <row r="263" spans="1:45" ht="15" customHeight="1" x14ac:dyDescent="0.2">
      <c r="A263" s="617"/>
      <c r="B263" s="363"/>
      <c r="C263" s="363"/>
      <c r="D263" s="363"/>
      <c r="E263" s="363"/>
      <c r="F263" s="447"/>
      <c r="G263" s="363"/>
      <c r="H263" s="363"/>
      <c r="I263" s="363"/>
      <c r="J263" s="363"/>
      <c r="K263" s="363"/>
      <c r="L263" s="363"/>
      <c r="M263" s="363"/>
      <c r="N263" s="363"/>
      <c r="O263" s="432"/>
      <c r="P263" s="426"/>
      <c r="Q263" s="390"/>
      <c r="R263" s="620"/>
      <c r="S263" s="101">
        <f>IF(NOT(ISERROR(MATCH(R263,_xlfn.ANCHORARRAY(F274),0))),Q276&amp;"Por favor no seleccionar los criterios de impacto",R263)</f>
        <v>0</v>
      </c>
      <c r="T263" s="426"/>
      <c r="U263" s="390"/>
      <c r="V263" s="393"/>
      <c r="W263" s="70">
        <v>3</v>
      </c>
      <c r="X263" s="44"/>
      <c r="Y263" s="45" t="str">
        <f t="shared" si="274"/>
        <v/>
      </c>
      <c r="Z263" s="46"/>
      <c r="AA263" s="46"/>
      <c r="AB263" s="47" t="str">
        <f t="shared" si="277"/>
        <v/>
      </c>
      <c r="AC263" s="46"/>
      <c r="AD263" s="46"/>
      <c r="AE263" s="46"/>
      <c r="AF263" s="48" t="str">
        <f>IFERROR(IF(AND(Y262="Probabilidad",Y263="Probabilidad"),(AH262-(+AH262*AB263)),IF(AND(Y262="Impacto",Y263="Probabilidad"),(AH261-(+AH261*AB263)),IF(Y263="Impacto",AH262,""))),"")</f>
        <v/>
      </c>
      <c r="AG263" s="49" t="str">
        <f t="shared" si="278"/>
        <v/>
      </c>
      <c r="AH263" s="117" t="str">
        <f t="shared" si="279"/>
        <v/>
      </c>
      <c r="AI263" s="49" t="str">
        <f t="shared" si="280"/>
        <v/>
      </c>
      <c r="AJ263" s="47" t="str">
        <f>IFERROR(IF(AND(Y262="Impacto",Y263="Impacto"),(AJ262-(+AJ262*AB263)),IF(AND(Y262="Probabilidad",Y263="Impacto"),(AJ261-(+AJ261*AB263)),IF(Y263="Probabilidad",AJ262,""))),"")</f>
        <v/>
      </c>
      <c r="AK263" s="50" t="str">
        <f t="shared" si="281"/>
        <v/>
      </c>
      <c r="AL263" s="51"/>
      <c r="AM263" s="42"/>
      <c r="AN263" s="52"/>
      <c r="AO263" s="52"/>
      <c r="AP263" s="53"/>
      <c r="AQ263" s="363"/>
      <c r="AR263" s="363"/>
      <c r="AS263" s="363"/>
    </row>
    <row r="264" spans="1:45" ht="15" customHeight="1" x14ac:dyDescent="0.2">
      <c r="A264" s="617"/>
      <c r="B264" s="363"/>
      <c r="C264" s="363"/>
      <c r="D264" s="363"/>
      <c r="E264" s="363"/>
      <c r="F264" s="447"/>
      <c r="G264" s="363"/>
      <c r="H264" s="363"/>
      <c r="I264" s="363"/>
      <c r="J264" s="363"/>
      <c r="K264" s="363"/>
      <c r="L264" s="363"/>
      <c r="M264" s="363"/>
      <c r="N264" s="363"/>
      <c r="O264" s="432"/>
      <c r="P264" s="426"/>
      <c r="Q264" s="390"/>
      <c r="R264" s="620"/>
      <c r="S264" s="101">
        <f>IF(NOT(ISERROR(MATCH(R264,_xlfn.ANCHORARRAY(F275),0))),Q277&amp;"Por favor no seleccionar los criterios de impacto",R264)</f>
        <v>0</v>
      </c>
      <c r="T264" s="426"/>
      <c r="U264" s="390"/>
      <c r="V264" s="393"/>
      <c r="W264" s="70">
        <v>4</v>
      </c>
      <c r="X264" s="43"/>
      <c r="Y264" s="45" t="str">
        <f t="shared" si="274"/>
        <v/>
      </c>
      <c r="Z264" s="46"/>
      <c r="AA264" s="46"/>
      <c r="AB264" s="47" t="str">
        <f t="shared" si="277"/>
        <v/>
      </c>
      <c r="AC264" s="46"/>
      <c r="AD264" s="46"/>
      <c r="AE264" s="46"/>
      <c r="AF264" s="48" t="str">
        <f t="shared" ref="AF264:AF266" si="282">IFERROR(IF(AND(Y263="Probabilidad",Y264="Probabilidad"),(AH263-(+AH263*AB264)),IF(AND(Y263="Impacto",Y264="Probabilidad"),(AH262-(+AH262*AB264)),IF(Y264="Impacto",AH263,""))),"")</f>
        <v/>
      </c>
      <c r="AG264" s="49" t="str">
        <f t="shared" si="278"/>
        <v/>
      </c>
      <c r="AH264" s="117" t="str">
        <f t="shared" si="279"/>
        <v/>
      </c>
      <c r="AI264" s="49" t="str">
        <f t="shared" si="280"/>
        <v/>
      </c>
      <c r="AJ264" s="47" t="str">
        <f t="shared" ref="AJ264:AJ266" si="283">IFERROR(IF(AND(Y263="Impacto",Y264="Impacto"),(AJ263-(+AJ263*AB264)),IF(AND(Y263="Probabilidad",Y264="Impacto"),(AJ262-(+AJ262*AB264)),IF(Y264="Probabilidad",AJ263,""))),"")</f>
        <v/>
      </c>
      <c r="AK264" s="50" t="str">
        <f>IFERROR(IF(OR(AND(AG264="Muy Baja",AI264="Leve"),AND(AG264="Muy Baja",AI264="Menor"),AND(AG264="Baja",AI264="Leve")),"Bajo",IF(OR(AND(AG264="Muy baja",AI264="Moderado"),AND(AG264="Baja",AI264="Menor"),AND(AG264="Baja",AI264="Moderado"),AND(AG264="Media",AI264="Leve"),AND(AG264="Media",AI264="Menor"),AND(AG264="Media",AI264="Moderado"),AND(AG264="Alta",AI264="Leve"),AND(AG264="Alta",AI264="Menor")),"Moderado",IF(OR(AND(AG264="Muy Baja",AI264="Mayor"),AND(AG264="Baja",AI264="Mayor"),AND(AG264="Media",AI264="Mayor"),AND(AG264="Alta",AI264="Moderado"),AND(AG264="Alta",AI264="Mayor"),AND(AG264="Muy Alta",AI264="Leve"),AND(AG264="Muy Alta",AI264="Menor"),AND(AG264="Muy Alta",AI264="Moderado"),AND(AG264="Muy Alta",AI264="Mayor")),"Alto",IF(OR(AND(AG264="Muy Baja",AI264="Catastrófico"),AND(AG264="Baja",AI264="Catastrófico"),AND(AG264="Media",AI264="Catastrófico"),AND(AG264="Alta",AI264="Catastrófico"),AND(AG264="Muy Alta",AI264="Catastrófico")),"Extremo","")))),"")</f>
        <v/>
      </c>
      <c r="AL264" s="51"/>
      <c r="AM264" s="42"/>
      <c r="AN264" s="52"/>
      <c r="AO264" s="52"/>
      <c r="AP264" s="53"/>
      <c r="AQ264" s="363"/>
      <c r="AR264" s="363"/>
      <c r="AS264" s="363"/>
    </row>
    <row r="265" spans="1:45" ht="15" customHeight="1" x14ac:dyDescent="0.2">
      <c r="A265" s="617"/>
      <c r="B265" s="363"/>
      <c r="C265" s="363"/>
      <c r="D265" s="363"/>
      <c r="E265" s="363"/>
      <c r="F265" s="447"/>
      <c r="G265" s="363"/>
      <c r="H265" s="363"/>
      <c r="I265" s="363"/>
      <c r="J265" s="363"/>
      <c r="K265" s="363"/>
      <c r="L265" s="363"/>
      <c r="M265" s="363"/>
      <c r="N265" s="363"/>
      <c r="O265" s="432"/>
      <c r="P265" s="426"/>
      <c r="Q265" s="390"/>
      <c r="R265" s="620"/>
      <c r="S265" s="101">
        <f>IF(NOT(ISERROR(MATCH(R265,_xlfn.ANCHORARRAY(F276),0))),Q278&amp;"Por favor no seleccionar los criterios de impacto",R265)</f>
        <v>0</v>
      </c>
      <c r="T265" s="426"/>
      <c r="U265" s="390"/>
      <c r="V265" s="393"/>
      <c r="W265" s="70">
        <v>5</v>
      </c>
      <c r="X265" s="43"/>
      <c r="Y265" s="45" t="str">
        <f t="shared" si="274"/>
        <v/>
      </c>
      <c r="Z265" s="46"/>
      <c r="AA265" s="46"/>
      <c r="AB265" s="47" t="str">
        <f t="shared" si="277"/>
        <v/>
      </c>
      <c r="AC265" s="46"/>
      <c r="AD265" s="46"/>
      <c r="AE265" s="46"/>
      <c r="AF265" s="48" t="str">
        <f t="shared" si="282"/>
        <v/>
      </c>
      <c r="AG265" s="49" t="str">
        <f t="shared" si="278"/>
        <v/>
      </c>
      <c r="AH265" s="117" t="str">
        <f t="shared" si="279"/>
        <v/>
      </c>
      <c r="AI265" s="49" t="str">
        <f t="shared" si="280"/>
        <v/>
      </c>
      <c r="AJ265" s="47" t="str">
        <f t="shared" si="283"/>
        <v/>
      </c>
      <c r="AK265" s="50" t="str">
        <f t="shared" ref="AK265:AK266" si="284">IFERROR(IF(OR(AND(AG265="Muy Baja",AI265="Leve"),AND(AG265="Muy Baja",AI265="Menor"),AND(AG265="Baja",AI265="Leve")),"Bajo",IF(OR(AND(AG265="Muy baja",AI265="Moderado"),AND(AG265="Baja",AI265="Menor"),AND(AG265="Baja",AI265="Moderado"),AND(AG265="Media",AI265="Leve"),AND(AG265="Media",AI265="Menor"),AND(AG265="Media",AI265="Moderado"),AND(AG265="Alta",AI265="Leve"),AND(AG265="Alta",AI265="Menor")),"Moderado",IF(OR(AND(AG265="Muy Baja",AI265="Mayor"),AND(AG265="Baja",AI265="Mayor"),AND(AG265="Media",AI265="Mayor"),AND(AG265="Alta",AI265="Moderado"),AND(AG265="Alta",AI265="Mayor"),AND(AG265="Muy Alta",AI265="Leve"),AND(AG265="Muy Alta",AI265="Menor"),AND(AG265="Muy Alta",AI265="Moderado"),AND(AG265="Muy Alta",AI265="Mayor")),"Alto",IF(OR(AND(AG265="Muy Baja",AI265="Catastrófico"),AND(AG265="Baja",AI265="Catastrófico"),AND(AG265="Media",AI265="Catastrófico"),AND(AG265="Alta",AI265="Catastrófico"),AND(AG265="Muy Alta",AI265="Catastrófico")),"Extremo","")))),"")</f>
        <v/>
      </c>
      <c r="AL265" s="51"/>
      <c r="AM265" s="42"/>
      <c r="AN265" s="52"/>
      <c r="AO265" s="52"/>
      <c r="AP265" s="53"/>
      <c r="AQ265" s="363"/>
      <c r="AR265" s="363"/>
      <c r="AS265" s="363"/>
    </row>
    <row r="266" spans="1:45" ht="15" customHeight="1" x14ac:dyDescent="0.2">
      <c r="A266" s="618"/>
      <c r="B266" s="364"/>
      <c r="C266" s="364"/>
      <c r="D266" s="364"/>
      <c r="E266" s="364"/>
      <c r="F266" s="448"/>
      <c r="G266" s="364"/>
      <c r="H266" s="364"/>
      <c r="I266" s="364"/>
      <c r="J266" s="364"/>
      <c r="K266" s="364"/>
      <c r="L266" s="364"/>
      <c r="M266" s="364"/>
      <c r="N266" s="364"/>
      <c r="O266" s="433"/>
      <c r="P266" s="427"/>
      <c r="Q266" s="391"/>
      <c r="R266" s="621"/>
      <c r="S266" s="101">
        <f>IF(NOT(ISERROR(MATCH(R266,_xlfn.ANCHORARRAY(F277),0))),Q279&amp;"Por favor no seleccionar los criterios de impacto",R266)</f>
        <v>0</v>
      </c>
      <c r="T266" s="427"/>
      <c r="U266" s="391"/>
      <c r="V266" s="394"/>
      <c r="W266" s="70">
        <v>6</v>
      </c>
      <c r="X266" s="43"/>
      <c r="Y266" s="45" t="str">
        <f t="shared" si="274"/>
        <v/>
      </c>
      <c r="Z266" s="46"/>
      <c r="AA266" s="46"/>
      <c r="AB266" s="47" t="str">
        <f t="shared" si="277"/>
        <v/>
      </c>
      <c r="AC266" s="46"/>
      <c r="AD266" s="46"/>
      <c r="AE266" s="46"/>
      <c r="AF266" s="48" t="str">
        <f t="shared" si="282"/>
        <v/>
      </c>
      <c r="AG266" s="49" t="str">
        <f t="shared" si="278"/>
        <v/>
      </c>
      <c r="AH266" s="117" t="str">
        <f t="shared" si="279"/>
        <v/>
      </c>
      <c r="AI266" s="49" t="str">
        <f t="shared" si="280"/>
        <v/>
      </c>
      <c r="AJ266" s="47" t="str">
        <f t="shared" si="283"/>
        <v/>
      </c>
      <c r="AK266" s="50" t="str">
        <f t="shared" si="284"/>
        <v/>
      </c>
      <c r="AL266" s="51"/>
      <c r="AM266" s="42"/>
      <c r="AN266" s="52"/>
      <c r="AO266" s="52"/>
      <c r="AP266" s="53"/>
      <c r="AQ266" s="364"/>
      <c r="AR266" s="364"/>
      <c r="AS266" s="364"/>
    </row>
    <row r="267" spans="1:45" x14ac:dyDescent="0.2">
      <c r="A267" s="616"/>
      <c r="B267" s="362"/>
      <c r="C267" s="362"/>
      <c r="D267" s="362"/>
      <c r="E267" s="362"/>
      <c r="F267" s="631"/>
      <c r="G267" s="362"/>
      <c r="H267" s="362"/>
      <c r="I267" s="362"/>
      <c r="J267" s="362"/>
      <c r="K267" s="362"/>
      <c r="L267" s="362"/>
      <c r="M267" s="362"/>
      <c r="N267" s="362"/>
      <c r="O267" s="431"/>
      <c r="P267" s="425" t="str">
        <f>IF(O267&lt;=0,"",IF(O267&lt;=2,"Muy Baja",IF(O267&lt;=24,"Baja",IF(O267&lt;=500,"Media",IF(O267&lt;=5000,"Alta","Muy Alta")))))</f>
        <v/>
      </c>
      <c r="Q267" s="389" t="str">
        <f>IF(P267="","",IF(P267="Muy Baja",0.2,IF(P267="Baja",0.4,IF(P267="Media",0.6,IF(P267="Alta",0.8,IF(P267="Muy Alta",1,))))))</f>
        <v/>
      </c>
      <c r="R267" s="619"/>
      <c r="S267" s="101">
        <f>IF(NOT(ISERROR(MATCH(R267,#REF!,0))),#REF!&amp;"Por favor no seleccionar los criterios de impacto(Afectación Económica o presupuestal y Pérdida Reputacional)",R267)</f>
        <v>0</v>
      </c>
      <c r="T267" s="425" t="e">
        <f>IF(OR(S267=#REF!,S267=#REF!),"Leve",IF(OR(S267=#REF!,S267=#REF!),"Menor",IF(OR(S267=#REF!,S267=#REF!),"Moderado",IF(OR(S267=#REF!,S267=#REF!),"Mayor",IF(OR(S267=#REF!,S267=#REF!),"Catastrófico","")))))</f>
        <v>#REF!</v>
      </c>
      <c r="U267" s="389" t="e">
        <f>IF(T267="","",IF(T267="Leve",0.2,IF(T267="Menor",0.4,IF(T267="Moderado",0.6,IF(T267="Mayor",0.8,IF(T267="Catastrófico",1,))))))</f>
        <v>#REF!</v>
      </c>
      <c r="V267" s="392" t="e">
        <f>IF(OR(AND(P267="Muy Baja",T267="Leve"),AND(P267="Muy Baja",T267="Menor"),AND(P267="Baja",T267="Leve")),"Bajo",IF(OR(AND(P267="Muy baja",T267="Moderado"),AND(P267="Baja",T267="Menor"),AND(P267="Baja",T267="Moderado"),AND(P267="Media",T267="Leve"),AND(P267="Media",T267="Menor"),AND(P267="Media",T267="Moderado"),AND(P267="Alta",T267="Leve"),AND(P267="Alta",T267="Menor")),"Moderado",IF(OR(AND(P267="Muy Baja",T267="Mayor"),AND(P267="Baja",T267="Mayor"),AND(P267="Media",T267="Mayor"),AND(P267="Alta",T267="Moderado"),AND(P267="Alta",T267="Mayor"),AND(P267="Muy Alta",T267="Leve"),AND(P267="Muy Alta",T267="Menor"),AND(P267="Muy Alta",T267="Moderado"),AND(P267="Muy Alta",T267="Mayor")),"Alto",IF(OR(AND(P267="Muy Baja",T267="Catastrófico"),AND(P267="Baja",T267="Catastrófico"),AND(P267="Media",T267="Catastrófico"),AND(P267="Alta",T267="Catastrófico"),AND(P267="Muy Alta",T267="Catastrófico")),"Extremo",""))))</f>
        <v>#REF!</v>
      </c>
      <c r="W267" s="70">
        <v>1</v>
      </c>
      <c r="X267" s="43"/>
      <c r="Y267" s="45" t="str">
        <f>IF(OR(Z267="Preventivo",Z267="Detectivo"),"Probabilidad",IF(Z267="Correctivo","Impacto",""))</f>
        <v/>
      </c>
      <c r="Z267" s="46"/>
      <c r="AA267" s="46"/>
      <c r="AB267" s="47" t="str">
        <f>IF(AND(Z267="Preventivo",AA267="Automático"),"50%",IF(AND(Z267="Preventivo",AA267="Manual"),"40%",IF(AND(Z267="Detectivo",AA267="Automático"),"40%",IF(AND(Z267="Detectivo",AA267="Manual"),"30%",IF(AND(Z267="Correctivo",AA267="Automático"),"35%",IF(AND(Z267="Correctivo",AA267="Manual"),"25%",""))))))</f>
        <v/>
      </c>
      <c r="AC267" s="46"/>
      <c r="AD267" s="46"/>
      <c r="AE267" s="46"/>
      <c r="AF267" s="48" t="str">
        <f>IFERROR(IF(Y267="Probabilidad",(Q267-(+Q267*AB267)),IF(Y267="Impacto",Q267,"")),"")</f>
        <v/>
      </c>
      <c r="AG267" s="49" t="str">
        <f>IFERROR(IF(AF267="","",IF(AF267&lt;=0.2,"Muy Baja",IF(AF267&lt;=0.4,"Baja",IF(AF267&lt;=0.6,"Media",IF(AF267&lt;=0.8,"Alta","Muy Alta"))))),"")</f>
        <v/>
      </c>
      <c r="AH267" s="117" t="str">
        <f>+AF267</f>
        <v/>
      </c>
      <c r="AI267" s="49" t="str">
        <f>IFERROR(IF(AJ267="","",IF(AJ267&lt;=0.2,"Leve",IF(AJ267&lt;=0.4,"Menor",IF(AJ267&lt;=0.6,"Moderado",IF(AJ267&lt;=0.8,"Mayor","Catastrófico"))))),"")</f>
        <v/>
      </c>
      <c r="AJ267" s="47" t="str">
        <f t="shared" ref="AJ267" si="285">IFERROR(IF(Y267="Impacto",(U267-(+U267*AB267)),IF(Y267="Probabilidad",U267,"")),"")</f>
        <v/>
      </c>
      <c r="AK267" s="50" t="str">
        <f>IFERROR(IF(OR(AND(AG267="Muy Baja",AI267="Leve"),AND(AG267="Muy Baja",AI267="Menor"),AND(AG267="Baja",AI267="Leve")),"Bajo",IF(OR(AND(AG267="Muy baja",AI267="Moderado"),AND(AG267="Baja",AI267="Menor"),AND(AG267="Baja",AI267="Moderado"),AND(AG267="Media",AI267="Leve"),AND(AG267="Media",AI267="Menor"),AND(AG267="Media",AI267="Moderado"),AND(AG267="Alta",AI267="Leve"),AND(AG267="Alta",AI267="Menor")),"Moderado",IF(OR(AND(AG267="Muy Baja",AI267="Mayor"),AND(AG267="Baja",AI267="Mayor"),AND(AG267="Media",AI267="Mayor"),AND(AG267="Alta",AI267="Moderado"),AND(AG267="Alta",AI267="Mayor"),AND(AG267="Muy Alta",AI267="Leve"),AND(AG267="Muy Alta",AI267="Menor"),AND(AG267="Muy Alta",AI267="Moderado"),AND(AG267="Muy Alta",AI267="Mayor")),"Alto",IF(OR(AND(AG267="Muy Baja",AI267="Catastrófico"),AND(AG267="Baja",AI267="Catastrófico"),AND(AG267="Media",AI267="Catastrófico"),AND(AG267="Alta",AI267="Catastrófico"),AND(AG267="Muy Alta",AI267="Catastrófico")),"Extremo","")))),"")</f>
        <v/>
      </c>
      <c r="AL267" s="51"/>
      <c r="AM267" s="42"/>
      <c r="AN267" s="52"/>
      <c r="AO267" s="52"/>
      <c r="AP267" s="53"/>
      <c r="AQ267" s="431"/>
      <c r="AR267" s="431"/>
      <c r="AS267" s="431"/>
    </row>
    <row r="268" spans="1:45" x14ac:dyDescent="0.2">
      <c r="A268" s="617"/>
      <c r="B268" s="363"/>
      <c r="C268" s="363"/>
      <c r="D268" s="363"/>
      <c r="E268" s="363"/>
      <c r="F268" s="447"/>
      <c r="G268" s="363"/>
      <c r="H268" s="363"/>
      <c r="I268" s="363"/>
      <c r="J268" s="363"/>
      <c r="K268" s="363"/>
      <c r="L268" s="363"/>
      <c r="M268" s="363"/>
      <c r="N268" s="363"/>
      <c r="O268" s="432"/>
      <c r="P268" s="426"/>
      <c r="Q268" s="390"/>
      <c r="R268" s="620"/>
      <c r="S268" s="101">
        <f>IF(NOT(ISERROR(MATCH(R268,_xlfn.ANCHORARRAY(F279),0))),Q281&amp;"Por favor no seleccionar los criterios de impacto",R268)</f>
        <v>0</v>
      </c>
      <c r="T268" s="426"/>
      <c r="U268" s="390"/>
      <c r="V268" s="393"/>
      <c r="W268" s="70">
        <v>2</v>
      </c>
      <c r="X268" s="43"/>
      <c r="Y268" s="45" t="str">
        <f>IF(OR(Z268="Preventivo",Z268="Detectivo"),"Probabilidad",IF(Z268="Correctivo","Impacto",""))</f>
        <v/>
      </c>
      <c r="Z268" s="46"/>
      <c r="AA268" s="46"/>
      <c r="AB268" s="47" t="str">
        <f t="shared" ref="AB268:AB272" si="286">IF(AND(Z268="Preventivo",AA268="Automático"),"50%",IF(AND(Z268="Preventivo",AA268="Manual"),"40%",IF(AND(Z268="Detectivo",AA268="Automático"),"40%",IF(AND(Z268="Detectivo",AA268="Manual"),"30%",IF(AND(Z268="Correctivo",AA268="Automático"),"35%",IF(AND(Z268="Correctivo",AA268="Manual"),"25%",""))))))</f>
        <v/>
      </c>
      <c r="AC268" s="46"/>
      <c r="AD268" s="46"/>
      <c r="AE268" s="46"/>
      <c r="AF268" s="48" t="str">
        <f>IFERROR(IF(AND(Y267="Probabilidad",Y268="Probabilidad"),(AH267-(+AH267*AB268)),IF(Y268="Probabilidad",(Q267-(+Q267*AB268)),IF(Y268="Impacto",AH267,""))),"")</f>
        <v/>
      </c>
      <c r="AG268" s="49" t="str">
        <f t="shared" ref="AG268:AG272" si="287">IFERROR(IF(AF268="","",IF(AF268&lt;=0.2,"Muy Baja",IF(AF268&lt;=0.4,"Baja",IF(AF268&lt;=0.6,"Media",IF(AF268&lt;=0.8,"Alta","Muy Alta"))))),"")</f>
        <v/>
      </c>
      <c r="AH268" s="117" t="str">
        <f t="shared" ref="AH268:AH272" si="288">+AF268</f>
        <v/>
      </c>
      <c r="AI268" s="49" t="str">
        <f t="shared" ref="AI268:AI272" si="289">IFERROR(IF(AJ268="","",IF(AJ268&lt;=0.2,"Leve",IF(AJ268&lt;=0.4,"Menor",IF(AJ268&lt;=0.6,"Moderado",IF(AJ268&lt;=0.8,"Mayor","Catastrófico"))))),"")</f>
        <v/>
      </c>
      <c r="AJ268" s="47" t="str">
        <f t="shared" ref="AJ268" si="290">IFERROR(IF(AND(Y267="Impacto",Y268="Impacto"),(AJ267-(+AJ267*AB268)),IF(Y268="Impacto",($U$12-(+$U$12*AB268)),IF(Y268="Probabilidad",AJ267,""))),"")</f>
        <v/>
      </c>
      <c r="AK268" s="50" t="str">
        <f t="shared" ref="AK268:AK269" si="291">IFERROR(IF(OR(AND(AG268="Muy Baja",AI268="Leve"),AND(AG268="Muy Baja",AI268="Menor"),AND(AG268="Baja",AI268="Leve")),"Bajo",IF(OR(AND(AG268="Muy baja",AI268="Moderado"),AND(AG268="Baja",AI268="Menor"),AND(AG268="Baja",AI268="Moderado"),AND(AG268="Media",AI268="Leve"),AND(AG268="Media",AI268="Menor"),AND(AG268="Media",AI268="Moderado"),AND(AG268="Alta",AI268="Leve"),AND(AG268="Alta",AI268="Menor")),"Moderado",IF(OR(AND(AG268="Muy Baja",AI268="Mayor"),AND(AG268="Baja",AI268="Mayor"),AND(AG268="Media",AI268="Mayor"),AND(AG268="Alta",AI268="Moderado"),AND(AG268="Alta",AI268="Mayor"),AND(AG268="Muy Alta",AI268="Leve"),AND(AG268="Muy Alta",AI268="Menor"),AND(AG268="Muy Alta",AI268="Moderado"),AND(AG268="Muy Alta",AI268="Mayor")),"Alto",IF(OR(AND(AG268="Muy Baja",AI268="Catastrófico"),AND(AG268="Baja",AI268="Catastrófico"),AND(AG268="Media",AI268="Catastrófico"),AND(AG268="Alta",AI268="Catastrófico"),AND(AG268="Muy Alta",AI268="Catastrófico")),"Extremo","")))),"")</f>
        <v/>
      </c>
      <c r="AL268" s="51"/>
      <c r="AM268" s="42"/>
      <c r="AN268" s="52"/>
      <c r="AO268" s="42"/>
      <c r="AP268" s="53"/>
      <c r="AQ268" s="432"/>
      <c r="AR268" s="432"/>
      <c r="AS268" s="432"/>
    </row>
    <row r="269" spans="1:45" x14ac:dyDescent="0.2">
      <c r="A269" s="617"/>
      <c r="B269" s="363"/>
      <c r="C269" s="363"/>
      <c r="D269" s="363"/>
      <c r="E269" s="363"/>
      <c r="F269" s="447"/>
      <c r="G269" s="363"/>
      <c r="H269" s="363"/>
      <c r="I269" s="363"/>
      <c r="J269" s="363"/>
      <c r="K269" s="363"/>
      <c r="L269" s="363"/>
      <c r="M269" s="363"/>
      <c r="N269" s="363"/>
      <c r="O269" s="432"/>
      <c r="P269" s="426"/>
      <c r="Q269" s="390"/>
      <c r="R269" s="620"/>
      <c r="S269" s="101">
        <f>IF(NOT(ISERROR(MATCH(R269,_xlfn.ANCHORARRAY(F280),0))),Q282&amp;"Por favor no seleccionar los criterios de impacto",R269)</f>
        <v>0</v>
      </c>
      <c r="T269" s="426"/>
      <c r="U269" s="390"/>
      <c r="V269" s="393"/>
      <c r="W269" s="70">
        <v>3</v>
      </c>
      <c r="X269" s="44"/>
      <c r="Y269" s="45" t="str">
        <f>IF(OR(Z269="Preventivo",Z269="Detectivo"),"Probabilidad",IF(Z269="Correctivo","Impacto",""))</f>
        <v/>
      </c>
      <c r="Z269" s="46"/>
      <c r="AA269" s="46"/>
      <c r="AB269" s="47" t="str">
        <f t="shared" si="286"/>
        <v/>
      </c>
      <c r="AC269" s="46"/>
      <c r="AD269" s="46"/>
      <c r="AE269" s="46"/>
      <c r="AF269" s="48" t="str">
        <f>IFERROR(IF(AND(Y268="Probabilidad",Y269="Probabilidad"),(AH268-(+AH268*AB269)),IF(AND(Y268="Impacto",Y269="Probabilidad"),(AH267-(+AH267*AB269)),IF(Y269="Impacto",AH268,""))),"")</f>
        <v/>
      </c>
      <c r="AG269" s="49" t="str">
        <f t="shared" si="287"/>
        <v/>
      </c>
      <c r="AH269" s="117" t="str">
        <f t="shared" si="288"/>
        <v/>
      </c>
      <c r="AI269" s="49" t="str">
        <f t="shared" si="289"/>
        <v/>
      </c>
      <c r="AJ269" s="47" t="str">
        <f t="shared" ref="AJ269:AJ272" si="292">IFERROR(IF(AND(Y268="Impacto",Y269="Impacto"),(AJ268-(+AJ268*AB269)),IF(AND(Y268="Probabilidad",Y269="Impacto"),(AJ267-(+AJ267*AB269)),IF(Y269="Probabilidad",AJ268,""))),"")</f>
        <v/>
      </c>
      <c r="AK269" s="50" t="str">
        <f t="shared" si="291"/>
        <v/>
      </c>
      <c r="AL269" s="51"/>
      <c r="AM269" s="42"/>
      <c r="AN269" s="52"/>
      <c r="AO269" s="52"/>
      <c r="AP269" s="53"/>
      <c r="AQ269" s="432"/>
      <c r="AR269" s="432"/>
      <c r="AS269" s="432"/>
    </row>
    <row r="270" spans="1:45" x14ac:dyDescent="0.2">
      <c r="A270" s="617"/>
      <c r="B270" s="363"/>
      <c r="C270" s="363"/>
      <c r="D270" s="363"/>
      <c r="E270" s="363"/>
      <c r="F270" s="447"/>
      <c r="G270" s="363"/>
      <c r="H270" s="363"/>
      <c r="I270" s="363"/>
      <c r="J270" s="363"/>
      <c r="K270" s="363"/>
      <c r="L270" s="363"/>
      <c r="M270" s="363"/>
      <c r="N270" s="363"/>
      <c r="O270" s="432"/>
      <c r="P270" s="426"/>
      <c r="Q270" s="390"/>
      <c r="R270" s="620"/>
      <c r="S270" s="101">
        <f>IF(NOT(ISERROR(MATCH(R270,_xlfn.ANCHORARRAY(F281),0))),Q283&amp;"Por favor no seleccionar los criterios de impacto",R270)</f>
        <v>0</v>
      </c>
      <c r="T270" s="426"/>
      <c r="U270" s="390"/>
      <c r="V270" s="393"/>
      <c r="W270" s="70">
        <v>4</v>
      </c>
      <c r="X270" s="43"/>
      <c r="Y270" s="45" t="str">
        <f t="shared" ref="Y270:Y272" si="293">IF(OR(Z270="Preventivo",Z270="Detectivo"),"Probabilidad",IF(Z270="Correctivo","Impacto",""))</f>
        <v/>
      </c>
      <c r="Z270" s="46"/>
      <c r="AA270" s="46"/>
      <c r="AB270" s="47" t="str">
        <f t="shared" si="286"/>
        <v/>
      </c>
      <c r="AC270" s="46"/>
      <c r="AD270" s="46"/>
      <c r="AE270" s="46"/>
      <c r="AF270" s="48" t="str">
        <f t="shared" ref="AF270:AF272" si="294">IFERROR(IF(AND(Y269="Probabilidad",Y270="Probabilidad"),(AH269-(+AH269*AB270)),IF(AND(Y269="Impacto",Y270="Probabilidad"),(AH268-(+AH268*AB270)),IF(Y270="Impacto",AH269,""))),"")</f>
        <v/>
      </c>
      <c r="AG270" s="49" t="str">
        <f t="shared" si="287"/>
        <v/>
      </c>
      <c r="AH270" s="117" t="str">
        <f t="shared" si="288"/>
        <v/>
      </c>
      <c r="AI270" s="49" t="str">
        <f t="shared" si="289"/>
        <v/>
      </c>
      <c r="AJ270" s="47" t="str">
        <f t="shared" si="292"/>
        <v/>
      </c>
      <c r="AK270" s="50" t="str">
        <f>IFERROR(IF(OR(AND(AG270="Muy Baja",AI270="Leve"),AND(AG270="Muy Baja",AI270="Menor"),AND(AG270="Baja",AI270="Leve")),"Bajo",IF(OR(AND(AG270="Muy baja",AI270="Moderado"),AND(AG270="Baja",AI270="Menor"),AND(AG270="Baja",AI270="Moderado"),AND(AG270="Media",AI270="Leve"),AND(AG270="Media",AI270="Menor"),AND(AG270="Media",AI270="Moderado"),AND(AG270="Alta",AI270="Leve"),AND(AG270="Alta",AI270="Menor")),"Moderado",IF(OR(AND(AG270="Muy Baja",AI270="Mayor"),AND(AG270="Baja",AI270="Mayor"),AND(AG270="Media",AI270="Mayor"),AND(AG270="Alta",AI270="Moderado"),AND(AG270="Alta",AI270="Mayor"),AND(AG270="Muy Alta",AI270="Leve"),AND(AG270="Muy Alta",AI270="Menor"),AND(AG270="Muy Alta",AI270="Moderado"),AND(AG270="Muy Alta",AI270="Mayor")),"Alto",IF(OR(AND(AG270="Muy Baja",AI270="Catastrófico"),AND(AG270="Baja",AI270="Catastrófico"),AND(AG270="Media",AI270="Catastrófico"),AND(AG270="Alta",AI270="Catastrófico"),AND(AG270="Muy Alta",AI270="Catastrófico")),"Extremo","")))),"")</f>
        <v/>
      </c>
      <c r="AL270" s="51"/>
      <c r="AM270" s="42"/>
      <c r="AN270" s="52"/>
      <c r="AO270" s="52"/>
      <c r="AP270" s="53"/>
      <c r="AQ270" s="432"/>
      <c r="AR270" s="432"/>
      <c r="AS270" s="432"/>
    </row>
    <row r="271" spans="1:45" x14ac:dyDescent="0.2">
      <c r="A271" s="617"/>
      <c r="B271" s="363"/>
      <c r="C271" s="363"/>
      <c r="D271" s="363"/>
      <c r="E271" s="363"/>
      <c r="F271" s="447"/>
      <c r="G271" s="363"/>
      <c r="H271" s="363"/>
      <c r="I271" s="363"/>
      <c r="J271" s="363"/>
      <c r="K271" s="363"/>
      <c r="L271" s="363"/>
      <c r="M271" s="363"/>
      <c r="N271" s="363"/>
      <c r="O271" s="432"/>
      <c r="P271" s="426"/>
      <c r="Q271" s="390"/>
      <c r="R271" s="620"/>
      <c r="S271" s="101">
        <f>IF(NOT(ISERROR(MATCH(R271,_xlfn.ANCHORARRAY(F282),0))),Q284&amp;"Por favor no seleccionar los criterios de impacto",R271)</f>
        <v>0</v>
      </c>
      <c r="T271" s="426"/>
      <c r="U271" s="390"/>
      <c r="V271" s="393"/>
      <c r="W271" s="70">
        <v>5</v>
      </c>
      <c r="X271" s="43"/>
      <c r="Y271" s="45" t="str">
        <f t="shared" si="293"/>
        <v/>
      </c>
      <c r="Z271" s="46"/>
      <c r="AA271" s="46"/>
      <c r="AB271" s="47" t="str">
        <f t="shared" si="286"/>
        <v/>
      </c>
      <c r="AC271" s="46"/>
      <c r="AD271" s="46"/>
      <c r="AE271" s="46"/>
      <c r="AF271" s="48" t="str">
        <f t="shared" si="294"/>
        <v/>
      </c>
      <c r="AG271" s="49" t="str">
        <f t="shared" si="287"/>
        <v/>
      </c>
      <c r="AH271" s="117" t="str">
        <f t="shared" si="288"/>
        <v/>
      </c>
      <c r="AI271" s="49" t="str">
        <f t="shared" si="289"/>
        <v/>
      </c>
      <c r="AJ271" s="47" t="str">
        <f t="shared" si="292"/>
        <v/>
      </c>
      <c r="AK271" s="50" t="str">
        <f t="shared" ref="AK271:AK272" si="295">IFERROR(IF(OR(AND(AG271="Muy Baja",AI271="Leve"),AND(AG271="Muy Baja",AI271="Menor"),AND(AG271="Baja",AI271="Leve")),"Bajo",IF(OR(AND(AG271="Muy baja",AI271="Moderado"),AND(AG271="Baja",AI271="Menor"),AND(AG271="Baja",AI271="Moderado"),AND(AG271="Media",AI271="Leve"),AND(AG271="Media",AI271="Menor"),AND(AG271="Media",AI271="Moderado"),AND(AG271="Alta",AI271="Leve"),AND(AG271="Alta",AI271="Menor")),"Moderado",IF(OR(AND(AG271="Muy Baja",AI271="Mayor"),AND(AG271="Baja",AI271="Mayor"),AND(AG271="Media",AI271="Mayor"),AND(AG271="Alta",AI271="Moderado"),AND(AG271="Alta",AI271="Mayor"),AND(AG271="Muy Alta",AI271="Leve"),AND(AG271="Muy Alta",AI271="Menor"),AND(AG271="Muy Alta",AI271="Moderado"),AND(AG271="Muy Alta",AI271="Mayor")),"Alto",IF(OR(AND(AG271="Muy Baja",AI271="Catastrófico"),AND(AG271="Baja",AI271="Catastrófico"),AND(AG271="Media",AI271="Catastrófico"),AND(AG271="Alta",AI271="Catastrófico"),AND(AG271="Muy Alta",AI271="Catastrófico")),"Extremo","")))),"")</f>
        <v/>
      </c>
      <c r="AL271" s="51"/>
      <c r="AM271" s="42"/>
      <c r="AN271" s="52"/>
      <c r="AO271" s="52"/>
      <c r="AP271" s="53"/>
      <c r="AQ271" s="432"/>
      <c r="AR271" s="432"/>
      <c r="AS271" s="432"/>
    </row>
    <row r="272" spans="1:45" x14ac:dyDescent="0.2">
      <c r="A272" s="618"/>
      <c r="B272" s="364"/>
      <c r="C272" s="364"/>
      <c r="D272" s="364"/>
      <c r="E272" s="364"/>
      <c r="F272" s="448"/>
      <c r="G272" s="364"/>
      <c r="H272" s="364"/>
      <c r="I272" s="364"/>
      <c r="J272" s="364"/>
      <c r="K272" s="364"/>
      <c r="L272" s="364"/>
      <c r="M272" s="364"/>
      <c r="N272" s="364"/>
      <c r="O272" s="433"/>
      <c r="P272" s="427"/>
      <c r="Q272" s="391"/>
      <c r="R272" s="621"/>
      <c r="S272" s="101">
        <f>IF(NOT(ISERROR(MATCH(R272,_xlfn.ANCHORARRAY(F283),0))),Q285&amp;"Por favor no seleccionar los criterios de impacto",R272)</f>
        <v>0</v>
      </c>
      <c r="T272" s="427"/>
      <c r="U272" s="391"/>
      <c r="V272" s="394"/>
      <c r="W272" s="70">
        <v>6</v>
      </c>
      <c r="X272" s="43"/>
      <c r="Y272" s="45" t="str">
        <f t="shared" si="293"/>
        <v/>
      </c>
      <c r="Z272" s="46"/>
      <c r="AA272" s="46"/>
      <c r="AB272" s="47" t="str">
        <f t="shared" si="286"/>
        <v/>
      </c>
      <c r="AC272" s="46"/>
      <c r="AD272" s="46"/>
      <c r="AE272" s="46"/>
      <c r="AF272" s="48" t="str">
        <f t="shared" si="294"/>
        <v/>
      </c>
      <c r="AG272" s="49" t="str">
        <f t="shared" si="287"/>
        <v/>
      </c>
      <c r="AH272" s="117" t="str">
        <f t="shared" si="288"/>
        <v/>
      </c>
      <c r="AI272" s="49" t="str">
        <f t="shared" si="289"/>
        <v/>
      </c>
      <c r="AJ272" s="47" t="str">
        <f t="shared" si="292"/>
        <v/>
      </c>
      <c r="AK272" s="50" t="str">
        <f t="shared" si="295"/>
        <v/>
      </c>
      <c r="AL272" s="51"/>
      <c r="AM272" s="42"/>
      <c r="AN272" s="52"/>
      <c r="AO272" s="52"/>
      <c r="AP272" s="53"/>
      <c r="AQ272" s="433"/>
      <c r="AR272" s="433"/>
      <c r="AS272" s="433"/>
    </row>
    <row r="273" spans="1:45" x14ac:dyDescent="0.2">
      <c r="A273" s="616">
        <v>33</v>
      </c>
      <c r="B273" s="362"/>
      <c r="C273" s="362"/>
      <c r="D273" s="362"/>
      <c r="E273" s="362"/>
      <c r="F273" s="631"/>
      <c r="G273" s="362"/>
      <c r="H273" s="362"/>
      <c r="I273" s="362"/>
      <c r="J273" s="362"/>
      <c r="K273" s="362"/>
      <c r="L273" s="362"/>
      <c r="M273" s="362"/>
      <c r="N273" s="362"/>
      <c r="O273" s="431"/>
      <c r="P273" s="425" t="str">
        <f>IF(O273&lt;=0,"",IF(O273&lt;=2,"Muy Baja",IF(O273&lt;=24,"Baja",IF(O273&lt;=500,"Media",IF(O273&lt;=5000,"Alta","Muy Alta")))))</f>
        <v/>
      </c>
      <c r="Q273" s="389" t="str">
        <f>IF(P273="","",IF(P273="Muy Baja",0.2,IF(P273="Baja",0.4,IF(P273="Media",0.6,IF(P273="Alta",0.8,IF(P273="Muy Alta",1,))))))</f>
        <v/>
      </c>
      <c r="R273" s="619"/>
      <c r="S273" s="101">
        <f>IF(NOT(ISERROR(MATCH(R273,#REF!,0))),#REF!&amp;"Por favor no seleccionar los criterios de impacto(Afectación Económica o presupuestal y Pérdida Reputacional)",R273)</f>
        <v>0</v>
      </c>
      <c r="T273" s="425" t="e">
        <f>IF(OR(S273=#REF!,S273=#REF!),"Leve",IF(OR(S273=#REF!,S273=#REF!),"Menor",IF(OR(S273=#REF!,S273=#REF!),"Moderado",IF(OR(S273=#REF!,S273=#REF!),"Mayor",IF(OR(S273=#REF!,S273=#REF!),"Catastrófico","")))))</f>
        <v>#REF!</v>
      </c>
      <c r="U273" s="389" t="e">
        <f>IF(T273="","",IF(T273="Leve",0.2,IF(T273="Menor",0.4,IF(T273="Moderado",0.6,IF(T273="Mayor",0.8,IF(T273="Catastrófico",1,))))))</f>
        <v>#REF!</v>
      </c>
      <c r="V273" s="392" t="e">
        <f>IF(OR(AND(P273="Muy Baja",T273="Leve"),AND(P273="Muy Baja",T273="Menor"),AND(P273="Baja",T273="Leve")),"Bajo",IF(OR(AND(P273="Muy baja",T273="Moderado"),AND(P273="Baja",T273="Menor"),AND(P273="Baja",T273="Moderado"),AND(P273="Media",T273="Leve"),AND(P273="Media",T273="Menor"),AND(P273="Media",T273="Moderado"),AND(P273="Alta",T273="Leve"),AND(P273="Alta",T273="Menor")),"Moderado",IF(OR(AND(P273="Muy Baja",T273="Mayor"),AND(P273="Baja",T273="Mayor"),AND(P273="Media",T273="Mayor"),AND(P273="Alta",T273="Moderado"),AND(P273="Alta",T273="Mayor"),AND(P273="Muy Alta",T273="Leve"),AND(P273="Muy Alta",T273="Menor"),AND(P273="Muy Alta",T273="Moderado"),AND(P273="Muy Alta",T273="Mayor")),"Alto",IF(OR(AND(P273="Muy Baja",T273="Catastrófico"),AND(P273="Baja",T273="Catastrófico"),AND(P273="Media",T273="Catastrófico"),AND(P273="Alta",T273="Catastrófico"),AND(P273="Muy Alta",T273="Catastrófico")),"Extremo",""))))</f>
        <v>#REF!</v>
      </c>
      <c r="W273" s="70">
        <v>1</v>
      </c>
      <c r="X273" s="43"/>
      <c r="Y273" s="45" t="str">
        <f>IF(OR(Z273="Preventivo",Z273="Detectivo"),"Probabilidad",IF(Z273="Correctivo","Impacto",""))</f>
        <v/>
      </c>
      <c r="Z273" s="46"/>
      <c r="AA273" s="46"/>
      <c r="AB273" s="47" t="str">
        <f>IF(AND(Z273="Preventivo",AA273="Automático"),"50%",IF(AND(Z273="Preventivo",AA273="Manual"),"40%",IF(AND(Z273="Detectivo",AA273="Automático"),"40%",IF(AND(Z273="Detectivo",AA273="Manual"),"30%",IF(AND(Z273="Correctivo",AA273="Automático"),"35%",IF(AND(Z273="Correctivo",AA273="Manual"),"25%",""))))))</f>
        <v/>
      </c>
      <c r="AC273" s="46"/>
      <c r="AD273" s="46"/>
      <c r="AE273" s="46"/>
      <c r="AF273" s="48" t="str">
        <f>IFERROR(IF(Y273="Probabilidad",(Q273-(+Q273*AB273)),IF(Y273="Impacto",Q273,"")),"")</f>
        <v/>
      </c>
      <c r="AG273" s="49" t="str">
        <f>IFERROR(IF(AF273="","",IF(AF273&lt;=0.2,"Muy Baja",IF(AF273&lt;=0.4,"Baja",IF(AF273&lt;=0.6,"Media",IF(AF273&lt;=0.8,"Alta","Muy Alta"))))),"")</f>
        <v/>
      </c>
      <c r="AH273" s="117" t="str">
        <f>+AF273</f>
        <v/>
      </c>
      <c r="AI273" s="49" t="str">
        <f>IFERROR(IF(AJ273="","",IF(AJ273&lt;=0.2,"Leve",IF(AJ273&lt;=0.4,"Menor",IF(AJ273&lt;=0.6,"Moderado",IF(AJ273&lt;=0.8,"Mayor","Catastrófico"))))),"")</f>
        <v/>
      </c>
      <c r="AJ273" s="47" t="str">
        <f t="shared" ref="AJ273" si="296">IFERROR(IF(Y273="Impacto",(U273-(+U273*AB273)),IF(Y273="Probabilidad",U273,"")),"")</f>
        <v/>
      </c>
      <c r="AK273" s="50" t="str">
        <f>IFERROR(IF(OR(AND(AG273="Muy Baja",AI273="Leve"),AND(AG273="Muy Baja",AI273="Menor"),AND(AG273="Baja",AI273="Leve")),"Bajo",IF(OR(AND(AG273="Muy baja",AI273="Moderado"),AND(AG273="Baja",AI273="Menor"),AND(AG273="Baja",AI273="Moderado"),AND(AG273="Media",AI273="Leve"),AND(AG273="Media",AI273="Menor"),AND(AG273="Media",AI273="Moderado"),AND(AG273="Alta",AI273="Leve"),AND(AG273="Alta",AI273="Menor")),"Moderado",IF(OR(AND(AG273="Muy Baja",AI273="Mayor"),AND(AG273="Baja",AI273="Mayor"),AND(AG273="Media",AI273="Mayor"),AND(AG273="Alta",AI273="Moderado"),AND(AG273="Alta",AI273="Mayor"),AND(AG273="Muy Alta",AI273="Leve"),AND(AG273="Muy Alta",AI273="Menor"),AND(AG273="Muy Alta",AI273="Moderado"),AND(AG273="Muy Alta",AI273="Mayor")),"Alto",IF(OR(AND(AG273="Muy Baja",AI273="Catastrófico"),AND(AG273="Baja",AI273="Catastrófico"),AND(AG273="Media",AI273="Catastrófico"),AND(AG273="Alta",AI273="Catastrófico"),AND(AG273="Muy Alta",AI273="Catastrófico")),"Extremo","")))),"")</f>
        <v/>
      </c>
      <c r="AL273" s="51"/>
      <c r="AM273" s="42"/>
      <c r="AN273" s="52"/>
      <c r="AO273" s="52"/>
      <c r="AP273" s="53"/>
      <c r="AQ273" s="431"/>
      <c r="AR273" s="431"/>
      <c r="AS273" s="431"/>
    </row>
    <row r="274" spans="1:45" x14ac:dyDescent="0.2">
      <c r="A274" s="617"/>
      <c r="B274" s="363"/>
      <c r="C274" s="363"/>
      <c r="D274" s="363"/>
      <c r="E274" s="363"/>
      <c r="F274" s="447"/>
      <c r="G274" s="363"/>
      <c r="H274" s="363"/>
      <c r="I274" s="363"/>
      <c r="J274" s="363"/>
      <c r="K274" s="363"/>
      <c r="L274" s="363"/>
      <c r="M274" s="363"/>
      <c r="N274" s="363"/>
      <c r="O274" s="432"/>
      <c r="P274" s="426"/>
      <c r="Q274" s="390"/>
      <c r="R274" s="620"/>
      <c r="S274" s="101">
        <f>IF(NOT(ISERROR(MATCH(R274,_xlfn.ANCHORARRAY(F285),0))),Q287&amp;"Por favor no seleccionar los criterios de impacto",R274)</f>
        <v>0</v>
      </c>
      <c r="T274" s="426"/>
      <c r="U274" s="390"/>
      <c r="V274" s="393"/>
      <c r="W274" s="70">
        <v>2</v>
      </c>
      <c r="X274" s="43"/>
      <c r="Y274" s="45" t="str">
        <f>IF(OR(Z274="Preventivo",Z274="Detectivo"),"Probabilidad",IF(Z274="Correctivo","Impacto",""))</f>
        <v/>
      </c>
      <c r="Z274" s="46"/>
      <c r="AA274" s="46"/>
      <c r="AB274" s="47" t="str">
        <f t="shared" ref="AB274:AB278" si="297">IF(AND(Z274="Preventivo",AA274="Automático"),"50%",IF(AND(Z274="Preventivo",AA274="Manual"),"40%",IF(AND(Z274="Detectivo",AA274="Automático"),"40%",IF(AND(Z274="Detectivo",AA274="Manual"),"30%",IF(AND(Z274="Correctivo",AA274="Automático"),"35%",IF(AND(Z274="Correctivo",AA274="Manual"),"25%",""))))))</f>
        <v/>
      </c>
      <c r="AC274" s="46"/>
      <c r="AD274" s="46"/>
      <c r="AE274" s="46"/>
      <c r="AF274" s="48" t="str">
        <f>IFERROR(IF(AND(Y273="Probabilidad",Y274="Probabilidad"),(AH273-(+AH273*AB274)),IF(Y274="Probabilidad",(Q273-(+Q273*AB274)),IF(Y274="Impacto",AH273,""))),"")</f>
        <v/>
      </c>
      <c r="AG274" s="49" t="str">
        <f t="shared" ref="AG274:AG278" si="298">IFERROR(IF(AF274="","",IF(AF274&lt;=0.2,"Muy Baja",IF(AF274&lt;=0.4,"Baja",IF(AF274&lt;=0.6,"Media",IF(AF274&lt;=0.8,"Alta","Muy Alta"))))),"")</f>
        <v/>
      </c>
      <c r="AH274" s="117" t="str">
        <f t="shared" ref="AH274:AH278" si="299">+AF274</f>
        <v/>
      </c>
      <c r="AI274" s="49" t="str">
        <f t="shared" ref="AI274:AI278" si="300">IFERROR(IF(AJ274="","",IF(AJ274&lt;=0.2,"Leve",IF(AJ274&lt;=0.4,"Menor",IF(AJ274&lt;=0.6,"Moderado",IF(AJ274&lt;=0.8,"Mayor","Catastrófico"))))),"")</f>
        <v/>
      </c>
      <c r="AJ274" s="47" t="str">
        <f t="shared" ref="AJ274" si="301">IFERROR(IF(AND(Y273="Impacto",Y274="Impacto"),(AJ273-(+AJ273*AB274)),IF(Y274="Impacto",($U$12-(+$U$12*AB274)),IF(Y274="Probabilidad",AJ273,""))),"")</f>
        <v/>
      </c>
      <c r="AK274" s="50" t="str">
        <f t="shared" ref="AK274:AK275" si="302">IFERROR(IF(OR(AND(AG274="Muy Baja",AI274="Leve"),AND(AG274="Muy Baja",AI274="Menor"),AND(AG274="Baja",AI274="Leve")),"Bajo",IF(OR(AND(AG274="Muy baja",AI274="Moderado"),AND(AG274="Baja",AI274="Menor"),AND(AG274="Baja",AI274="Moderado"),AND(AG274="Media",AI274="Leve"),AND(AG274="Media",AI274="Menor"),AND(AG274="Media",AI274="Moderado"),AND(AG274="Alta",AI274="Leve"),AND(AG274="Alta",AI274="Menor")),"Moderado",IF(OR(AND(AG274="Muy Baja",AI274="Mayor"),AND(AG274="Baja",AI274="Mayor"),AND(AG274="Media",AI274="Mayor"),AND(AG274="Alta",AI274="Moderado"),AND(AG274="Alta",AI274="Mayor"),AND(AG274="Muy Alta",AI274="Leve"),AND(AG274="Muy Alta",AI274="Menor"),AND(AG274="Muy Alta",AI274="Moderado"),AND(AG274="Muy Alta",AI274="Mayor")),"Alto",IF(OR(AND(AG274="Muy Baja",AI274="Catastrófico"),AND(AG274="Baja",AI274="Catastrófico"),AND(AG274="Media",AI274="Catastrófico"),AND(AG274="Alta",AI274="Catastrófico"),AND(AG274="Muy Alta",AI274="Catastrófico")),"Extremo","")))),"")</f>
        <v/>
      </c>
      <c r="AL274" s="51"/>
      <c r="AM274" s="42"/>
      <c r="AN274" s="52"/>
      <c r="AO274" s="52"/>
      <c r="AP274" s="53"/>
      <c r="AQ274" s="432"/>
      <c r="AR274" s="432"/>
      <c r="AS274" s="432"/>
    </row>
    <row r="275" spans="1:45" x14ac:dyDescent="0.2">
      <c r="A275" s="617"/>
      <c r="B275" s="363"/>
      <c r="C275" s="363"/>
      <c r="D275" s="363"/>
      <c r="E275" s="363"/>
      <c r="F275" s="447"/>
      <c r="G275" s="363"/>
      <c r="H275" s="363"/>
      <c r="I275" s="363"/>
      <c r="J275" s="363"/>
      <c r="K275" s="363"/>
      <c r="L275" s="363"/>
      <c r="M275" s="363"/>
      <c r="N275" s="363"/>
      <c r="O275" s="432"/>
      <c r="P275" s="426"/>
      <c r="Q275" s="390"/>
      <c r="R275" s="620"/>
      <c r="S275" s="101">
        <f>IF(NOT(ISERROR(MATCH(R275,_xlfn.ANCHORARRAY(F286),0))),Q288&amp;"Por favor no seleccionar los criterios de impacto",R275)</f>
        <v>0</v>
      </c>
      <c r="T275" s="426"/>
      <c r="U275" s="390"/>
      <c r="V275" s="393"/>
      <c r="W275" s="70">
        <v>3</v>
      </c>
      <c r="X275" s="43"/>
      <c r="Y275" s="45" t="str">
        <f>IF(OR(Z275="Preventivo",Z275="Detectivo"),"Probabilidad",IF(Z275="Correctivo","Impacto",""))</f>
        <v/>
      </c>
      <c r="Z275" s="46"/>
      <c r="AA275" s="46"/>
      <c r="AB275" s="47" t="str">
        <f t="shared" si="297"/>
        <v/>
      </c>
      <c r="AC275" s="46"/>
      <c r="AD275" s="46"/>
      <c r="AE275" s="46"/>
      <c r="AF275" s="48" t="str">
        <f>IFERROR(IF(AND(Y274="Probabilidad",Y275="Probabilidad"),(AH274-(+AH274*AB275)),IF(AND(Y274="Impacto",Y275="Probabilidad"),(AH273-(+AH273*AB275)),IF(Y275="Impacto",AH274,""))),"")</f>
        <v/>
      </c>
      <c r="AG275" s="49" t="str">
        <f t="shared" si="298"/>
        <v/>
      </c>
      <c r="AH275" s="117" t="str">
        <f t="shared" si="299"/>
        <v/>
      </c>
      <c r="AI275" s="49" t="str">
        <f t="shared" si="300"/>
        <v/>
      </c>
      <c r="AJ275" s="47" t="str">
        <f t="shared" ref="AJ275:AJ278" si="303">IFERROR(IF(AND(Y274="Impacto",Y275="Impacto"),(AJ274-(+AJ274*AB275)),IF(AND(Y274="Probabilidad",Y275="Impacto"),(AJ273-(+AJ273*AB275)),IF(Y275="Probabilidad",AJ274,""))),"")</f>
        <v/>
      </c>
      <c r="AK275" s="50" t="str">
        <f t="shared" si="302"/>
        <v/>
      </c>
      <c r="AL275" s="51"/>
      <c r="AM275" s="42"/>
      <c r="AN275" s="52"/>
      <c r="AO275" s="52"/>
      <c r="AP275" s="53"/>
      <c r="AQ275" s="432"/>
      <c r="AR275" s="432"/>
      <c r="AS275" s="432"/>
    </row>
    <row r="276" spans="1:45" x14ac:dyDescent="0.2">
      <c r="A276" s="617"/>
      <c r="B276" s="363"/>
      <c r="C276" s="363"/>
      <c r="D276" s="363"/>
      <c r="E276" s="363"/>
      <c r="F276" s="447"/>
      <c r="G276" s="363"/>
      <c r="H276" s="363"/>
      <c r="I276" s="363"/>
      <c r="J276" s="363"/>
      <c r="K276" s="363"/>
      <c r="L276" s="363"/>
      <c r="M276" s="363"/>
      <c r="N276" s="363"/>
      <c r="O276" s="432"/>
      <c r="P276" s="426"/>
      <c r="Q276" s="390"/>
      <c r="R276" s="620"/>
      <c r="S276" s="101">
        <f>IF(NOT(ISERROR(MATCH(R276,_xlfn.ANCHORARRAY(F287),0))),Q289&amp;"Por favor no seleccionar los criterios de impacto",R276)</f>
        <v>0</v>
      </c>
      <c r="T276" s="426"/>
      <c r="U276" s="390"/>
      <c r="V276" s="393"/>
      <c r="W276" s="70">
        <v>4</v>
      </c>
      <c r="X276" s="43"/>
      <c r="Y276" s="45" t="str">
        <f t="shared" ref="Y276:Y278" si="304">IF(OR(Z276="Preventivo",Z276="Detectivo"),"Probabilidad",IF(Z276="Correctivo","Impacto",""))</f>
        <v/>
      </c>
      <c r="Z276" s="46"/>
      <c r="AA276" s="46"/>
      <c r="AB276" s="47" t="str">
        <f t="shared" si="297"/>
        <v/>
      </c>
      <c r="AC276" s="46"/>
      <c r="AD276" s="46"/>
      <c r="AE276" s="46"/>
      <c r="AF276" s="48" t="str">
        <f t="shared" ref="AF276:AF278" si="305">IFERROR(IF(AND(Y275="Probabilidad",Y276="Probabilidad"),(AH275-(+AH275*AB276)),IF(AND(Y275="Impacto",Y276="Probabilidad"),(AH274-(+AH274*AB276)),IF(Y276="Impacto",AH275,""))),"")</f>
        <v/>
      </c>
      <c r="AG276" s="49" t="str">
        <f t="shared" si="298"/>
        <v/>
      </c>
      <c r="AH276" s="117" t="str">
        <f t="shared" si="299"/>
        <v/>
      </c>
      <c r="AI276" s="49" t="str">
        <f t="shared" si="300"/>
        <v/>
      </c>
      <c r="AJ276" s="47" t="str">
        <f t="shared" si="303"/>
        <v/>
      </c>
      <c r="AK276" s="50" t="str">
        <f>IFERROR(IF(OR(AND(AG276="Muy Baja",AI276="Leve"),AND(AG276="Muy Baja",AI276="Menor"),AND(AG276="Baja",AI276="Leve")),"Bajo",IF(OR(AND(AG276="Muy baja",AI276="Moderado"),AND(AG276="Baja",AI276="Menor"),AND(AG276="Baja",AI276="Moderado"),AND(AG276="Media",AI276="Leve"),AND(AG276="Media",AI276="Menor"),AND(AG276="Media",AI276="Moderado"),AND(AG276="Alta",AI276="Leve"),AND(AG276="Alta",AI276="Menor")),"Moderado",IF(OR(AND(AG276="Muy Baja",AI276="Mayor"),AND(AG276="Baja",AI276="Mayor"),AND(AG276="Media",AI276="Mayor"),AND(AG276="Alta",AI276="Moderado"),AND(AG276="Alta",AI276="Mayor"),AND(AG276="Muy Alta",AI276="Leve"),AND(AG276="Muy Alta",AI276="Menor"),AND(AG276="Muy Alta",AI276="Moderado"),AND(AG276="Muy Alta",AI276="Mayor")),"Alto",IF(OR(AND(AG276="Muy Baja",AI276="Catastrófico"),AND(AG276="Baja",AI276="Catastrófico"),AND(AG276="Media",AI276="Catastrófico"),AND(AG276="Alta",AI276="Catastrófico"),AND(AG276="Muy Alta",AI276="Catastrófico")),"Extremo","")))),"")</f>
        <v/>
      </c>
      <c r="AL276" s="51"/>
      <c r="AM276" s="42"/>
      <c r="AN276" s="52"/>
      <c r="AO276" s="52"/>
      <c r="AP276" s="53"/>
      <c r="AQ276" s="432"/>
      <c r="AR276" s="432"/>
      <c r="AS276" s="432"/>
    </row>
    <row r="277" spans="1:45" x14ac:dyDescent="0.2">
      <c r="A277" s="617"/>
      <c r="B277" s="363"/>
      <c r="C277" s="363"/>
      <c r="D277" s="363"/>
      <c r="E277" s="363"/>
      <c r="F277" s="447"/>
      <c r="G277" s="363"/>
      <c r="H277" s="363"/>
      <c r="I277" s="363"/>
      <c r="J277" s="363"/>
      <c r="K277" s="363"/>
      <c r="L277" s="363"/>
      <c r="M277" s="363"/>
      <c r="N277" s="363"/>
      <c r="O277" s="432"/>
      <c r="P277" s="426"/>
      <c r="Q277" s="390"/>
      <c r="R277" s="620"/>
      <c r="S277" s="101">
        <f>IF(NOT(ISERROR(MATCH(R277,_xlfn.ANCHORARRAY(F288),0))),Q290&amp;"Por favor no seleccionar los criterios de impacto",R277)</f>
        <v>0</v>
      </c>
      <c r="T277" s="426"/>
      <c r="U277" s="390"/>
      <c r="V277" s="393"/>
      <c r="W277" s="70">
        <v>5</v>
      </c>
      <c r="X277" s="43"/>
      <c r="Y277" s="45" t="str">
        <f t="shared" si="304"/>
        <v/>
      </c>
      <c r="Z277" s="46"/>
      <c r="AA277" s="46"/>
      <c r="AB277" s="47" t="str">
        <f t="shared" si="297"/>
        <v/>
      </c>
      <c r="AC277" s="46"/>
      <c r="AD277" s="46"/>
      <c r="AE277" s="46"/>
      <c r="AF277" s="48" t="str">
        <f t="shared" si="305"/>
        <v/>
      </c>
      <c r="AG277" s="49" t="str">
        <f t="shared" si="298"/>
        <v/>
      </c>
      <c r="AH277" s="117" t="str">
        <f t="shared" si="299"/>
        <v/>
      </c>
      <c r="AI277" s="49" t="str">
        <f t="shared" si="300"/>
        <v/>
      </c>
      <c r="AJ277" s="47" t="str">
        <f t="shared" si="303"/>
        <v/>
      </c>
      <c r="AK277" s="50" t="str">
        <f t="shared" ref="AK277:AK278" si="306">IFERROR(IF(OR(AND(AG277="Muy Baja",AI277="Leve"),AND(AG277="Muy Baja",AI277="Menor"),AND(AG277="Baja",AI277="Leve")),"Bajo",IF(OR(AND(AG277="Muy baja",AI277="Moderado"),AND(AG277="Baja",AI277="Menor"),AND(AG277="Baja",AI277="Moderado"),AND(AG277="Media",AI277="Leve"),AND(AG277="Media",AI277="Menor"),AND(AG277="Media",AI277="Moderado"),AND(AG277="Alta",AI277="Leve"),AND(AG277="Alta",AI277="Menor")),"Moderado",IF(OR(AND(AG277="Muy Baja",AI277="Mayor"),AND(AG277="Baja",AI277="Mayor"),AND(AG277="Media",AI277="Mayor"),AND(AG277="Alta",AI277="Moderado"),AND(AG277="Alta",AI277="Mayor"),AND(AG277="Muy Alta",AI277="Leve"),AND(AG277="Muy Alta",AI277="Menor"),AND(AG277="Muy Alta",AI277="Moderado"),AND(AG277="Muy Alta",AI277="Mayor")),"Alto",IF(OR(AND(AG277="Muy Baja",AI277="Catastrófico"),AND(AG277="Baja",AI277="Catastrófico"),AND(AG277="Media",AI277="Catastrófico"),AND(AG277="Alta",AI277="Catastrófico"),AND(AG277="Muy Alta",AI277="Catastrófico")),"Extremo","")))),"")</f>
        <v/>
      </c>
      <c r="AL277" s="51"/>
      <c r="AM277" s="42"/>
      <c r="AN277" s="52"/>
      <c r="AO277" s="52"/>
      <c r="AP277" s="53"/>
      <c r="AQ277" s="432"/>
      <c r="AR277" s="432"/>
      <c r="AS277" s="432"/>
    </row>
    <row r="278" spans="1:45" x14ac:dyDescent="0.2">
      <c r="A278" s="618"/>
      <c r="B278" s="364"/>
      <c r="C278" s="364"/>
      <c r="D278" s="364"/>
      <c r="E278" s="364"/>
      <c r="F278" s="448"/>
      <c r="G278" s="364"/>
      <c r="H278" s="364"/>
      <c r="I278" s="364"/>
      <c r="J278" s="364"/>
      <c r="K278" s="364"/>
      <c r="L278" s="364"/>
      <c r="M278" s="364"/>
      <c r="N278" s="364"/>
      <c r="O278" s="433"/>
      <c r="P278" s="427"/>
      <c r="Q278" s="391"/>
      <c r="R278" s="621"/>
      <c r="S278" s="101">
        <f>IF(NOT(ISERROR(MATCH(R278,_xlfn.ANCHORARRAY(F289),0))),Q291&amp;"Por favor no seleccionar los criterios de impacto",R278)</f>
        <v>0</v>
      </c>
      <c r="T278" s="427"/>
      <c r="U278" s="391"/>
      <c r="V278" s="394"/>
      <c r="W278" s="70">
        <v>6</v>
      </c>
      <c r="X278" s="43"/>
      <c r="Y278" s="45" t="str">
        <f t="shared" si="304"/>
        <v/>
      </c>
      <c r="Z278" s="46"/>
      <c r="AA278" s="46"/>
      <c r="AB278" s="47" t="str">
        <f t="shared" si="297"/>
        <v/>
      </c>
      <c r="AC278" s="46"/>
      <c r="AD278" s="46"/>
      <c r="AE278" s="46"/>
      <c r="AF278" s="48" t="str">
        <f t="shared" si="305"/>
        <v/>
      </c>
      <c r="AG278" s="49" t="str">
        <f t="shared" si="298"/>
        <v/>
      </c>
      <c r="AH278" s="117" t="str">
        <f t="shared" si="299"/>
        <v/>
      </c>
      <c r="AI278" s="49" t="str">
        <f t="shared" si="300"/>
        <v/>
      </c>
      <c r="AJ278" s="47" t="str">
        <f t="shared" si="303"/>
        <v/>
      </c>
      <c r="AK278" s="50" t="str">
        <f t="shared" si="306"/>
        <v/>
      </c>
      <c r="AL278" s="51"/>
      <c r="AM278" s="42"/>
      <c r="AN278" s="52"/>
      <c r="AO278" s="52"/>
      <c r="AP278" s="53"/>
      <c r="AQ278" s="433"/>
      <c r="AR278" s="433"/>
      <c r="AS278" s="433"/>
    </row>
    <row r="279" spans="1:45" x14ac:dyDescent="0.2">
      <c r="A279" s="616">
        <v>34</v>
      </c>
      <c r="B279" s="362"/>
      <c r="C279" s="362"/>
      <c r="D279" s="362"/>
      <c r="E279" s="362"/>
      <c r="F279" s="632"/>
      <c r="G279" s="362"/>
      <c r="H279" s="362"/>
      <c r="I279" s="362"/>
      <c r="J279" s="362"/>
      <c r="K279" s="362"/>
      <c r="L279" s="362"/>
      <c r="M279" s="362"/>
      <c r="N279" s="362"/>
      <c r="O279" s="431"/>
      <c r="P279" s="425" t="str">
        <f>IF(O279&lt;=0,"",IF(O279&lt;=2,"Muy Baja",IF(O279&lt;=24,"Baja",IF(O279&lt;=500,"Media",IF(O279&lt;=5000,"Alta","Muy Alta")))))</f>
        <v/>
      </c>
      <c r="Q279" s="389" t="str">
        <f>IF(P279="","",IF(P279="Muy Baja",0.2,IF(P279="Baja",0.4,IF(P279="Media",0.6,IF(P279="Alta",0.8,IF(P279="Muy Alta",1,))))))</f>
        <v/>
      </c>
      <c r="R279" s="619"/>
      <c r="S279" s="101">
        <f>IF(NOT(ISERROR(MATCH(R279,#REF!,0))),#REF!&amp;"Por favor no seleccionar los criterios de impacto(Afectación Económica o presupuestal y Pérdida Reputacional)",R279)</f>
        <v>0</v>
      </c>
      <c r="T279" s="425" t="e">
        <f>IF(OR(S279=#REF!,S279=#REF!),"Leve",IF(OR(S279=#REF!,S279=#REF!),"Menor",IF(OR(S279=#REF!,S279=#REF!),"Moderado",IF(OR(S279=#REF!,S279=#REF!),"Mayor",IF(OR(S279=#REF!,S279=#REF!),"Catastrófico","")))))</f>
        <v>#REF!</v>
      </c>
      <c r="U279" s="389" t="e">
        <f>IF(T279="","",IF(T279="Leve",0.2,IF(T279="Menor",0.4,IF(T279="Moderado",0.6,IF(T279="Mayor",0.8,IF(T279="Catastrófico",1,))))))</f>
        <v>#REF!</v>
      </c>
      <c r="V279" s="392" t="e">
        <f>IF(OR(AND(P279="Muy Baja",T279="Leve"),AND(P279="Muy Baja",T279="Menor"),AND(P279="Baja",T279="Leve")),"Bajo",IF(OR(AND(P279="Muy baja",T279="Moderado"),AND(P279="Baja",T279="Menor"),AND(P279="Baja",T279="Moderado"),AND(P279="Media",T279="Leve"),AND(P279="Media",T279="Menor"),AND(P279="Media",T279="Moderado"),AND(P279="Alta",T279="Leve"),AND(P279="Alta",T279="Menor")),"Moderado",IF(OR(AND(P279="Muy Baja",T279="Mayor"),AND(P279="Baja",T279="Mayor"),AND(P279="Media",T279="Mayor"),AND(P279="Alta",T279="Moderado"),AND(P279="Alta",T279="Mayor"),AND(P279="Muy Alta",T279="Leve"),AND(P279="Muy Alta",T279="Menor"),AND(P279="Muy Alta",T279="Moderado"),AND(P279="Muy Alta",T279="Mayor")),"Alto",IF(OR(AND(P279="Muy Baja",T279="Catastrófico"),AND(P279="Baja",T279="Catastrófico"),AND(P279="Media",T279="Catastrófico"),AND(P279="Alta",T279="Catastrófico"),AND(P279="Muy Alta",T279="Catastrófico")),"Extremo",""))))</f>
        <v>#REF!</v>
      </c>
      <c r="W279" s="70">
        <v>1</v>
      </c>
      <c r="X279" s="43"/>
      <c r="Y279" s="45" t="str">
        <f>IF(OR(Z279="Preventivo",Z279="Detectivo"),"Probabilidad",IF(Z279="Correctivo","Impacto",""))</f>
        <v/>
      </c>
      <c r="Z279" s="46"/>
      <c r="AA279" s="46"/>
      <c r="AB279" s="47" t="str">
        <f>IF(AND(Z279="Preventivo",AA279="Automático"),"50%",IF(AND(Z279="Preventivo",AA279="Manual"),"40%",IF(AND(Z279="Detectivo",AA279="Automático"),"40%",IF(AND(Z279="Detectivo",AA279="Manual"),"30%",IF(AND(Z279="Correctivo",AA279="Automático"),"35%",IF(AND(Z279="Correctivo",AA279="Manual"),"25%",""))))))</f>
        <v/>
      </c>
      <c r="AC279" s="46"/>
      <c r="AD279" s="46"/>
      <c r="AE279" s="46"/>
      <c r="AF279" s="48" t="str">
        <f>IFERROR(IF(Y279="Probabilidad",(Q279-(+Q279*AB279)),IF(Y279="Impacto",Q279,"")),"")</f>
        <v/>
      </c>
      <c r="AG279" s="49" t="str">
        <f>IFERROR(IF(AF279="","",IF(AF279&lt;=0.2,"Muy Baja",IF(AF279&lt;=0.4,"Baja",IF(AF279&lt;=0.6,"Media",IF(AF279&lt;=0.8,"Alta","Muy Alta"))))),"")</f>
        <v/>
      </c>
      <c r="AH279" s="117" t="str">
        <f>+AF279</f>
        <v/>
      </c>
      <c r="AI279" s="49" t="str">
        <f>IFERROR(IF(AJ279="","",IF(AJ279&lt;=0.2,"Leve",IF(AJ279&lt;=0.4,"Menor",IF(AJ279&lt;=0.6,"Moderado",IF(AJ279&lt;=0.8,"Mayor","Catastrófico"))))),"")</f>
        <v/>
      </c>
      <c r="AJ279" s="47" t="str">
        <f t="shared" ref="AJ279" si="307">IFERROR(IF(Y279="Impacto",(U279-(+U279*AB279)),IF(Y279="Probabilidad",U279,"")),"")</f>
        <v/>
      </c>
      <c r="AK279" s="50" t="str">
        <f>IFERROR(IF(OR(AND(AG279="Muy Baja",AI279="Leve"),AND(AG279="Muy Baja",AI279="Menor"),AND(AG279="Baja",AI279="Leve")),"Bajo",IF(OR(AND(AG279="Muy baja",AI279="Moderado"),AND(AG279="Baja",AI279="Menor"),AND(AG279="Baja",AI279="Moderado"),AND(AG279="Media",AI279="Leve"),AND(AG279="Media",AI279="Menor"),AND(AG279="Media",AI279="Moderado"),AND(AG279="Alta",AI279="Leve"),AND(AG279="Alta",AI279="Menor")),"Moderado",IF(OR(AND(AG279="Muy Baja",AI279="Mayor"),AND(AG279="Baja",AI279="Mayor"),AND(AG279="Media",AI279="Mayor"),AND(AG279="Alta",AI279="Moderado"),AND(AG279="Alta",AI279="Mayor"),AND(AG279="Muy Alta",AI279="Leve"),AND(AG279="Muy Alta",AI279="Menor"),AND(AG279="Muy Alta",AI279="Moderado"),AND(AG279="Muy Alta",AI279="Mayor")),"Alto",IF(OR(AND(AG279="Muy Baja",AI279="Catastrófico"),AND(AG279="Baja",AI279="Catastrófico"),AND(AG279="Media",AI279="Catastrófico"),AND(AG279="Alta",AI279="Catastrófico"),AND(AG279="Muy Alta",AI279="Catastrófico")),"Extremo","")))),"")</f>
        <v/>
      </c>
      <c r="AL279" s="51"/>
      <c r="AM279" s="42"/>
      <c r="AN279" s="52"/>
      <c r="AO279" s="52"/>
      <c r="AP279" s="53"/>
      <c r="AQ279" s="431"/>
      <c r="AR279" s="431"/>
      <c r="AS279" s="431"/>
    </row>
    <row r="280" spans="1:45" x14ac:dyDescent="0.2">
      <c r="A280" s="617"/>
      <c r="B280" s="363"/>
      <c r="C280" s="363"/>
      <c r="D280" s="363"/>
      <c r="E280" s="363"/>
      <c r="F280" s="633"/>
      <c r="G280" s="363"/>
      <c r="H280" s="363"/>
      <c r="I280" s="363"/>
      <c r="J280" s="363"/>
      <c r="K280" s="363"/>
      <c r="L280" s="363"/>
      <c r="M280" s="363"/>
      <c r="N280" s="363"/>
      <c r="O280" s="432"/>
      <c r="P280" s="426"/>
      <c r="Q280" s="390"/>
      <c r="R280" s="620"/>
      <c r="S280" s="101">
        <f>IF(NOT(ISERROR(MATCH(R280,_xlfn.ANCHORARRAY(F291),0))),Q293&amp;"Por favor no seleccionar los criterios de impacto",R280)</f>
        <v>0</v>
      </c>
      <c r="T280" s="426"/>
      <c r="U280" s="390"/>
      <c r="V280" s="393"/>
      <c r="W280" s="70">
        <v>2</v>
      </c>
      <c r="X280" s="43"/>
      <c r="Y280" s="45" t="str">
        <f>IF(OR(Z280="Preventivo",Z280="Detectivo"),"Probabilidad",IF(Z280="Correctivo","Impacto",""))</f>
        <v/>
      </c>
      <c r="Z280" s="46"/>
      <c r="AA280" s="46"/>
      <c r="AB280" s="47" t="str">
        <f t="shared" ref="AB280:AB284" si="308">IF(AND(Z280="Preventivo",AA280="Automático"),"50%",IF(AND(Z280="Preventivo",AA280="Manual"),"40%",IF(AND(Z280="Detectivo",AA280="Automático"),"40%",IF(AND(Z280="Detectivo",AA280="Manual"),"30%",IF(AND(Z280="Correctivo",AA280="Automático"),"35%",IF(AND(Z280="Correctivo",AA280="Manual"),"25%",""))))))</f>
        <v/>
      </c>
      <c r="AC280" s="46"/>
      <c r="AD280" s="46"/>
      <c r="AE280" s="46"/>
      <c r="AF280" s="48" t="str">
        <f>IFERROR(IF(AND(Y279="Probabilidad",Y280="Probabilidad"),(AH279-(+AH279*AB280)),IF(Y280="Probabilidad",(Q279-(+Q279*AB280)),IF(Y280="Impacto",AH279,""))),"")</f>
        <v/>
      </c>
      <c r="AG280" s="49" t="str">
        <f t="shared" ref="AG280:AG282" si="309">IFERROR(IF(AF280="","",IF(AF280&lt;=0.2,"Muy Baja",IF(AF280&lt;=0.4,"Baja",IF(AF280&lt;=0.6,"Media",IF(AF280&lt;=0.8,"Alta","Muy Alta"))))),"")</f>
        <v/>
      </c>
      <c r="AH280" s="117" t="str">
        <f t="shared" ref="AH280:AH284" si="310">+AF280</f>
        <v/>
      </c>
      <c r="AI280" s="49" t="str">
        <f t="shared" ref="AI280:AI284" si="311">IFERROR(IF(AJ280="","",IF(AJ280&lt;=0.2,"Leve",IF(AJ280&lt;=0.4,"Menor",IF(AJ280&lt;=0.6,"Moderado",IF(AJ280&lt;=0.8,"Mayor","Catastrófico"))))),"")</f>
        <v/>
      </c>
      <c r="AJ280" s="47" t="str">
        <f t="shared" ref="AJ280" si="312">IFERROR(IF(AND(Y279="Impacto",Y280="Impacto"),(AJ279-(+AJ279*AB280)),IF(Y280="Impacto",($U$12-(+$U$12*AB280)),IF(Y280="Probabilidad",AJ279,""))),"")</f>
        <v/>
      </c>
      <c r="AK280" s="50" t="str">
        <f t="shared" ref="AK280:AK281" si="313">IFERROR(IF(OR(AND(AG280="Muy Baja",AI280="Leve"),AND(AG280="Muy Baja",AI280="Menor"),AND(AG280="Baja",AI280="Leve")),"Bajo",IF(OR(AND(AG280="Muy baja",AI280="Moderado"),AND(AG280="Baja",AI280="Menor"),AND(AG280="Baja",AI280="Moderado"),AND(AG280="Media",AI280="Leve"),AND(AG280="Media",AI280="Menor"),AND(AG280="Media",AI280="Moderado"),AND(AG280="Alta",AI280="Leve"),AND(AG280="Alta",AI280="Menor")),"Moderado",IF(OR(AND(AG280="Muy Baja",AI280="Mayor"),AND(AG280="Baja",AI280="Mayor"),AND(AG280="Media",AI280="Mayor"),AND(AG280="Alta",AI280="Moderado"),AND(AG280="Alta",AI280="Mayor"),AND(AG280="Muy Alta",AI280="Leve"),AND(AG280="Muy Alta",AI280="Menor"),AND(AG280="Muy Alta",AI280="Moderado"),AND(AG280="Muy Alta",AI280="Mayor")),"Alto",IF(OR(AND(AG280="Muy Baja",AI280="Catastrófico"),AND(AG280="Baja",AI280="Catastrófico"),AND(AG280="Media",AI280="Catastrófico"),AND(AG280="Alta",AI280="Catastrófico"),AND(AG280="Muy Alta",AI280="Catastrófico")),"Extremo","")))),"")</f>
        <v/>
      </c>
      <c r="AL280" s="51"/>
      <c r="AM280" s="42"/>
      <c r="AN280" s="52"/>
      <c r="AO280" s="52"/>
      <c r="AP280" s="53"/>
      <c r="AQ280" s="432"/>
      <c r="AR280" s="432"/>
      <c r="AS280" s="432"/>
    </row>
    <row r="281" spans="1:45" x14ac:dyDescent="0.2">
      <c r="A281" s="617"/>
      <c r="B281" s="363"/>
      <c r="C281" s="363"/>
      <c r="D281" s="363"/>
      <c r="E281" s="363"/>
      <c r="F281" s="633"/>
      <c r="G281" s="363"/>
      <c r="H281" s="363"/>
      <c r="I281" s="363"/>
      <c r="J281" s="363"/>
      <c r="K281" s="363"/>
      <c r="L281" s="363"/>
      <c r="M281" s="363"/>
      <c r="N281" s="363"/>
      <c r="O281" s="432"/>
      <c r="P281" s="426"/>
      <c r="Q281" s="390"/>
      <c r="R281" s="620"/>
      <c r="S281" s="101">
        <f>IF(NOT(ISERROR(MATCH(R281,_xlfn.ANCHORARRAY(F292),0))),Q294&amp;"Por favor no seleccionar los criterios de impacto",R281)</f>
        <v>0</v>
      </c>
      <c r="T281" s="426"/>
      <c r="U281" s="390"/>
      <c r="V281" s="393"/>
      <c r="W281" s="70">
        <v>3</v>
      </c>
      <c r="X281" s="44"/>
      <c r="Y281" s="45" t="str">
        <f>IF(OR(Z281="Preventivo",Z281="Detectivo"),"Probabilidad",IF(Z281="Correctivo","Impacto",""))</f>
        <v/>
      </c>
      <c r="Z281" s="46"/>
      <c r="AA281" s="46"/>
      <c r="AB281" s="47" t="str">
        <f t="shared" si="308"/>
        <v/>
      </c>
      <c r="AC281" s="46"/>
      <c r="AD281" s="46"/>
      <c r="AE281" s="46"/>
      <c r="AF281" s="48" t="str">
        <f>IFERROR(IF(AND(Y280="Probabilidad",Y281="Probabilidad"),(AH280-(+AH280*AB281)),IF(AND(Y280="Impacto",Y281="Probabilidad"),(AH279-(+AH279*AB281)),IF(Y281="Impacto",AH280,""))),"")</f>
        <v/>
      </c>
      <c r="AG281" s="49" t="str">
        <f t="shared" si="309"/>
        <v/>
      </c>
      <c r="AH281" s="117" t="str">
        <f t="shared" si="310"/>
        <v/>
      </c>
      <c r="AI281" s="49" t="str">
        <f t="shared" si="311"/>
        <v/>
      </c>
      <c r="AJ281" s="47" t="str">
        <f t="shared" ref="AJ281:AJ284" si="314">IFERROR(IF(AND(Y280="Impacto",Y281="Impacto"),(AJ280-(+AJ280*AB281)),IF(AND(Y280="Probabilidad",Y281="Impacto"),(AJ279-(+AJ279*AB281)),IF(Y281="Probabilidad",AJ280,""))),"")</f>
        <v/>
      </c>
      <c r="AK281" s="50" t="str">
        <f t="shared" si="313"/>
        <v/>
      </c>
      <c r="AL281" s="51"/>
      <c r="AM281" s="42"/>
      <c r="AN281" s="52"/>
      <c r="AO281" s="52"/>
      <c r="AP281" s="53"/>
      <c r="AQ281" s="432"/>
      <c r="AR281" s="432"/>
      <c r="AS281" s="432"/>
    </row>
    <row r="282" spans="1:45" x14ac:dyDescent="0.2">
      <c r="A282" s="617"/>
      <c r="B282" s="363"/>
      <c r="C282" s="363"/>
      <c r="D282" s="363"/>
      <c r="E282" s="363"/>
      <c r="F282" s="633"/>
      <c r="G282" s="363"/>
      <c r="H282" s="363"/>
      <c r="I282" s="363"/>
      <c r="J282" s="363"/>
      <c r="K282" s="363"/>
      <c r="L282" s="363"/>
      <c r="M282" s="363"/>
      <c r="N282" s="363"/>
      <c r="O282" s="432"/>
      <c r="P282" s="426"/>
      <c r="Q282" s="390"/>
      <c r="R282" s="620"/>
      <c r="S282" s="101">
        <f>IF(NOT(ISERROR(MATCH(R282,_xlfn.ANCHORARRAY(F293),0))),Q295&amp;"Por favor no seleccionar los criterios de impacto",R282)</f>
        <v>0</v>
      </c>
      <c r="T282" s="426"/>
      <c r="U282" s="390"/>
      <c r="V282" s="393"/>
      <c r="W282" s="70">
        <v>4</v>
      </c>
      <c r="X282" s="43"/>
      <c r="Y282" s="45" t="str">
        <f t="shared" ref="Y282:Y284" si="315">IF(OR(Z282="Preventivo",Z282="Detectivo"),"Probabilidad",IF(Z282="Correctivo","Impacto",""))</f>
        <v/>
      </c>
      <c r="Z282" s="46"/>
      <c r="AA282" s="46"/>
      <c r="AB282" s="47" t="str">
        <f t="shared" si="308"/>
        <v/>
      </c>
      <c r="AC282" s="46"/>
      <c r="AD282" s="46"/>
      <c r="AE282" s="46"/>
      <c r="AF282" s="48" t="str">
        <f t="shared" ref="AF282:AF284" si="316">IFERROR(IF(AND(Y281="Probabilidad",Y282="Probabilidad"),(AH281-(+AH281*AB282)),IF(AND(Y281="Impacto",Y282="Probabilidad"),(AH280-(+AH280*AB282)),IF(Y282="Impacto",AH281,""))),"")</f>
        <v/>
      </c>
      <c r="AG282" s="49" t="str">
        <f t="shared" si="309"/>
        <v/>
      </c>
      <c r="AH282" s="117" t="str">
        <f t="shared" si="310"/>
        <v/>
      </c>
      <c r="AI282" s="49" t="str">
        <f t="shared" si="311"/>
        <v/>
      </c>
      <c r="AJ282" s="47" t="str">
        <f t="shared" si="314"/>
        <v/>
      </c>
      <c r="AK282" s="50" t="str">
        <f>IFERROR(IF(OR(AND(AG282="Muy Baja",AI282="Leve"),AND(AG282="Muy Baja",AI282="Menor"),AND(AG282="Baja",AI282="Leve")),"Bajo",IF(OR(AND(AG282="Muy baja",AI282="Moderado"),AND(AG282="Baja",AI282="Menor"),AND(AG282="Baja",AI282="Moderado"),AND(AG282="Media",AI282="Leve"),AND(AG282="Media",AI282="Menor"),AND(AG282="Media",AI282="Moderado"),AND(AG282="Alta",AI282="Leve"),AND(AG282="Alta",AI282="Menor")),"Moderado",IF(OR(AND(AG282="Muy Baja",AI282="Mayor"),AND(AG282="Baja",AI282="Mayor"),AND(AG282="Media",AI282="Mayor"),AND(AG282="Alta",AI282="Moderado"),AND(AG282="Alta",AI282="Mayor"),AND(AG282="Muy Alta",AI282="Leve"),AND(AG282="Muy Alta",AI282="Menor"),AND(AG282="Muy Alta",AI282="Moderado"),AND(AG282="Muy Alta",AI282="Mayor")),"Alto",IF(OR(AND(AG282="Muy Baja",AI282="Catastrófico"),AND(AG282="Baja",AI282="Catastrófico"),AND(AG282="Media",AI282="Catastrófico"),AND(AG282="Alta",AI282="Catastrófico"),AND(AG282="Muy Alta",AI282="Catastrófico")),"Extremo","")))),"")</f>
        <v/>
      </c>
      <c r="AL282" s="51"/>
      <c r="AM282" s="42"/>
      <c r="AN282" s="52"/>
      <c r="AO282" s="52"/>
      <c r="AP282" s="53"/>
      <c r="AQ282" s="432"/>
      <c r="AR282" s="432"/>
      <c r="AS282" s="432"/>
    </row>
    <row r="283" spans="1:45" x14ac:dyDescent="0.2">
      <c r="A283" s="617"/>
      <c r="B283" s="363"/>
      <c r="C283" s="363"/>
      <c r="D283" s="363"/>
      <c r="E283" s="363"/>
      <c r="F283" s="633"/>
      <c r="G283" s="363"/>
      <c r="H283" s="363"/>
      <c r="I283" s="363"/>
      <c r="J283" s="363"/>
      <c r="K283" s="363"/>
      <c r="L283" s="363"/>
      <c r="M283" s="363"/>
      <c r="N283" s="363"/>
      <c r="O283" s="432"/>
      <c r="P283" s="426"/>
      <c r="Q283" s="390"/>
      <c r="R283" s="620"/>
      <c r="S283" s="101">
        <f>IF(NOT(ISERROR(MATCH(R283,_xlfn.ANCHORARRAY(F294),0))),Q296&amp;"Por favor no seleccionar los criterios de impacto",R283)</f>
        <v>0</v>
      </c>
      <c r="T283" s="426"/>
      <c r="U283" s="390"/>
      <c r="V283" s="393"/>
      <c r="W283" s="70">
        <v>5</v>
      </c>
      <c r="X283" s="43"/>
      <c r="Y283" s="45" t="str">
        <f t="shared" si="315"/>
        <v/>
      </c>
      <c r="Z283" s="46"/>
      <c r="AA283" s="46"/>
      <c r="AB283" s="47" t="str">
        <f t="shared" si="308"/>
        <v/>
      </c>
      <c r="AC283" s="46"/>
      <c r="AD283" s="46"/>
      <c r="AE283" s="46"/>
      <c r="AF283" s="48" t="str">
        <f t="shared" si="316"/>
        <v/>
      </c>
      <c r="AG283" s="49" t="str">
        <f>IFERROR(IF(AF283="","",IF(AF283&lt;=0.2,"Muy Baja",IF(AF283&lt;=0.4,"Baja",IF(AF283&lt;=0.6,"Media",IF(AF283&lt;=0.8,"Alta","Muy Alta"))))),"")</f>
        <v/>
      </c>
      <c r="AH283" s="117" t="str">
        <f t="shared" si="310"/>
        <v/>
      </c>
      <c r="AI283" s="49" t="str">
        <f t="shared" si="311"/>
        <v/>
      </c>
      <c r="AJ283" s="47" t="str">
        <f t="shared" si="314"/>
        <v/>
      </c>
      <c r="AK283" s="50" t="str">
        <f t="shared" ref="AK283:AK284" si="317">IFERROR(IF(OR(AND(AG283="Muy Baja",AI283="Leve"),AND(AG283="Muy Baja",AI283="Menor"),AND(AG283="Baja",AI283="Leve")),"Bajo",IF(OR(AND(AG283="Muy baja",AI283="Moderado"),AND(AG283="Baja",AI283="Menor"),AND(AG283="Baja",AI283="Moderado"),AND(AG283="Media",AI283="Leve"),AND(AG283="Media",AI283="Menor"),AND(AG283="Media",AI283="Moderado"),AND(AG283="Alta",AI283="Leve"),AND(AG283="Alta",AI283="Menor")),"Moderado",IF(OR(AND(AG283="Muy Baja",AI283="Mayor"),AND(AG283="Baja",AI283="Mayor"),AND(AG283="Media",AI283="Mayor"),AND(AG283="Alta",AI283="Moderado"),AND(AG283="Alta",AI283="Mayor"),AND(AG283="Muy Alta",AI283="Leve"),AND(AG283="Muy Alta",AI283="Menor"),AND(AG283="Muy Alta",AI283="Moderado"),AND(AG283="Muy Alta",AI283="Mayor")),"Alto",IF(OR(AND(AG283="Muy Baja",AI283="Catastrófico"),AND(AG283="Baja",AI283="Catastrófico"),AND(AG283="Media",AI283="Catastrófico"),AND(AG283="Alta",AI283="Catastrófico"),AND(AG283="Muy Alta",AI283="Catastrófico")),"Extremo","")))),"")</f>
        <v/>
      </c>
      <c r="AL283" s="51"/>
      <c r="AM283" s="42"/>
      <c r="AN283" s="52"/>
      <c r="AO283" s="52"/>
      <c r="AP283" s="53"/>
      <c r="AQ283" s="432"/>
      <c r="AR283" s="432"/>
      <c r="AS283" s="432"/>
    </row>
    <row r="284" spans="1:45" x14ac:dyDescent="0.2">
      <c r="A284" s="618"/>
      <c r="B284" s="364"/>
      <c r="C284" s="364"/>
      <c r="D284" s="364"/>
      <c r="E284" s="364"/>
      <c r="F284" s="634"/>
      <c r="G284" s="364"/>
      <c r="H284" s="364"/>
      <c r="I284" s="364"/>
      <c r="J284" s="364"/>
      <c r="K284" s="364"/>
      <c r="L284" s="364"/>
      <c r="M284" s="364"/>
      <c r="N284" s="364"/>
      <c r="O284" s="433"/>
      <c r="P284" s="427"/>
      <c r="Q284" s="391"/>
      <c r="R284" s="621"/>
      <c r="S284" s="101">
        <f>IF(NOT(ISERROR(MATCH(R284,_xlfn.ANCHORARRAY(F295),0))),Q297&amp;"Por favor no seleccionar los criterios de impacto",R284)</f>
        <v>0</v>
      </c>
      <c r="T284" s="427"/>
      <c r="U284" s="391"/>
      <c r="V284" s="394"/>
      <c r="W284" s="70">
        <v>6</v>
      </c>
      <c r="X284" s="43"/>
      <c r="Y284" s="45" t="str">
        <f t="shared" si="315"/>
        <v/>
      </c>
      <c r="Z284" s="46"/>
      <c r="AA284" s="46"/>
      <c r="AB284" s="47" t="str">
        <f t="shared" si="308"/>
        <v/>
      </c>
      <c r="AC284" s="46"/>
      <c r="AD284" s="46"/>
      <c r="AE284" s="46"/>
      <c r="AF284" s="48" t="str">
        <f t="shared" si="316"/>
        <v/>
      </c>
      <c r="AG284" s="49" t="str">
        <f t="shared" ref="AG284" si="318">IFERROR(IF(AF284="","",IF(AF284&lt;=0.2,"Muy Baja",IF(AF284&lt;=0.4,"Baja",IF(AF284&lt;=0.6,"Media",IF(AF284&lt;=0.8,"Alta","Muy Alta"))))),"")</f>
        <v/>
      </c>
      <c r="AH284" s="117" t="str">
        <f t="shared" si="310"/>
        <v/>
      </c>
      <c r="AI284" s="49" t="str">
        <f t="shared" si="311"/>
        <v/>
      </c>
      <c r="AJ284" s="47" t="str">
        <f t="shared" si="314"/>
        <v/>
      </c>
      <c r="AK284" s="50" t="str">
        <f t="shared" si="317"/>
        <v/>
      </c>
      <c r="AL284" s="51"/>
      <c r="AM284" s="42"/>
      <c r="AN284" s="52"/>
      <c r="AO284" s="52"/>
      <c r="AP284" s="53"/>
      <c r="AQ284" s="433"/>
      <c r="AR284" s="433"/>
      <c r="AS284" s="433"/>
    </row>
    <row r="285" spans="1:45" x14ac:dyDescent="0.2">
      <c r="A285" s="616">
        <v>35</v>
      </c>
      <c r="B285" s="362"/>
      <c r="C285" s="362"/>
      <c r="D285" s="362"/>
      <c r="E285" s="362"/>
      <c r="F285" s="362"/>
      <c r="G285" s="362"/>
      <c r="H285" s="362"/>
      <c r="I285" s="362"/>
      <c r="J285" s="362"/>
      <c r="K285" s="362"/>
      <c r="L285" s="362"/>
      <c r="M285" s="362"/>
      <c r="N285" s="362"/>
      <c r="O285" s="431"/>
      <c r="P285" s="425" t="str">
        <f>IF(O285&lt;=0,"",IF(O285&lt;=2,"Muy Baja",IF(O285&lt;=24,"Baja",IF(O285&lt;=500,"Media",IF(O285&lt;=5000,"Alta","Muy Alta")))))</f>
        <v/>
      </c>
      <c r="Q285" s="389" t="str">
        <f>IF(P285="","",IF(P285="Muy Baja",0.2,IF(P285="Baja",0.4,IF(P285="Media",0.6,IF(P285="Alta",0.8,IF(P285="Muy Alta",1,))))))</f>
        <v/>
      </c>
      <c r="R285" s="619"/>
      <c r="S285" s="101">
        <f>IF(NOT(ISERROR(MATCH(R285,#REF!,0))),#REF!&amp;"Por favor no seleccionar los criterios de impacto(Afectación Económica o presupuestal y Pérdida Reputacional)",R285)</f>
        <v>0</v>
      </c>
      <c r="T285" s="425" t="e">
        <f>IF(OR(S285=#REF!,S285=#REF!),"Leve",IF(OR(S285=#REF!,S285=#REF!),"Menor",IF(OR(S285=#REF!,S285=#REF!),"Moderado",IF(OR(S285=#REF!,S285=#REF!),"Mayor",IF(OR(S285=#REF!,S285=#REF!),"Catastrófico","")))))</f>
        <v>#REF!</v>
      </c>
      <c r="U285" s="389" t="e">
        <f>IF(T285="","",IF(T285="Leve",0.2,IF(T285="Menor",0.4,IF(T285="Moderado",0.6,IF(T285="Mayor",0.8,IF(T285="Catastrófico",1,))))))</f>
        <v>#REF!</v>
      </c>
      <c r="V285" s="392" t="e">
        <f>IF(OR(AND(P285="Muy Baja",T285="Leve"),AND(P285="Muy Baja",T285="Menor"),AND(P285="Baja",T285="Leve")),"Bajo",IF(OR(AND(P285="Muy baja",T285="Moderado"),AND(P285="Baja",T285="Menor"),AND(P285="Baja",T285="Moderado"),AND(P285="Media",T285="Leve"),AND(P285="Media",T285="Menor"),AND(P285="Media",T285="Moderado"),AND(P285="Alta",T285="Leve"),AND(P285="Alta",T285="Menor")),"Moderado",IF(OR(AND(P285="Muy Baja",T285="Mayor"),AND(P285="Baja",T285="Mayor"),AND(P285="Media",T285="Mayor"),AND(P285="Alta",T285="Moderado"),AND(P285="Alta",T285="Mayor"),AND(P285="Muy Alta",T285="Leve"),AND(P285="Muy Alta",T285="Menor"),AND(P285="Muy Alta",T285="Moderado"),AND(P285="Muy Alta",T285="Mayor")),"Alto",IF(OR(AND(P285="Muy Baja",T285="Catastrófico"),AND(P285="Baja",T285="Catastrófico"),AND(P285="Media",T285="Catastrófico"),AND(P285="Alta",T285="Catastrófico"),AND(P285="Muy Alta",T285="Catastrófico")),"Extremo",""))))</f>
        <v>#REF!</v>
      </c>
      <c r="W285" s="70">
        <v>1</v>
      </c>
      <c r="X285" s="43"/>
      <c r="Y285" s="45" t="str">
        <f>IF(OR(Z285="Preventivo",Z285="Detectivo"),"Probabilidad",IF(Z285="Correctivo","Impacto",""))</f>
        <v/>
      </c>
      <c r="Z285" s="46"/>
      <c r="AA285" s="46"/>
      <c r="AB285" s="47" t="str">
        <f>IF(AND(Z285="Preventivo",AA285="Automático"),"50%",IF(AND(Z285="Preventivo",AA285="Manual"),"40%",IF(AND(Z285="Detectivo",AA285="Automático"),"40%",IF(AND(Z285="Detectivo",AA285="Manual"),"30%",IF(AND(Z285="Correctivo",AA285="Automático"),"35%",IF(AND(Z285="Correctivo",AA285="Manual"),"25%",""))))))</f>
        <v/>
      </c>
      <c r="AC285" s="46"/>
      <c r="AD285" s="46"/>
      <c r="AE285" s="46"/>
      <c r="AF285" s="48" t="str">
        <f>IFERROR(IF(Y285="Probabilidad",(Q285-(+Q285*AB285)),IF(Y285="Impacto",Q285,"")),"")</f>
        <v/>
      </c>
      <c r="AG285" s="49" t="str">
        <f>IFERROR(IF(AF285="","",IF(AF285&lt;=0.2,"Muy Baja",IF(AF285&lt;=0.4,"Baja",IF(AF285&lt;=0.6,"Media",IF(AF285&lt;=0.8,"Alta","Muy Alta"))))),"")</f>
        <v/>
      </c>
      <c r="AH285" s="117" t="str">
        <f>+AF285</f>
        <v/>
      </c>
      <c r="AI285" s="49" t="str">
        <f>IFERROR(IF(AJ285="","",IF(AJ285&lt;=0.2,"Leve",IF(AJ285&lt;=0.4,"Menor",IF(AJ285&lt;=0.6,"Moderado",IF(AJ285&lt;=0.8,"Mayor","Catastrófico"))))),"")</f>
        <v/>
      </c>
      <c r="AJ285" s="47" t="str">
        <f t="shared" ref="AJ285" si="319">IFERROR(IF(Y285="Impacto",(U285-(+U285*AB285)),IF(Y285="Probabilidad",U285,"")),"")</f>
        <v/>
      </c>
      <c r="AK285" s="50" t="str">
        <f>IFERROR(IF(OR(AND(AG285="Muy Baja",AI285="Leve"),AND(AG285="Muy Baja",AI285="Menor"),AND(AG285="Baja",AI285="Leve")),"Bajo",IF(OR(AND(AG285="Muy baja",AI285="Moderado"),AND(AG285="Baja",AI285="Menor"),AND(AG285="Baja",AI285="Moderado"),AND(AG285="Media",AI285="Leve"),AND(AG285="Media",AI285="Menor"),AND(AG285="Media",AI285="Moderado"),AND(AG285="Alta",AI285="Leve"),AND(AG285="Alta",AI285="Menor")),"Moderado",IF(OR(AND(AG285="Muy Baja",AI285="Mayor"),AND(AG285="Baja",AI285="Mayor"),AND(AG285="Media",AI285="Mayor"),AND(AG285="Alta",AI285="Moderado"),AND(AG285="Alta",AI285="Mayor"),AND(AG285="Muy Alta",AI285="Leve"),AND(AG285="Muy Alta",AI285="Menor"),AND(AG285="Muy Alta",AI285="Moderado"),AND(AG285="Muy Alta",AI285="Mayor")),"Alto",IF(OR(AND(AG285="Muy Baja",AI285="Catastrófico"),AND(AG285="Baja",AI285="Catastrófico"),AND(AG285="Media",AI285="Catastrófico"),AND(AG285="Alta",AI285="Catastrófico"),AND(AG285="Muy Alta",AI285="Catastrófico")),"Extremo","")))),"")</f>
        <v/>
      </c>
      <c r="AL285" s="51"/>
      <c r="AM285" s="42"/>
      <c r="AN285" s="52"/>
      <c r="AO285" s="52"/>
      <c r="AP285" s="53"/>
      <c r="AQ285" s="431"/>
      <c r="AR285" s="431"/>
      <c r="AS285" s="431"/>
    </row>
    <row r="286" spans="1:45" x14ac:dyDescent="0.2">
      <c r="A286" s="617"/>
      <c r="B286" s="363"/>
      <c r="C286" s="363"/>
      <c r="D286" s="363"/>
      <c r="E286" s="363"/>
      <c r="F286" s="363"/>
      <c r="G286" s="363"/>
      <c r="H286" s="363"/>
      <c r="I286" s="363"/>
      <c r="J286" s="363"/>
      <c r="K286" s="363"/>
      <c r="L286" s="363"/>
      <c r="M286" s="363"/>
      <c r="N286" s="363"/>
      <c r="O286" s="432"/>
      <c r="P286" s="426"/>
      <c r="Q286" s="390"/>
      <c r="R286" s="620"/>
      <c r="S286" s="101">
        <f>IF(NOT(ISERROR(MATCH(R286,_xlfn.ANCHORARRAY(F297),0))),Q299&amp;"Por favor no seleccionar los criterios de impacto",R286)</f>
        <v>0</v>
      </c>
      <c r="T286" s="426"/>
      <c r="U286" s="390"/>
      <c r="V286" s="393"/>
      <c r="W286" s="70">
        <v>2</v>
      </c>
      <c r="X286" s="43"/>
      <c r="Y286" s="45" t="str">
        <f>IF(OR(Z286="Preventivo",Z286="Detectivo"),"Probabilidad",IF(Z286="Correctivo","Impacto",""))</f>
        <v/>
      </c>
      <c r="Z286" s="46"/>
      <c r="AA286" s="46"/>
      <c r="AB286" s="47" t="str">
        <f t="shared" ref="AB286:AB290" si="320">IF(AND(Z286="Preventivo",AA286="Automático"),"50%",IF(AND(Z286="Preventivo",AA286="Manual"),"40%",IF(AND(Z286="Detectivo",AA286="Automático"),"40%",IF(AND(Z286="Detectivo",AA286="Manual"),"30%",IF(AND(Z286="Correctivo",AA286="Automático"),"35%",IF(AND(Z286="Correctivo",AA286="Manual"),"25%",""))))))</f>
        <v/>
      </c>
      <c r="AC286" s="46"/>
      <c r="AD286" s="46"/>
      <c r="AE286" s="46"/>
      <c r="AF286" s="48" t="str">
        <f>IFERROR(IF(AND(Y285="Probabilidad",Y286="Probabilidad"),(AH285-(+AH285*AB286)),IF(Y286="Probabilidad",(Q285-(+Q285*AB286)),IF(Y286="Impacto",AH285,""))),"")</f>
        <v/>
      </c>
      <c r="AG286" s="49" t="str">
        <f t="shared" ref="AG286:AG290" si="321">IFERROR(IF(AF286="","",IF(AF286&lt;=0.2,"Muy Baja",IF(AF286&lt;=0.4,"Baja",IF(AF286&lt;=0.6,"Media",IF(AF286&lt;=0.8,"Alta","Muy Alta"))))),"")</f>
        <v/>
      </c>
      <c r="AH286" s="117" t="str">
        <f t="shared" ref="AH286:AH290" si="322">+AF286</f>
        <v/>
      </c>
      <c r="AI286" s="49" t="str">
        <f t="shared" ref="AI286:AI290" si="323">IFERROR(IF(AJ286="","",IF(AJ286&lt;=0.2,"Leve",IF(AJ286&lt;=0.4,"Menor",IF(AJ286&lt;=0.6,"Moderado",IF(AJ286&lt;=0.8,"Mayor","Catastrófico"))))),"")</f>
        <v/>
      </c>
      <c r="AJ286" s="47" t="str">
        <f t="shared" ref="AJ286" si="324">IFERROR(IF(AND(Y285="Impacto",Y286="Impacto"),(AJ285-(+AJ285*AB286)),IF(Y286="Impacto",($U$12-(+$U$12*AB286)),IF(Y286="Probabilidad",AJ285,""))),"")</f>
        <v/>
      </c>
      <c r="AK286" s="50" t="str">
        <f t="shared" ref="AK286:AK287" si="325">IFERROR(IF(OR(AND(AG286="Muy Baja",AI286="Leve"),AND(AG286="Muy Baja",AI286="Menor"),AND(AG286="Baja",AI286="Leve")),"Bajo",IF(OR(AND(AG286="Muy baja",AI286="Moderado"),AND(AG286="Baja",AI286="Menor"),AND(AG286="Baja",AI286="Moderado"),AND(AG286="Media",AI286="Leve"),AND(AG286="Media",AI286="Menor"),AND(AG286="Media",AI286="Moderado"),AND(AG286="Alta",AI286="Leve"),AND(AG286="Alta",AI286="Menor")),"Moderado",IF(OR(AND(AG286="Muy Baja",AI286="Mayor"),AND(AG286="Baja",AI286="Mayor"),AND(AG286="Media",AI286="Mayor"),AND(AG286="Alta",AI286="Moderado"),AND(AG286="Alta",AI286="Mayor"),AND(AG286="Muy Alta",AI286="Leve"),AND(AG286="Muy Alta",AI286="Menor"),AND(AG286="Muy Alta",AI286="Moderado"),AND(AG286="Muy Alta",AI286="Mayor")),"Alto",IF(OR(AND(AG286="Muy Baja",AI286="Catastrófico"),AND(AG286="Baja",AI286="Catastrófico"),AND(AG286="Media",AI286="Catastrófico"),AND(AG286="Alta",AI286="Catastrófico"),AND(AG286="Muy Alta",AI286="Catastrófico")),"Extremo","")))),"")</f>
        <v/>
      </c>
      <c r="AL286" s="51"/>
      <c r="AM286" s="42"/>
      <c r="AN286" s="52"/>
      <c r="AO286" s="52"/>
      <c r="AP286" s="53"/>
      <c r="AQ286" s="432"/>
      <c r="AR286" s="432"/>
      <c r="AS286" s="432"/>
    </row>
    <row r="287" spans="1:45" x14ac:dyDescent="0.2">
      <c r="A287" s="617"/>
      <c r="B287" s="363"/>
      <c r="C287" s="363"/>
      <c r="D287" s="363"/>
      <c r="E287" s="363"/>
      <c r="F287" s="363"/>
      <c r="G287" s="363"/>
      <c r="H287" s="363"/>
      <c r="I287" s="363"/>
      <c r="J287" s="363"/>
      <c r="K287" s="363"/>
      <c r="L287" s="363"/>
      <c r="M287" s="363"/>
      <c r="N287" s="363"/>
      <c r="O287" s="432"/>
      <c r="P287" s="426"/>
      <c r="Q287" s="390"/>
      <c r="R287" s="620"/>
      <c r="S287" s="101">
        <f>IF(NOT(ISERROR(MATCH(R287,_xlfn.ANCHORARRAY(F298),0))),Q300&amp;"Por favor no seleccionar los criterios de impacto",R287)</f>
        <v>0</v>
      </c>
      <c r="T287" s="426"/>
      <c r="U287" s="390"/>
      <c r="V287" s="393"/>
      <c r="W287" s="70">
        <v>3</v>
      </c>
      <c r="X287" s="44"/>
      <c r="Y287" s="45" t="str">
        <f>IF(OR(Z287="Preventivo",Z287="Detectivo"),"Probabilidad",IF(Z287="Correctivo","Impacto",""))</f>
        <v/>
      </c>
      <c r="Z287" s="46"/>
      <c r="AA287" s="46"/>
      <c r="AB287" s="47" t="str">
        <f t="shared" si="320"/>
        <v/>
      </c>
      <c r="AC287" s="46"/>
      <c r="AD287" s="46"/>
      <c r="AE287" s="46"/>
      <c r="AF287" s="48" t="str">
        <f>IFERROR(IF(AND(Y286="Probabilidad",Y287="Probabilidad"),(AH286-(+AH286*AB287)),IF(AND(Y286="Impacto",Y287="Probabilidad"),(AH285-(+AH285*AB287)),IF(Y287="Impacto",AH286,""))),"")</f>
        <v/>
      </c>
      <c r="AG287" s="49" t="str">
        <f t="shared" si="321"/>
        <v/>
      </c>
      <c r="AH287" s="117" t="str">
        <f t="shared" si="322"/>
        <v/>
      </c>
      <c r="AI287" s="49" t="str">
        <f t="shared" si="323"/>
        <v/>
      </c>
      <c r="AJ287" s="47" t="str">
        <f t="shared" ref="AJ287:AJ290" si="326">IFERROR(IF(AND(Y286="Impacto",Y287="Impacto"),(AJ286-(+AJ286*AB287)),IF(AND(Y286="Probabilidad",Y287="Impacto"),(AJ285-(+AJ285*AB287)),IF(Y287="Probabilidad",AJ286,""))),"")</f>
        <v/>
      </c>
      <c r="AK287" s="50" t="str">
        <f t="shared" si="325"/>
        <v/>
      </c>
      <c r="AL287" s="51"/>
      <c r="AM287" s="42"/>
      <c r="AN287" s="52"/>
      <c r="AO287" s="52"/>
      <c r="AP287" s="53"/>
      <c r="AQ287" s="432"/>
      <c r="AR287" s="432"/>
      <c r="AS287" s="432"/>
    </row>
    <row r="288" spans="1:45" x14ac:dyDescent="0.2">
      <c r="A288" s="617"/>
      <c r="B288" s="363"/>
      <c r="C288" s="363"/>
      <c r="D288" s="363"/>
      <c r="E288" s="363"/>
      <c r="F288" s="363"/>
      <c r="G288" s="363"/>
      <c r="H288" s="363"/>
      <c r="I288" s="363"/>
      <c r="J288" s="363"/>
      <c r="K288" s="363"/>
      <c r="L288" s="363"/>
      <c r="M288" s="363"/>
      <c r="N288" s="363"/>
      <c r="O288" s="432"/>
      <c r="P288" s="426"/>
      <c r="Q288" s="390"/>
      <c r="R288" s="620"/>
      <c r="S288" s="101">
        <f>IF(NOT(ISERROR(MATCH(R288,_xlfn.ANCHORARRAY(F299),0))),Q301&amp;"Por favor no seleccionar los criterios de impacto",R288)</f>
        <v>0</v>
      </c>
      <c r="T288" s="426"/>
      <c r="U288" s="390"/>
      <c r="V288" s="393"/>
      <c r="W288" s="70">
        <v>4</v>
      </c>
      <c r="X288" s="43"/>
      <c r="Y288" s="45" t="str">
        <f t="shared" ref="Y288:Y290" si="327">IF(OR(Z288="Preventivo",Z288="Detectivo"),"Probabilidad",IF(Z288="Correctivo","Impacto",""))</f>
        <v/>
      </c>
      <c r="Z288" s="46"/>
      <c r="AA288" s="46"/>
      <c r="AB288" s="47" t="str">
        <f t="shared" si="320"/>
        <v/>
      </c>
      <c r="AC288" s="46"/>
      <c r="AD288" s="46"/>
      <c r="AE288" s="46"/>
      <c r="AF288" s="48" t="str">
        <f t="shared" ref="AF288:AF290" si="328">IFERROR(IF(AND(Y287="Probabilidad",Y288="Probabilidad"),(AH287-(+AH287*AB288)),IF(AND(Y287="Impacto",Y288="Probabilidad"),(AH286-(+AH286*AB288)),IF(Y288="Impacto",AH287,""))),"")</f>
        <v/>
      </c>
      <c r="AG288" s="49" t="str">
        <f t="shared" si="321"/>
        <v/>
      </c>
      <c r="AH288" s="117" t="str">
        <f t="shared" si="322"/>
        <v/>
      </c>
      <c r="AI288" s="49" t="str">
        <f t="shared" si="323"/>
        <v/>
      </c>
      <c r="AJ288" s="47" t="str">
        <f t="shared" si="326"/>
        <v/>
      </c>
      <c r="AK288" s="50" t="str">
        <f>IFERROR(IF(OR(AND(AG288="Muy Baja",AI288="Leve"),AND(AG288="Muy Baja",AI288="Menor"),AND(AG288="Baja",AI288="Leve")),"Bajo",IF(OR(AND(AG288="Muy baja",AI288="Moderado"),AND(AG288="Baja",AI288="Menor"),AND(AG288="Baja",AI288="Moderado"),AND(AG288="Media",AI288="Leve"),AND(AG288="Media",AI288="Menor"),AND(AG288="Media",AI288="Moderado"),AND(AG288="Alta",AI288="Leve"),AND(AG288="Alta",AI288="Menor")),"Moderado",IF(OR(AND(AG288="Muy Baja",AI288="Mayor"),AND(AG288="Baja",AI288="Mayor"),AND(AG288="Media",AI288="Mayor"),AND(AG288="Alta",AI288="Moderado"),AND(AG288="Alta",AI288="Mayor"),AND(AG288="Muy Alta",AI288="Leve"),AND(AG288="Muy Alta",AI288="Menor"),AND(AG288="Muy Alta",AI288="Moderado"),AND(AG288="Muy Alta",AI288="Mayor")),"Alto",IF(OR(AND(AG288="Muy Baja",AI288="Catastrófico"),AND(AG288="Baja",AI288="Catastrófico"),AND(AG288="Media",AI288="Catastrófico"),AND(AG288="Alta",AI288="Catastrófico"),AND(AG288="Muy Alta",AI288="Catastrófico")),"Extremo","")))),"")</f>
        <v/>
      </c>
      <c r="AL288" s="51"/>
      <c r="AM288" s="42"/>
      <c r="AN288" s="52"/>
      <c r="AO288" s="52"/>
      <c r="AP288" s="53"/>
      <c r="AQ288" s="432"/>
      <c r="AR288" s="432"/>
      <c r="AS288" s="432"/>
    </row>
    <row r="289" spans="1:45" x14ac:dyDescent="0.2">
      <c r="A289" s="617"/>
      <c r="B289" s="363"/>
      <c r="C289" s="363"/>
      <c r="D289" s="363"/>
      <c r="E289" s="363"/>
      <c r="F289" s="363"/>
      <c r="G289" s="363"/>
      <c r="H289" s="363"/>
      <c r="I289" s="363"/>
      <c r="J289" s="363"/>
      <c r="K289" s="363"/>
      <c r="L289" s="363"/>
      <c r="M289" s="363"/>
      <c r="N289" s="363"/>
      <c r="O289" s="432"/>
      <c r="P289" s="426"/>
      <c r="Q289" s="390"/>
      <c r="R289" s="620"/>
      <c r="S289" s="101">
        <f>IF(NOT(ISERROR(MATCH(R289,_xlfn.ANCHORARRAY(F300),0))),Q302&amp;"Por favor no seleccionar los criterios de impacto",R289)</f>
        <v>0</v>
      </c>
      <c r="T289" s="426"/>
      <c r="U289" s="390"/>
      <c r="V289" s="393"/>
      <c r="W289" s="70">
        <v>5</v>
      </c>
      <c r="X289" s="43"/>
      <c r="Y289" s="45" t="str">
        <f t="shared" si="327"/>
        <v/>
      </c>
      <c r="Z289" s="46"/>
      <c r="AA289" s="46"/>
      <c r="AB289" s="47" t="str">
        <f t="shared" si="320"/>
        <v/>
      </c>
      <c r="AC289" s="46"/>
      <c r="AD289" s="46"/>
      <c r="AE289" s="46"/>
      <c r="AF289" s="48" t="str">
        <f t="shared" si="328"/>
        <v/>
      </c>
      <c r="AG289" s="49" t="str">
        <f t="shared" si="321"/>
        <v/>
      </c>
      <c r="AH289" s="117" t="str">
        <f t="shared" si="322"/>
        <v/>
      </c>
      <c r="AI289" s="49" t="str">
        <f t="shared" si="323"/>
        <v/>
      </c>
      <c r="AJ289" s="47" t="str">
        <f t="shared" si="326"/>
        <v/>
      </c>
      <c r="AK289" s="50" t="str">
        <f t="shared" ref="AK289:AK290" si="329">IFERROR(IF(OR(AND(AG289="Muy Baja",AI289="Leve"),AND(AG289="Muy Baja",AI289="Menor"),AND(AG289="Baja",AI289="Leve")),"Bajo",IF(OR(AND(AG289="Muy baja",AI289="Moderado"),AND(AG289="Baja",AI289="Menor"),AND(AG289="Baja",AI289="Moderado"),AND(AG289="Media",AI289="Leve"),AND(AG289="Media",AI289="Menor"),AND(AG289="Media",AI289="Moderado"),AND(AG289="Alta",AI289="Leve"),AND(AG289="Alta",AI289="Menor")),"Moderado",IF(OR(AND(AG289="Muy Baja",AI289="Mayor"),AND(AG289="Baja",AI289="Mayor"),AND(AG289="Media",AI289="Mayor"),AND(AG289="Alta",AI289="Moderado"),AND(AG289="Alta",AI289="Mayor"),AND(AG289="Muy Alta",AI289="Leve"),AND(AG289="Muy Alta",AI289="Menor"),AND(AG289="Muy Alta",AI289="Moderado"),AND(AG289="Muy Alta",AI289="Mayor")),"Alto",IF(OR(AND(AG289="Muy Baja",AI289="Catastrófico"),AND(AG289="Baja",AI289="Catastrófico"),AND(AG289="Media",AI289="Catastrófico"),AND(AG289="Alta",AI289="Catastrófico"),AND(AG289="Muy Alta",AI289="Catastrófico")),"Extremo","")))),"")</f>
        <v/>
      </c>
      <c r="AL289" s="51"/>
      <c r="AM289" s="42"/>
      <c r="AN289" s="52"/>
      <c r="AO289" s="52"/>
      <c r="AP289" s="53"/>
      <c r="AQ289" s="432"/>
      <c r="AR289" s="432"/>
      <c r="AS289" s="432"/>
    </row>
    <row r="290" spans="1:45" x14ac:dyDescent="0.2">
      <c r="A290" s="618"/>
      <c r="B290" s="364"/>
      <c r="C290" s="364"/>
      <c r="D290" s="364"/>
      <c r="E290" s="364"/>
      <c r="F290" s="364"/>
      <c r="G290" s="364"/>
      <c r="H290" s="364"/>
      <c r="I290" s="364"/>
      <c r="J290" s="364"/>
      <c r="K290" s="364"/>
      <c r="L290" s="364"/>
      <c r="M290" s="364"/>
      <c r="N290" s="364"/>
      <c r="O290" s="433"/>
      <c r="P290" s="427"/>
      <c r="Q290" s="391"/>
      <c r="R290" s="621"/>
      <c r="S290" s="101">
        <f>IF(NOT(ISERROR(MATCH(R290,_xlfn.ANCHORARRAY(F301),0))),Q303&amp;"Por favor no seleccionar los criterios de impacto",R290)</f>
        <v>0</v>
      </c>
      <c r="T290" s="427"/>
      <c r="U290" s="391"/>
      <c r="V290" s="394"/>
      <c r="W290" s="70">
        <v>6</v>
      </c>
      <c r="X290" s="43"/>
      <c r="Y290" s="45" t="str">
        <f t="shared" si="327"/>
        <v/>
      </c>
      <c r="Z290" s="46"/>
      <c r="AA290" s="46"/>
      <c r="AB290" s="47" t="str">
        <f t="shared" si="320"/>
        <v/>
      </c>
      <c r="AC290" s="46"/>
      <c r="AD290" s="46"/>
      <c r="AE290" s="46"/>
      <c r="AF290" s="48" t="str">
        <f t="shared" si="328"/>
        <v/>
      </c>
      <c r="AG290" s="49" t="str">
        <f t="shared" si="321"/>
        <v/>
      </c>
      <c r="AH290" s="117" t="str">
        <f t="shared" si="322"/>
        <v/>
      </c>
      <c r="AI290" s="49" t="str">
        <f t="shared" si="323"/>
        <v/>
      </c>
      <c r="AJ290" s="47" t="str">
        <f t="shared" si="326"/>
        <v/>
      </c>
      <c r="AK290" s="50" t="str">
        <f t="shared" si="329"/>
        <v/>
      </c>
      <c r="AL290" s="51"/>
      <c r="AM290" s="42"/>
      <c r="AN290" s="52"/>
      <c r="AO290" s="52"/>
      <c r="AP290" s="53"/>
      <c r="AQ290" s="433"/>
      <c r="AR290" s="433"/>
      <c r="AS290" s="433"/>
    </row>
    <row r="291" spans="1:45" x14ac:dyDescent="0.2">
      <c r="A291" s="616">
        <v>36</v>
      </c>
      <c r="B291" s="362"/>
      <c r="C291" s="362"/>
      <c r="D291" s="362"/>
      <c r="E291" s="362"/>
      <c r="F291" s="362"/>
      <c r="G291" s="362"/>
      <c r="H291" s="362"/>
      <c r="I291" s="362"/>
      <c r="J291" s="362"/>
      <c r="K291" s="362"/>
      <c r="L291" s="362"/>
      <c r="M291" s="362"/>
      <c r="N291" s="362"/>
      <c r="O291" s="431"/>
      <c r="P291" s="425" t="str">
        <f>IF(O291&lt;=0,"",IF(O291&lt;=2,"Muy Baja",IF(O291&lt;=24,"Baja",IF(O291&lt;=500,"Media",IF(O291&lt;=5000,"Alta","Muy Alta")))))</f>
        <v/>
      </c>
      <c r="Q291" s="389" t="str">
        <f>IF(P291="","",IF(P291="Muy Baja",0.2,IF(P291="Baja",0.4,IF(P291="Media",0.6,IF(P291="Alta",0.8,IF(P291="Muy Alta",1,))))))</f>
        <v/>
      </c>
      <c r="R291" s="619"/>
      <c r="S291" s="101">
        <f>IF(NOT(ISERROR(MATCH(R291,#REF!,0))),#REF!&amp;"Por favor no seleccionar los criterios de impacto(Afectación Económica o presupuestal y Pérdida Reputacional)",R291)</f>
        <v>0</v>
      </c>
      <c r="T291" s="425" t="e">
        <f>IF(OR(S291=#REF!,S291=#REF!),"Leve",IF(OR(S291=#REF!,S291=#REF!),"Menor",IF(OR(S291=#REF!,S291=#REF!),"Moderado",IF(OR(S291=#REF!,S291=#REF!),"Mayor",IF(OR(S291=#REF!,S291=#REF!),"Catastrófico","")))))</f>
        <v>#REF!</v>
      </c>
      <c r="U291" s="389" t="e">
        <f>IF(T291="","",IF(T291="Leve",0.2,IF(T291="Menor",0.4,IF(T291="Moderado",0.6,IF(T291="Mayor",0.8,IF(T291="Catastrófico",1,))))))</f>
        <v>#REF!</v>
      </c>
      <c r="V291" s="392" t="e">
        <f>IF(OR(AND(P291="Muy Baja",T291="Leve"),AND(P291="Muy Baja",T291="Menor"),AND(P291="Baja",T291="Leve")),"Bajo",IF(OR(AND(P291="Muy baja",T291="Moderado"),AND(P291="Baja",T291="Menor"),AND(P291="Baja",T291="Moderado"),AND(P291="Media",T291="Leve"),AND(P291="Media",T291="Menor"),AND(P291="Media",T291="Moderado"),AND(P291="Alta",T291="Leve"),AND(P291="Alta",T291="Menor")),"Moderado",IF(OR(AND(P291="Muy Baja",T291="Mayor"),AND(P291="Baja",T291="Mayor"),AND(P291="Media",T291="Mayor"),AND(P291="Alta",T291="Moderado"),AND(P291="Alta",T291="Mayor"),AND(P291="Muy Alta",T291="Leve"),AND(P291="Muy Alta",T291="Menor"),AND(P291="Muy Alta",T291="Moderado"),AND(P291="Muy Alta",T291="Mayor")),"Alto",IF(OR(AND(P291="Muy Baja",T291="Catastrófico"),AND(P291="Baja",T291="Catastrófico"),AND(P291="Media",T291="Catastrófico"),AND(P291="Alta",T291="Catastrófico"),AND(P291="Muy Alta",T291="Catastrófico")),"Extremo",""))))</f>
        <v>#REF!</v>
      </c>
      <c r="W291" s="70">
        <v>1</v>
      </c>
      <c r="X291" s="43"/>
      <c r="Y291" s="45" t="str">
        <f>IF(OR(Z291="Preventivo",Z291="Detectivo"),"Probabilidad",IF(Z291="Correctivo","Impacto",""))</f>
        <v/>
      </c>
      <c r="Z291" s="46"/>
      <c r="AA291" s="46"/>
      <c r="AB291" s="47" t="str">
        <f>IF(AND(Z291="Preventivo",AA291="Automático"),"50%",IF(AND(Z291="Preventivo",AA291="Manual"),"40%",IF(AND(Z291="Detectivo",AA291="Automático"),"40%",IF(AND(Z291="Detectivo",AA291="Manual"),"30%",IF(AND(Z291="Correctivo",AA291="Automático"),"35%",IF(AND(Z291="Correctivo",AA291="Manual"),"25%",""))))))</f>
        <v/>
      </c>
      <c r="AC291" s="46"/>
      <c r="AD291" s="46"/>
      <c r="AE291" s="46"/>
      <c r="AF291" s="48" t="str">
        <f>IFERROR(IF(Y291="Probabilidad",(Q291-(+Q291*AB291)),IF(Y291="Impacto",Q291,"")),"")</f>
        <v/>
      </c>
      <c r="AG291" s="49" t="str">
        <f>IFERROR(IF(AF291="","",IF(AF291&lt;=0.2,"Muy Baja",IF(AF291&lt;=0.4,"Baja",IF(AF291&lt;=0.6,"Media",IF(AF291&lt;=0.8,"Alta","Muy Alta"))))),"")</f>
        <v/>
      </c>
      <c r="AH291" s="117" t="str">
        <f>+AF291</f>
        <v/>
      </c>
      <c r="AI291" s="49" t="str">
        <f>IFERROR(IF(AJ291="","",IF(AJ291&lt;=0.2,"Leve",IF(AJ291&lt;=0.4,"Menor",IF(AJ291&lt;=0.6,"Moderado",IF(AJ291&lt;=0.8,"Mayor","Catastrófico"))))),"")</f>
        <v/>
      </c>
      <c r="AJ291" s="47" t="str">
        <f t="shared" ref="AJ291" si="330">IFERROR(IF(Y291="Impacto",(U291-(+U291*AB291)),IF(Y291="Probabilidad",U291,"")),"")</f>
        <v/>
      </c>
      <c r="AK291" s="50" t="str">
        <f>IFERROR(IF(OR(AND(AG291="Muy Baja",AI291="Leve"),AND(AG291="Muy Baja",AI291="Menor"),AND(AG291="Baja",AI291="Leve")),"Bajo",IF(OR(AND(AG291="Muy baja",AI291="Moderado"),AND(AG291="Baja",AI291="Menor"),AND(AG291="Baja",AI291="Moderado"),AND(AG291="Media",AI291="Leve"),AND(AG291="Media",AI291="Menor"),AND(AG291="Media",AI291="Moderado"),AND(AG291="Alta",AI291="Leve"),AND(AG291="Alta",AI291="Menor")),"Moderado",IF(OR(AND(AG291="Muy Baja",AI291="Mayor"),AND(AG291="Baja",AI291="Mayor"),AND(AG291="Media",AI291="Mayor"),AND(AG291="Alta",AI291="Moderado"),AND(AG291="Alta",AI291="Mayor"),AND(AG291="Muy Alta",AI291="Leve"),AND(AG291="Muy Alta",AI291="Menor"),AND(AG291="Muy Alta",AI291="Moderado"),AND(AG291="Muy Alta",AI291="Mayor")),"Alto",IF(OR(AND(AG291="Muy Baja",AI291="Catastrófico"),AND(AG291="Baja",AI291="Catastrófico"),AND(AG291="Media",AI291="Catastrófico"),AND(AG291="Alta",AI291="Catastrófico"),AND(AG291="Muy Alta",AI291="Catastrófico")),"Extremo","")))),"")</f>
        <v/>
      </c>
      <c r="AL291" s="46"/>
      <c r="AM291" s="42"/>
      <c r="AN291" s="52"/>
      <c r="AO291" s="52"/>
      <c r="AP291" s="53"/>
      <c r="AQ291" s="431"/>
      <c r="AR291" s="431"/>
      <c r="AS291" s="431"/>
    </row>
    <row r="292" spans="1:45" x14ac:dyDescent="0.2">
      <c r="A292" s="617"/>
      <c r="B292" s="363"/>
      <c r="C292" s="363"/>
      <c r="D292" s="363"/>
      <c r="E292" s="363"/>
      <c r="F292" s="363"/>
      <c r="G292" s="363"/>
      <c r="H292" s="363"/>
      <c r="I292" s="363"/>
      <c r="J292" s="363"/>
      <c r="K292" s="363"/>
      <c r="L292" s="363"/>
      <c r="M292" s="363"/>
      <c r="N292" s="363"/>
      <c r="O292" s="432"/>
      <c r="P292" s="426"/>
      <c r="Q292" s="390"/>
      <c r="R292" s="620"/>
      <c r="S292" s="101">
        <f>IF(NOT(ISERROR(MATCH(R292,_xlfn.ANCHORARRAY(F303),0))),Q305&amp;"Por favor no seleccionar los criterios de impacto",R292)</f>
        <v>0</v>
      </c>
      <c r="T292" s="426"/>
      <c r="U292" s="390"/>
      <c r="V292" s="393"/>
      <c r="W292" s="70">
        <v>2</v>
      </c>
      <c r="X292" s="43"/>
      <c r="Y292" s="45" t="str">
        <f>IF(OR(Z292="Preventivo",Z292="Detectivo"),"Probabilidad",IF(Z292="Correctivo","Impacto",""))</f>
        <v/>
      </c>
      <c r="Z292" s="46"/>
      <c r="AA292" s="46"/>
      <c r="AB292" s="47" t="str">
        <f t="shared" ref="AB292:AB296" si="331">IF(AND(Z292="Preventivo",AA292="Automático"),"50%",IF(AND(Z292="Preventivo",AA292="Manual"),"40%",IF(AND(Z292="Detectivo",AA292="Automático"),"40%",IF(AND(Z292="Detectivo",AA292="Manual"),"30%",IF(AND(Z292="Correctivo",AA292="Automático"),"35%",IF(AND(Z292="Correctivo",AA292="Manual"),"25%",""))))))</f>
        <v/>
      </c>
      <c r="AC292" s="46"/>
      <c r="AD292" s="46"/>
      <c r="AE292" s="46"/>
      <c r="AF292" s="48" t="str">
        <f>IFERROR(IF(AND(Y291="Probabilidad",Y292="Probabilidad"),(AH291-(+AH291*AB292)),IF(Y292="Probabilidad",(Q291-(+Q291*AB292)),IF(Y292="Impacto",AH291,""))),"")</f>
        <v/>
      </c>
      <c r="AG292" s="49" t="str">
        <f t="shared" ref="AG292:AG296" si="332">IFERROR(IF(AF292="","",IF(AF292&lt;=0.2,"Muy Baja",IF(AF292&lt;=0.4,"Baja",IF(AF292&lt;=0.6,"Media",IF(AF292&lt;=0.8,"Alta","Muy Alta"))))),"")</f>
        <v/>
      </c>
      <c r="AH292" s="117" t="str">
        <f t="shared" ref="AH292:AH296" si="333">+AF292</f>
        <v/>
      </c>
      <c r="AI292" s="49" t="str">
        <f t="shared" ref="AI292:AI295" si="334">IFERROR(IF(AJ292="","",IF(AJ292&lt;=0.2,"Leve",IF(AJ292&lt;=0.4,"Menor",IF(AJ292&lt;=0.6,"Moderado",IF(AJ292&lt;=0.8,"Mayor","Catastrófico"))))),"")</f>
        <v/>
      </c>
      <c r="AJ292" s="47" t="str">
        <f t="shared" ref="AJ292" si="335">IFERROR(IF(AND(Y291="Impacto",Y292="Impacto"),(AJ291-(+AJ291*AB292)),IF(Y292="Impacto",($U$12-(+$U$12*AB292)),IF(Y292="Probabilidad",AJ291,""))),"")</f>
        <v/>
      </c>
      <c r="AK292" s="50" t="str">
        <f t="shared" ref="AK292:AK293" si="336">IFERROR(IF(OR(AND(AG292="Muy Baja",AI292="Leve"),AND(AG292="Muy Baja",AI292="Menor"),AND(AG292="Baja",AI292="Leve")),"Bajo",IF(OR(AND(AG292="Muy baja",AI292="Moderado"),AND(AG292="Baja",AI292="Menor"),AND(AG292="Baja",AI292="Moderado"),AND(AG292="Media",AI292="Leve"),AND(AG292="Media",AI292="Menor"),AND(AG292="Media",AI292="Moderado"),AND(AG292="Alta",AI292="Leve"),AND(AG292="Alta",AI292="Menor")),"Moderado",IF(OR(AND(AG292="Muy Baja",AI292="Mayor"),AND(AG292="Baja",AI292="Mayor"),AND(AG292="Media",AI292="Mayor"),AND(AG292="Alta",AI292="Moderado"),AND(AG292="Alta",AI292="Mayor"),AND(AG292="Muy Alta",AI292="Leve"),AND(AG292="Muy Alta",AI292="Menor"),AND(AG292="Muy Alta",AI292="Moderado"),AND(AG292="Muy Alta",AI292="Mayor")),"Alto",IF(OR(AND(AG292="Muy Baja",AI292="Catastrófico"),AND(AG292="Baja",AI292="Catastrófico"),AND(AG292="Media",AI292="Catastrófico"),AND(AG292="Alta",AI292="Catastrófico"),AND(AG292="Muy Alta",AI292="Catastrófico")),"Extremo","")))),"")</f>
        <v/>
      </c>
      <c r="AL292" s="51"/>
      <c r="AM292" s="42"/>
      <c r="AN292" s="52"/>
      <c r="AO292" s="52"/>
      <c r="AP292" s="53"/>
      <c r="AQ292" s="432"/>
      <c r="AR292" s="432"/>
      <c r="AS292" s="432"/>
    </row>
    <row r="293" spans="1:45" x14ac:dyDescent="0.2">
      <c r="A293" s="617"/>
      <c r="B293" s="363"/>
      <c r="C293" s="363"/>
      <c r="D293" s="363"/>
      <c r="E293" s="363"/>
      <c r="F293" s="363"/>
      <c r="G293" s="363"/>
      <c r="H293" s="363"/>
      <c r="I293" s="363"/>
      <c r="J293" s="363"/>
      <c r="K293" s="363"/>
      <c r="L293" s="363"/>
      <c r="M293" s="363"/>
      <c r="N293" s="363"/>
      <c r="O293" s="432"/>
      <c r="P293" s="426"/>
      <c r="Q293" s="390"/>
      <c r="R293" s="620"/>
      <c r="S293" s="101">
        <f>IF(NOT(ISERROR(MATCH(R293,_xlfn.ANCHORARRAY(F304),0))),Q306&amp;"Por favor no seleccionar los criterios de impacto",R293)</f>
        <v>0</v>
      </c>
      <c r="T293" s="426"/>
      <c r="U293" s="390"/>
      <c r="V293" s="393"/>
      <c r="W293" s="70">
        <v>3</v>
      </c>
      <c r="X293" s="44"/>
      <c r="Y293" s="45" t="str">
        <f>IF(OR(Z293="Preventivo",Z293="Detectivo"),"Probabilidad",IF(Z293="Correctivo","Impacto",""))</f>
        <v/>
      </c>
      <c r="Z293" s="46"/>
      <c r="AA293" s="46"/>
      <c r="AB293" s="47" t="str">
        <f t="shared" si="331"/>
        <v/>
      </c>
      <c r="AC293" s="46"/>
      <c r="AD293" s="46"/>
      <c r="AE293" s="46"/>
      <c r="AF293" s="48" t="str">
        <f>IFERROR(IF(AND(Y292="Probabilidad",Y293="Probabilidad"),(AH292-(+AH292*AB293)),IF(AND(Y292="Impacto",Y293="Probabilidad"),(AH291-(+AH291*AB293)),IF(Y293="Impacto",AH292,""))),"")</f>
        <v/>
      </c>
      <c r="AG293" s="49" t="str">
        <f t="shared" si="332"/>
        <v/>
      </c>
      <c r="AH293" s="117" t="str">
        <f t="shared" si="333"/>
        <v/>
      </c>
      <c r="AI293" s="49" t="str">
        <f t="shared" si="334"/>
        <v/>
      </c>
      <c r="AJ293" s="47" t="str">
        <f t="shared" ref="AJ293:AJ296" si="337">IFERROR(IF(AND(Y292="Impacto",Y293="Impacto"),(AJ292-(+AJ292*AB293)),IF(AND(Y292="Probabilidad",Y293="Impacto"),(AJ291-(+AJ291*AB293)),IF(Y293="Probabilidad",AJ292,""))),"")</f>
        <v/>
      </c>
      <c r="AK293" s="50" t="str">
        <f t="shared" si="336"/>
        <v/>
      </c>
      <c r="AL293" s="51"/>
      <c r="AM293" s="42"/>
      <c r="AN293" s="52"/>
      <c r="AO293" s="52"/>
      <c r="AP293" s="53"/>
      <c r="AQ293" s="432"/>
      <c r="AR293" s="432"/>
      <c r="AS293" s="432"/>
    </row>
    <row r="294" spans="1:45" x14ac:dyDescent="0.2">
      <c r="A294" s="617"/>
      <c r="B294" s="363"/>
      <c r="C294" s="363"/>
      <c r="D294" s="363"/>
      <c r="E294" s="363"/>
      <c r="F294" s="363"/>
      <c r="G294" s="363"/>
      <c r="H294" s="363"/>
      <c r="I294" s="363"/>
      <c r="J294" s="363"/>
      <c r="K294" s="363"/>
      <c r="L294" s="363"/>
      <c r="M294" s="363"/>
      <c r="N294" s="363"/>
      <c r="O294" s="432"/>
      <c r="P294" s="426"/>
      <c r="Q294" s="390"/>
      <c r="R294" s="620"/>
      <c r="S294" s="101">
        <f>IF(NOT(ISERROR(MATCH(R294,_xlfn.ANCHORARRAY(F305),0))),Q307&amp;"Por favor no seleccionar los criterios de impacto",R294)</f>
        <v>0</v>
      </c>
      <c r="T294" s="426"/>
      <c r="U294" s="390"/>
      <c r="V294" s="393"/>
      <c r="W294" s="70">
        <v>4</v>
      </c>
      <c r="X294" s="43"/>
      <c r="Y294" s="45" t="str">
        <f t="shared" ref="Y294:Y296" si="338">IF(OR(Z294="Preventivo",Z294="Detectivo"),"Probabilidad",IF(Z294="Correctivo","Impacto",""))</f>
        <v/>
      </c>
      <c r="Z294" s="46"/>
      <c r="AA294" s="46"/>
      <c r="AB294" s="47" t="str">
        <f t="shared" si="331"/>
        <v/>
      </c>
      <c r="AC294" s="46"/>
      <c r="AD294" s="46"/>
      <c r="AE294" s="46"/>
      <c r="AF294" s="48" t="str">
        <f t="shared" ref="AF294:AF296" si="339">IFERROR(IF(AND(Y293="Probabilidad",Y294="Probabilidad"),(AH293-(+AH293*AB294)),IF(AND(Y293="Impacto",Y294="Probabilidad"),(AH292-(+AH292*AB294)),IF(Y294="Impacto",AH293,""))),"")</f>
        <v/>
      </c>
      <c r="AG294" s="49" t="str">
        <f t="shared" si="332"/>
        <v/>
      </c>
      <c r="AH294" s="117" t="str">
        <f t="shared" si="333"/>
        <v/>
      </c>
      <c r="AI294" s="49" t="str">
        <f t="shared" si="334"/>
        <v/>
      </c>
      <c r="AJ294" s="47" t="str">
        <f t="shared" si="337"/>
        <v/>
      </c>
      <c r="AK294" s="50" t="str">
        <f>IFERROR(IF(OR(AND(AG294="Muy Baja",AI294="Leve"),AND(AG294="Muy Baja",AI294="Menor"),AND(AG294="Baja",AI294="Leve")),"Bajo",IF(OR(AND(AG294="Muy baja",AI294="Moderado"),AND(AG294="Baja",AI294="Menor"),AND(AG294="Baja",AI294="Moderado"),AND(AG294="Media",AI294="Leve"),AND(AG294="Media",AI294="Menor"),AND(AG294="Media",AI294="Moderado"),AND(AG294="Alta",AI294="Leve"),AND(AG294="Alta",AI294="Menor")),"Moderado",IF(OR(AND(AG294="Muy Baja",AI294="Mayor"),AND(AG294="Baja",AI294="Mayor"),AND(AG294="Media",AI294="Mayor"),AND(AG294="Alta",AI294="Moderado"),AND(AG294="Alta",AI294="Mayor"),AND(AG294="Muy Alta",AI294="Leve"),AND(AG294="Muy Alta",AI294="Menor"),AND(AG294="Muy Alta",AI294="Moderado"),AND(AG294="Muy Alta",AI294="Mayor")),"Alto",IF(OR(AND(AG294="Muy Baja",AI294="Catastrófico"),AND(AG294="Baja",AI294="Catastrófico"),AND(AG294="Media",AI294="Catastrófico"),AND(AG294="Alta",AI294="Catastrófico"),AND(AG294="Muy Alta",AI294="Catastrófico")),"Extremo","")))),"")</f>
        <v/>
      </c>
      <c r="AL294" s="51"/>
      <c r="AM294" s="42"/>
      <c r="AN294" s="52"/>
      <c r="AO294" s="52"/>
      <c r="AP294" s="53"/>
      <c r="AQ294" s="432"/>
      <c r="AR294" s="432"/>
      <c r="AS294" s="432"/>
    </row>
    <row r="295" spans="1:45" x14ac:dyDescent="0.2">
      <c r="A295" s="617"/>
      <c r="B295" s="363"/>
      <c r="C295" s="363"/>
      <c r="D295" s="363"/>
      <c r="E295" s="363"/>
      <c r="F295" s="363"/>
      <c r="G295" s="363"/>
      <c r="H295" s="363"/>
      <c r="I295" s="363"/>
      <c r="J295" s="363"/>
      <c r="K295" s="363"/>
      <c r="L295" s="363"/>
      <c r="M295" s="363"/>
      <c r="N295" s="363"/>
      <c r="O295" s="432"/>
      <c r="P295" s="426"/>
      <c r="Q295" s="390"/>
      <c r="R295" s="620"/>
      <c r="S295" s="101">
        <f>IF(NOT(ISERROR(MATCH(R295,_xlfn.ANCHORARRAY(F306),0))),Q308&amp;"Por favor no seleccionar los criterios de impacto",R295)</f>
        <v>0</v>
      </c>
      <c r="T295" s="426"/>
      <c r="U295" s="390"/>
      <c r="V295" s="393"/>
      <c r="W295" s="70">
        <v>5</v>
      </c>
      <c r="X295" s="43"/>
      <c r="Y295" s="45" t="str">
        <f t="shared" si="338"/>
        <v/>
      </c>
      <c r="Z295" s="46"/>
      <c r="AA295" s="46"/>
      <c r="AB295" s="47" t="str">
        <f t="shared" si="331"/>
        <v/>
      </c>
      <c r="AC295" s="46"/>
      <c r="AD295" s="46"/>
      <c r="AE295" s="46"/>
      <c r="AF295" s="48" t="str">
        <f t="shared" si="339"/>
        <v/>
      </c>
      <c r="AG295" s="49" t="str">
        <f t="shared" si="332"/>
        <v/>
      </c>
      <c r="AH295" s="117" t="str">
        <f t="shared" si="333"/>
        <v/>
      </c>
      <c r="AI295" s="49" t="str">
        <f t="shared" si="334"/>
        <v/>
      </c>
      <c r="AJ295" s="47" t="str">
        <f t="shared" si="337"/>
        <v/>
      </c>
      <c r="AK295" s="50" t="str">
        <f t="shared" ref="AK295" si="340">IFERROR(IF(OR(AND(AG295="Muy Baja",AI295="Leve"),AND(AG295="Muy Baja",AI295="Menor"),AND(AG295="Baja",AI295="Leve")),"Bajo",IF(OR(AND(AG295="Muy baja",AI295="Moderado"),AND(AG295="Baja",AI295="Menor"),AND(AG295="Baja",AI295="Moderado"),AND(AG295="Media",AI295="Leve"),AND(AG295="Media",AI295="Menor"),AND(AG295="Media",AI295="Moderado"),AND(AG295="Alta",AI295="Leve"),AND(AG295="Alta",AI295="Menor")),"Moderado",IF(OR(AND(AG295="Muy Baja",AI295="Mayor"),AND(AG295="Baja",AI295="Mayor"),AND(AG295="Media",AI295="Mayor"),AND(AG295="Alta",AI295="Moderado"),AND(AG295="Alta",AI295="Mayor"),AND(AG295="Muy Alta",AI295="Leve"),AND(AG295="Muy Alta",AI295="Menor"),AND(AG295="Muy Alta",AI295="Moderado"),AND(AG295="Muy Alta",AI295="Mayor")),"Alto",IF(OR(AND(AG295="Muy Baja",AI295="Catastrófico"),AND(AG295="Baja",AI295="Catastrófico"),AND(AG295="Media",AI295="Catastrófico"),AND(AG295="Alta",AI295="Catastrófico"),AND(AG295="Muy Alta",AI295="Catastrófico")),"Extremo","")))),"")</f>
        <v/>
      </c>
      <c r="AL295" s="51"/>
      <c r="AM295" s="42"/>
      <c r="AN295" s="52"/>
      <c r="AO295" s="52"/>
      <c r="AP295" s="53"/>
      <c r="AQ295" s="432"/>
      <c r="AR295" s="432"/>
      <c r="AS295" s="432"/>
    </row>
    <row r="296" spans="1:45" x14ac:dyDescent="0.2">
      <c r="A296" s="618"/>
      <c r="B296" s="364"/>
      <c r="C296" s="364"/>
      <c r="D296" s="364"/>
      <c r="E296" s="364"/>
      <c r="F296" s="364"/>
      <c r="G296" s="364"/>
      <c r="H296" s="364"/>
      <c r="I296" s="364"/>
      <c r="J296" s="364"/>
      <c r="K296" s="364"/>
      <c r="L296" s="364"/>
      <c r="M296" s="364"/>
      <c r="N296" s="364"/>
      <c r="O296" s="433"/>
      <c r="P296" s="427"/>
      <c r="Q296" s="391"/>
      <c r="R296" s="621"/>
      <c r="S296" s="101">
        <f>IF(NOT(ISERROR(MATCH(R296,_xlfn.ANCHORARRAY(F307),0))),Q309&amp;"Por favor no seleccionar los criterios de impacto",R296)</f>
        <v>0</v>
      </c>
      <c r="T296" s="427"/>
      <c r="U296" s="391"/>
      <c r="V296" s="394"/>
      <c r="W296" s="70">
        <v>6</v>
      </c>
      <c r="X296" s="43"/>
      <c r="Y296" s="45" t="str">
        <f t="shared" si="338"/>
        <v/>
      </c>
      <c r="Z296" s="46"/>
      <c r="AA296" s="46"/>
      <c r="AB296" s="47" t="str">
        <f t="shared" si="331"/>
        <v/>
      </c>
      <c r="AC296" s="46"/>
      <c r="AD296" s="46"/>
      <c r="AE296" s="46"/>
      <c r="AF296" s="48" t="str">
        <f t="shared" si="339"/>
        <v/>
      </c>
      <c r="AG296" s="49" t="str">
        <f t="shared" si="332"/>
        <v/>
      </c>
      <c r="AH296" s="117" t="str">
        <f t="shared" si="333"/>
        <v/>
      </c>
      <c r="AI296" s="49" t="str">
        <f>IFERROR(IF(AJ296="","",IF(AJ296&lt;=0.2,"Leve",IF(AJ296&lt;=0.4,"Menor",IF(AJ296&lt;=0.6,"Moderado",IF(AJ296&lt;=0.8,"Mayor","Catastrófico"))))),"")</f>
        <v/>
      </c>
      <c r="AJ296" s="47" t="str">
        <f t="shared" si="337"/>
        <v/>
      </c>
      <c r="AK296" s="50" t="str">
        <f>IFERROR(IF(OR(AND(AG296="Muy Baja",AI296="Leve"),AND(AG296="Muy Baja",AI296="Menor"),AND(AG296="Baja",AI296="Leve")),"Bajo",IF(OR(AND(AG296="Muy baja",AI296="Moderado"),AND(AG296="Baja",AI296="Menor"),AND(AG296="Baja",AI296="Moderado"),AND(AG296="Media",AI296="Leve"),AND(AG296="Media",AI296="Menor"),AND(AG296="Media",AI296="Moderado"),AND(AG296="Alta",AI296="Leve"),AND(AG296="Alta",AI296="Menor")),"Moderado",IF(OR(AND(AG296="Muy Baja",AI296="Mayor"),AND(AG296="Baja",AI296="Mayor"),AND(AG296="Media",AI296="Mayor"),AND(AG296="Alta",AI296="Moderado"),AND(AG296="Alta",AI296="Mayor"),AND(AG296="Muy Alta",AI296="Leve"),AND(AG296="Muy Alta",AI296="Menor"),AND(AG296="Muy Alta",AI296="Moderado"),AND(AG296="Muy Alta",AI296="Mayor")),"Alto",IF(OR(AND(AG296="Muy Baja",AI296="Catastrófico"),AND(AG296="Baja",AI296="Catastrófico"),AND(AG296="Media",AI296="Catastrófico"),AND(AG296="Alta",AI296="Catastrófico"),AND(AG296="Muy Alta",AI296="Catastrófico")),"Extremo","")))),"")</f>
        <v/>
      </c>
      <c r="AL296" s="51"/>
      <c r="AM296" s="42"/>
      <c r="AN296" s="52"/>
      <c r="AO296" s="52"/>
      <c r="AP296" s="53"/>
      <c r="AQ296" s="433"/>
      <c r="AR296" s="433"/>
      <c r="AS296" s="433"/>
    </row>
    <row r="297" spans="1:45" x14ac:dyDescent="0.2">
      <c r="A297" s="616">
        <v>37</v>
      </c>
      <c r="B297" s="362"/>
      <c r="C297" s="362"/>
      <c r="D297" s="362"/>
      <c r="E297" s="627"/>
      <c r="F297" s="362"/>
      <c r="G297" s="362"/>
      <c r="H297" s="362"/>
      <c r="I297" s="362"/>
      <c r="J297" s="362"/>
      <c r="K297" s="362"/>
      <c r="L297" s="362"/>
      <c r="M297" s="362"/>
      <c r="N297" s="362"/>
      <c r="O297" s="431"/>
      <c r="P297" s="425" t="str">
        <f>IF(O297&lt;=0,"",IF(O297&lt;=2,"Muy Baja",IF(O297&lt;=24,"Baja",IF(O297&lt;=500,"Media",IF(O297&lt;=5000,"Alta","Muy Alta")))))</f>
        <v/>
      </c>
      <c r="Q297" s="389" t="str">
        <f>IF(P297="","",IF(P297="Muy Baja",0.2,IF(P297="Baja",0.4,IF(P297="Media",0.6,IF(P297="Alta",0.8,IF(P297="Muy Alta",1,))))))</f>
        <v/>
      </c>
      <c r="R297" s="619"/>
      <c r="S297" s="101">
        <f>IF(NOT(ISERROR(MATCH(R297,#REF!,0))),#REF!&amp;"Por favor no seleccionar los criterios de impacto(Afectación Económica o presupuestal y Pérdida Reputacional)",R297)</f>
        <v>0</v>
      </c>
      <c r="T297" s="425" t="e">
        <f>IF(OR(S297=#REF!,S297=#REF!),"Leve",IF(OR(S297=#REF!,S297=#REF!),"Menor",IF(OR(S297=#REF!,S297=#REF!),"Moderado",IF(OR(S297=#REF!,S297=#REF!),"Mayor",IF(OR(S297=#REF!,S297=#REF!),"Catastrófico","")))))</f>
        <v>#REF!</v>
      </c>
      <c r="U297" s="389" t="e">
        <f>IF(T297="","",IF(T297="Leve",0.2,IF(T297="Menor",0.4,IF(T297="Moderado",0.6,IF(T297="Mayor",0.8,IF(T297="Catastrófico",1,))))))</f>
        <v>#REF!</v>
      </c>
      <c r="V297" s="392" t="e">
        <f>IF(OR(AND(P297="Muy Baja",T297="Leve"),AND(P297="Muy Baja",T297="Menor"),AND(P297="Baja",T297="Leve")),"Bajo",IF(OR(AND(P297="Muy baja",T297="Moderado"),AND(P297="Baja",T297="Menor"),AND(P297="Baja",T297="Moderado"),AND(P297="Media",T297="Leve"),AND(P297="Media",T297="Menor"),AND(P297="Media",T297="Moderado"),AND(P297="Alta",T297="Leve"),AND(P297="Alta",T297="Menor")),"Moderado",IF(OR(AND(P297="Muy Baja",T297="Mayor"),AND(P297="Baja",T297="Mayor"),AND(P297="Media",T297="Mayor"),AND(P297="Alta",T297="Moderado"),AND(P297="Alta",T297="Mayor"),AND(P297="Muy Alta",T297="Leve"),AND(P297="Muy Alta",T297="Menor"),AND(P297="Muy Alta",T297="Moderado"),AND(P297="Muy Alta",T297="Mayor")),"Alto",IF(OR(AND(P297="Muy Baja",T297="Catastrófico"),AND(P297="Baja",T297="Catastrófico"),AND(P297="Media",T297="Catastrófico"),AND(P297="Alta",T297="Catastrófico"),AND(P297="Muy Alta",T297="Catastrófico")),"Extremo",""))))</f>
        <v>#REF!</v>
      </c>
      <c r="W297" s="70">
        <v>1</v>
      </c>
      <c r="X297" s="55"/>
      <c r="Y297" s="45" t="str">
        <f>IF(OR(Z297="Preventivo",Z297="Detectivo"),"Probabilidad",IF(Z297="Correctivo","Impacto",""))</f>
        <v/>
      </c>
      <c r="Z297" s="46"/>
      <c r="AA297" s="46"/>
      <c r="AB297" s="47" t="str">
        <f>IF(AND(Z297="Preventivo",AA297="Automático"),"50%",IF(AND(Z297="Preventivo",AA297="Manual"),"40%",IF(AND(Z297="Detectivo",AA297="Automático"),"40%",IF(AND(Z297="Detectivo",AA297="Manual"),"30%",IF(AND(Z297="Correctivo",AA297="Automático"),"35%",IF(AND(Z297="Correctivo",AA297="Manual"),"25%",""))))))</f>
        <v/>
      </c>
      <c r="AC297" s="46"/>
      <c r="AD297" s="46"/>
      <c r="AE297" s="46"/>
      <c r="AF297" s="48" t="str">
        <f>IFERROR(IF(Y297="Probabilidad",(Q297-(+Q297*AB297)),IF(Y297="Impacto",Q297,"")),"")</f>
        <v/>
      </c>
      <c r="AG297" s="49" t="str">
        <f>IFERROR(IF(AF297="","",IF(AF297&lt;=0.2,"Muy Baja",IF(AF297&lt;=0.4,"Baja",IF(AF297&lt;=0.6,"Media",IF(AF297&lt;=0.8,"Alta","Muy Alta"))))),"")</f>
        <v/>
      </c>
      <c r="AH297" s="117" t="str">
        <f>+AF297</f>
        <v/>
      </c>
      <c r="AI297" s="49" t="str">
        <f>IFERROR(IF(AJ297="","",IF(AJ297&lt;=0.2,"Leve",IF(AJ297&lt;=0.4,"Menor",IF(AJ297&lt;=0.6,"Moderado",IF(AJ297&lt;=0.8,"Mayor","Catastrófico"))))),"")</f>
        <v/>
      </c>
      <c r="AJ297" s="47" t="str">
        <f t="shared" ref="AJ297" si="341">IFERROR(IF(Y297="Impacto",(U297-(+U297*AB297)),IF(Y297="Probabilidad",U297,"")),"")</f>
        <v/>
      </c>
      <c r="AK297" s="50" t="str">
        <f>IFERROR(IF(OR(AND(AG297="Muy Baja",AI297="Leve"),AND(AG297="Muy Baja",AI297="Menor"),AND(AG297="Baja",AI297="Leve")),"Bajo",IF(OR(AND(AG297="Muy baja",AI297="Moderado"),AND(AG297="Baja",AI297="Menor"),AND(AG297="Baja",AI297="Moderado"),AND(AG297="Media",AI297="Leve"),AND(AG297="Media",AI297="Menor"),AND(AG297="Media",AI297="Moderado"),AND(AG297="Alta",AI297="Leve"),AND(AG297="Alta",AI297="Menor")),"Moderado",IF(OR(AND(AG297="Muy Baja",AI297="Mayor"),AND(AG297="Baja",AI297="Mayor"),AND(AG297="Media",AI297="Mayor"),AND(AG297="Alta",AI297="Moderado"),AND(AG297="Alta",AI297="Mayor"),AND(AG297="Muy Alta",AI297="Leve"),AND(AG297="Muy Alta",AI297="Menor"),AND(AG297="Muy Alta",AI297="Moderado"),AND(AG297="Muy Alta",AI297="Mayor")),"Alto",IF(OR(AND(AG297="Muy Baja",AI297="Catastrófico"),AND(AG297="Baja",AI297="Catastrófico"),AND(AG297="Media",AI297="Catastrófico"),AND(AG297="Alta",AI297="Catastrófico"),AND(AG297="Muy Alta",AI297="Catastrófico")),"Extremo","")))),"")</f>
        <v/>
      </c>
      <c r="AL297" s="51"/>
      <c r="AM297" s="42"/>
      <c r="AN297" s="52"/>
      <c r="AO297" s="52"/>
      <c r="AP297" s="53"/>
      <c r="AQ297" s="431"/>
      <c r="AR297" s="431"/>
      <c r="AS297" s="431"/>
    </row>
    <row r="298" spans="1:45" x14ac:dyDescent="0.2">
      <c r="A298" s="617"/>
      <c r="B298" s="363"/>
      <c r="C298" s="363"/>
      <c r="D298" s="363"/>
      <c r="E298" s="628"/>
      <c r="F298" s="363"/>
      <c r="G298" s="363"/>
      <c r="H298" s="363"/>
      <c r="I298" s="363"/>
      <c r="J298" s="363"/>
      <c r="K298" s="363"/>
      <c r="L298" s="363"/>
      <c r="M298" s="363"/>
      <c r="N298" s="363"/>
      <c r="O298" s="432"/>
      <c r="P298" s="426"/>
      <c r="Q298" s="390"/>
      <c r="R298" s="620"/>
      <c r="S298" s="101">
        <f>IF(NOT(ISERROR(MATCH(R298,_xlfn.ANCHORARRAY(F309),0))),Q311&amp;"Por favor no seleccionar los criterios de impacto",R298)</f>
        <v>0</v>
      </c>
      <c r="T298" s="426"/>
      <c r="U298" s="390"/>
      <c r="V298" s="393"/>
      <c r="W298" s="70">
        <v>2</v>
      </c>
      <c r="X298" s="43"/>
      <c r="Y298" s="45" t="str">
        <f>IF(OR(Z298="Preventivo",Z298="Detectivo"),"Probabilidad",IF(Z298="Correctivo","Impacto",""))</f>
        <v/>
      </c>
      <c r="Z298" s="46"/>
      <c r="AA298" s="46"/>
      <c r="AB298" s="47" t="str">
        <f t="shared" ref="AB298:AB302" si="342">IF(AND(Z298="Preventivo",AA298="Automático"),"50%",IF(AND(Z298="Preventivo",AA298="Manual"),"40%",IF(AND(Z298="Detectivo",AA298="Automático"),"40%",IF(AND(Z298="Detectivo",AA298="Manual"),"30%",IF(AND(Z298="Correctivo",AA298="Automático"),"35%",IF(AND(Z298="Correctivo",AA298="Manual"),"25%",""))))))</f>
        <v/>
      </c>
      <c r="AC298" s="46"/>
      <c r="AD298" s="46"/>
      <c r="AE298" s="46"/>
      <c r="AF298" s="48" t="str">
        <f>IFERROR(IF(AND(Y297="Probabilidad",Y298="Probabilidad"),(AH297-(+AH297*AB298)),IF(Y298="Probabilidad",(Q297-(+Q297*AB298)),IF(Y298="Impacto",AH297,""))),"")</f>
        <v/>
      </c>
      <c r="AG298" s="49" t="str">
        <f t="shared" ref="AG298:AG302" si="343">IFERROR(IF(AF298="","",IF(AF298&lt;=0.2,"Muy Baja",IF(AF298&lt;=0.4,"Baja",IF(AF298&lt;=0.6,"Media",IF(AF298&lt;=0.8,"Alta","Muy Alta"))))),"")</f>
        <v/>
      </c>
      <c r="AH298" s="117" t="str">
        <f t="shared" ref="AH298:AH302" si="344">+AF298</f>
        <v/>
      </c>
      <c r="AI298" s="49" t="str">
        <f t="shared" ref="AI298:AI302" si="345">IFERROR(IF(AJ298="","",IF(AJ298&lt;=0.2,"Leve",IF(AJ298&lt;=0.4,"Menor",IF(AJ298&lt;=0.6,"Moderado",IF(AJ298&lt;=0.8,"Mayor","Catastrófico"))))),"")</f>
        <v/>
      </c>
      <c r="AJ298" s="47" t="str">
        <f t="shared" ref="AJ298" si="346">IFERROR(IF(AND(Y297="Impacto",Y298="Impacto"),(AJ297-(+AJ297*AB298)),IF(Y298="Impacto",($U$12-(+$U$12*AB298)),IF(Y298="Probabilidad",AJ297,""))),"")</f>
        <v/>
      </c>
      <c r="AK298" s="50" t="str">
        <f t="shared" ref="AK298:AK299" si="347">IFERROR(IF(OR(AND(AG298="Muy Baja",AI298="Leve"),AND(AG298="Muy Baja",AI298="Menor"),AND(AG298="Baja",AI298="Leve")),"Bajo",IF(OR(AND(AG298="Muy baja",AI298="Moderado"),AND(AG298="Baja",AI298="Menor"),AND(AG298="Baja",AI298="Moderado"),AND(AG298="Media",AI298="Leve"),AND(AG298="Media",AI298="Menor"),AND(AG298="Media",AI298="Moderado"),AND(AG298="Alta",AI298="Leve"),AND(AG298="Alta",AI298="Menor")),"Moderado",IF(OR(AND(AG298="Muy Baja",AI298="Mayor"),AND(AG298="Baja",AI298="Mayor"),AND(AG298="Media",AI298="Mayor"),AND(AG298="Alta",AI298="Moderado"),AND(AG298="Alta",AI298="Mayor"),AND(AG298="Muy Alta",AI298="Leve"),AND(AG298="Muy Alta",AI298="Menor"),AND(AG298="Muy Alta",AI298="Moderado"),AND(AG298="Muy Alta",AI298="Mayor")),"Alto",IF(OR(AND(AG298="Muy Baja",AI298="Catastrófico"),AND(AG298="Baja",AI298="Catastrófico"),AND(AG298="Media",AI298="Catastrófico"),AND(AG298="Alta",AI298="Catastrófico"),AND(AG298="Muy Alta",AI298="Catastrófico")),"Extremo","")))),"")</f>
        <v/>
      </c>
      <c r="AL298" s="51"/>
      <c r="AM298" s="42"/>
      <c r="AN298" s="52"/>
      <c r="AO298" s="52"/>
      <c r="AP298" s="53"/>
      <c r="AQ298" s="432"/>
      <c r="AR298" s="432"/>
      <c r="AS298" s="432"/>
    </row>
    <row r="299" spans="1:45" x14ac:dyDescent="0.2">
      <c r="A299" s="617"/>
      <c r="B299" s="363"/>
      <c r="C299" s="363"/>
      <c r="D299" s="363"/>
      <c r="E299" s="628"/>
      <c r="F299" s="363"/>
      <c r="G299" s="363"/>
      <c r="H299" s="363"/>
      <c r="I299" s="363"/>
      <c r="J299" s="363"/>
      <c r="K299" s="363"/>
      <c r="L299" s="363"/>
      <c r="M299" s="363"/>
      <c r="N299" s="363"/>
      <c r="O299" s="432"/>
      <c r="P299" s="426"/>
      <c r="Q299" s="390"/>
      <c r="R299" s="620"/>
      <c r="S299" s="101">
        <f>IF(NOT(ISERROR(MATCH(R299,_xlfn.ANCHORARRAY(F310),0))),Q312&amp;"Por favor no seleccionar los criterios de impacto",R299)</f>
        <v>0</v>
      </c>
      <c r="T299" s="426"/>
      <c r="U299" s="390"/>
      <c r="V299" s="393"/>
      <c r="W299" s="70">
        <v>3</v>
      </c>
      <c r="X299" s="44"/>
      <c r="Y299" s="45" t="str">
        <f>IF(OR(Z299="Preventivo",Z299="Detectivo"),"Probabilidad",IF(Z299="Correctivo","Impacto",""))</f>
        <v/>
      </c>
      <c r="Z299" s="46"/>
      <c r="AA299" s="46"/>
      <c r="AB299" s="47" t="str">
        <f t="shared" si="342"/>
        <v/>
      </c>
      <c r="AC299" s="46"/>
      <c r="AD299" s="46"/>
      <c r="AE299" s="46"/>
      <c r="AF299" s="48" t="str">
        <f>IFERROR(IF(AND(Y298="Probabilidad",Y299="Probabilidad"),(AH298-(+AH298*AB299)),IF(AND(Y298="Impacto",Y299="Probabilidad"),(AH297-(+AH297*AB299)),IF(Y299="Impacto",AH298,""))),"")</f>
        <v/>
      </c>
      <c r="AG299" s="49" t="str">
        <f t="shared" si="343"/>
        <v/>
      </c>
      <c r="AH299" s="117" t="str">
        <f t="shared" si="344"/>
        <v/>
      </c>
      <c r="AI299" s="49" t="str">
        <f t="shared" si="345"/>
        <v/>
      </c>
      <c r="AJ299" s="47" t="str">
        <f t="shared" ref="AJ299:AJ302" si="348">IFERROR(IF(AND(Y298="Impacto",Y299="Impacto"),(AJ298-(+AJ298*AB299)),IF(AND(Y298="Probabilidad",Y299="Impacto"),(AJ297-(+AJ297*AB299)),IF(Y299="Probabilidad",AJ298,""))),"")</f>
        <v/>
      </c>
      <c r="AK299" s="50" t="str">
        <f t="shared" si="347"/>
        <v/>
      </c>
      <c r="AL299" s="51"/>
      <c r="AM299" s="42"/>
      <c r="AN299" s="52"/>
      <c r="AO299" s="52"/>
      <c r="AP299" s="53"/>
      <c r="AQ299" s="432"/>
      <c r="AR299" s="432"/>
      <c r="AS299" s="432"/>
    </row>
    <row r="300" spans="1:45" x14ac:dyDescent="0.2">
      <c r="A300" s="617"/>
      <c r="B300" s="363"/>
      <c r="C300" s="363"/>
      <c r="D300" s="363"/>
      <c r="E300" s="628"/>
      <c r="F300" s="363"/>
      <c r="G300" s="363"/>
      <c r="H300" s="363"/>
      <c r="I300" s="363"/>
      <c r="J300" s="363"/>
      <c r="K300" s="363"/>
      <c r="L300" s="363"/>
      <c r="M300" s="363"/>
      <c r="N300" s="363"/>
      <c r="O300" s="432"/>
      <c r="P300" s="426"/>
      <c r="Q300" s="390"/>
      <c r="R300" s="620"/>
      <c r="S300" s="101">
        <f>IF(NOT(ISERROR(MATCH(R300,_xlfn.ANCHORARRAY(F311),0))),Q313&amp;"Por favor no seleccionar los criterios de impacto",R300)</f>
        <v>0</v>
      </c>
      <c r="T300" s="426"/>
      <c r="U300" s="390"/>
      <c r="V300" s="393"/>
      <c r="W300" s="70">
        <v>4</v>
      </c>
      <c r="X300" s="43"/>
      <c r="Y300" s="45" t="str">
        <f t="shared" ref="Y300:Y302" si="349">IF(OR(Z300="Preventivo",Z300="Detectivo"),"Probabilidad",IF(Z300="Correctivo","Impacto",""))</f>
        <v/>
      </c>
      <c r="Z300" s="46"/>
      <c r="AA300" s="46"/>
      <c r="AB300" s="47" t="str">
        <f t="shared" si="342"/>
        <v/>
      </c>
      <c r="AC300" s="46"/>
      <c r="AD300" s="46"/>
      <c r="AE300" s="46"/>
      <c r="AF300" s="48" t="str">
        <f t="shared" ref="AF300:AF302" si="350">IFERROR(IF(AND(Y299="Probabilidad",Y300="Probabilidad"),(AH299-(+AH299*AB300)),IF(AND(Y299="Impacto",Y300="Probabilidad"),(AH298-(+AH298*AB300)),IF(Y300="Impacto",AH299,""))),"")</f>
        <v/>
      </c>
      <c r="AG300" s="49" t="str">
        <f t="shared" si="343"/>
        <v/>
      </c>
      <c r="AH300" s="117" t="str">
        <f t="shared" si="344"/>
        <v/>
      </c>
      <c r="AI300" s="49" t="str">
        <f t="shared" si="345"/>
        <v/>
      </c>
      <c r="AJ300" s="47" t="str">
        <f t="shared" si="348"/>
        <v/>
      </c>
      <c r="AK300" s="50" t="str">
        <f>IFERROR(IF(OR(AND(AG300="Muy Baja",AI300="Leve"),AND(AG300="Muy Baja",AI300="Menor"),AND(AG300="Baja",AI300="Leve")),"Bajo",IF(OR(AND(AG300="Muy baja",AI300="Moderado"),AND(AG300="Baja",AI300="Menor"),AND(AG300="Baja",AI300="Moderado"),AND(AG300="Media",AI300="Leve"),AND(AG300="Media",AI300="Menor"),AND(AG300="Media",AI300="Moderado"),AND(AG300="Alta",AI300="Leve"),AND(AG300="Alta",AI300="Menor")),"Moderado",IF(OR(AND(AG300="Muy Baja",AI300="Mayor"),AND(AG300="Baja",AI300="Mayor"),AND(AG300="Media",AI300="Mayor"),AND(AG300="Alta",AI300="Moderado"),AND(AG300="Alta",AI300="Mayor"),AND(AG300="Muy Alta",AI300="Leve"),AND(AG300="Muy Alta",AI300="Menor"),AND(AG300="Muy Alta",AI300="Moderado"),AND(AG300="Muy Alta",AI300="Mayor")),"Alto",IF(OR(AND(AG300="Muy Baja",AI300="Catastrófico"),AND(AG300="Baja",AI300="Catastrófico"),AND(AG300="Media",AI300="Catastrófico"),AND(AG300="Alta",AI300="Catastrófico"),AND(AG300="Muy Alta",AI300="Catastrófico")),"Extremo","")))),"")</f>
        <v/>
      </c>
      <c r="AL300" s="51"/>
      <c r="AM300" s="42"/>
      <c r="AN300" s="52"/>
      <c r="AO300" s="52"/>
      <c r="AP300" s="53"/>
      <c r="AQ300" s="432"/>
      <c r="AR300" s="432"/>
      <c r="AS300" s="432"/>
    </row>
    <row r="301" spans="1:45" x14ac:dyDescent="0.2">
      <c r="A301" s="617"/>
      <c r="B301" s="363"/>
      <c r="C301" s="363"/>
      <c r="D301" s="363"/>
      <c r="E301" s="628"/>
      <c r="F301" s="363"/>
      <c r="G301" s="363"/>
      <c r="H301" s="363"/>
      <c r="I301" s="363"/>
      <c r="J301" s="363"/>
      <c r="K301" s="363"/>
      <c r="L301" s="363"/>
      <c r="M301" s="363"/>
      <c r="N301" s="363"/>
      <c r="O301" s="432"/>
      <c r="P301" s="426"/>
      <c r="Q301" s="390"/>
      <c r="R301" s="620"/>
      <c r="S301" s="101">
        <f>IF(NOT(ISERROR(MATCH(R301,_xlfn.ANCHORARRAY(F312),0))),Q314&amp;"Por favor no seleccionar los criterios de impacto",R301)</f>
        <v>0</v>
      </c>
      <c r="T301" s="426"/>
      <c r="U301" s="390"/>
      <c r="V301" s="393"/>
      <c r="W301" s="70">
        <v>5</v>
      </c>
      <c r="X301" s="43"/>
      <c r="Y301" s="45" t="str">
        <f t="shared" si="349"/>
        <v/>
      </c>
      <c r="Z301" s="46"/>
      <c r="AA301" s="46"/>
      <c r="AB301" s="47" t="str">
        <f t="shared" si="342"/>
        <v/>
      </c>
      <c r="AC301" s="46"/>
      <c r="AD301" s="46"/>
      <c r="AE301" s="46"/>
      <c r="AF301" s="48" t="str">
        <f t="shared" si="350"/>
        <v/>
      </c>
      <c r="AG301" s="49" t="str">
        <f t="shared" si="343"/>
        <v/>
      </c>
      <c r="AH301" s="117" t="str">
        <f t="shared" si="344"/>
        <v/>
      </c>
      <c r="AI301" s="49" t="str">
        <f t="shared" si="345"/>
        <v/>
      </c>
      <c r="AJ301" s="47" t="str">
        <f t="shared" si="348"/>
        <v/>
      </c>
      <c r="AK301" s="50" t="str">
        <f t="shared" ref="AK301:AK302" si="351">IFERROR(IF(OR(AND(AG301="Muy Baja",AI301="Leve"),AND(AG301="Muy Baja",AI301="Menor"),AND(AG301="Baja",AI301="Leve")),"Bajo",IF(OR(AND(AG301="Muy baja",AI301="Moderado"),AND(AG301="Baja",AI301="Menor"),AND(AG301="Baja",AI301="Moderado"),AND(AG301="Media",AI301="Leve"),AND(AG301="Media",AI301="Menor"),AND(AG301="Media",AI301="Moderado"),AND(AG301="Alta",AI301="Leve"),AND(AG301="Alta",AI301="Menor")),"Moderado",IF(OR(AND(AG301="Muy Baja",AI301="Mayor"),AND(AG301="Baja",AI301="Mayor"),AND(AG301="Media",AI301="Mayor"),AND(AG301="Alta",AI301="Moderado"),AND(AG301="Alta",AI301="Mayor"),AND(AG301="Muy Alta",AI301="Leve"),AND(AG301="Muy Alta",AI301="Menor"),AND(AG301="Muy Alta",AI301="Moderado"),AND(AG301="Muy Alta",AI301="Mayor")),"Alto",IF(OR(AND(AG301="Muy Baja",AI301="Catastrófico"),AND(AG301="Baja",AI301="Catastrófico"),AND(AG301="Media",AI301="Catastrófico"),AND(AG301="Alta",AI301="Catastrófico"),AND(AG301="Muy Alta",AI301="Catastrófico")),"Extremo","")))),"")</f>
        <v/>
      </c>
      <c r="AL301" s="51"/>
      <c r="AM301" s="42"/>
      <c r="AN301" s="52"/>
      <c r="AO301" s="52"/>
      <c r="AP301" s="53"/>
      <c r="AQ301" s="432"/>
      <c r="AR301" s="432"/>
      <c r="AS301" s="432"/>
    </row>
    <row r="302" spans="1:45" x14ac:dyDescent="0.2">
      <c r="A302" s="618"/>
      <c r="B302" s="364"/>
      <c r="C302" s="364"/>
      <c r="D302" s="364"/>
      <c r="E302" s="629"/>
      <c r="F302" s="364"/>
      <c r="G302" s="364"/>
      <c r="H302" s="364"/>
      <c r="I302" s="364"/>
      <c r="J302" s="364"/>
      <c r="K302" s="364"/>
      <c r="L302" s="364"/>
      <c r="M302" s="364"/>
      <c r="N302" s="364"/>
      <c r="O302" s="433"/>
      <c r="P302" s="427"/>
      <c r="Q302" s="391"/>
      <c r="R302" s="621"/>
      <c r="S302" s="101">
        <f>IF(NOT(ISERROR(MATCH(R302,_xlfn.ANCHORARRAY(F313),0))),Q315&amp;"Por favor no seleccionar los criterios de impacto",R302)</f>
        <v>0</v>
      </c>
      <c r="T302" s="427"/>
      <c r="U302" s="391"/>
      <c r="V302" s="394"/>
      <c r="W302" s="70">
        <v>6</v>
      </c>
      <c r="X302" s="43"/>
      <c r="Y302" s="45" t="str">
        <f t="shared" si="349"/>
        <v/>
      </c>
      <c r="Z302" s="46"/>
      <c r="AA302" s="46"/>
      <c r="AB302" s="47" t="str">
        <f t="shared" si="342"/>
        <v/>
      </c>
      <c r="AC302" s="46"/>
      <c r="AD302" s="46"/>
      <c r="AE302" s="46"/>
      <c r="AF302" s="48" t="str">
        <f t="shared" si="350"/>
        <v/>
      </c>
      <c r="AG302" s="49" t="str">
        <f t="shared" si="343"/>
        <v/>
      </c>
      <c r="AH302" s="117" t="str">
        <f t="shared" si="344"/>
        <v/>
      </c>
      <c r="AI302" s="49" t="str">
        <f t="shared" si="345"/>
        <v/>
      </c>
      <c r="AJ302" s="47" t="str">
        <f t="shared" si="348"/>
        <v/>
      </c>
      <c r="AK302" s="50" t="str">
        <f t="shared" si="351"/>
        <v/>
      </c>
      <c r="AL302" s="51"/>
      <c r="AM302" s="42"/>
      <c r="AN302" s="52"/>
      <c r="AO302" s="52"/>
      <c r="AP302" s="53"/>
      <c r="AQ302" s="433"/>
      <c r="AR302" s="433"/>
      <c r="AS302" s="433"/>
    </row>
    <row r="303" spans="1:45" x14ac:dyDescent="0.2">
      <c r="A303" s="616">
        <v>38</v>
      </c>
      <c r="B303" s="362"/>
      <c r="C303" s="362"/>
      <c r="D303" s="362"/>
      <c r="E303" s="362"/>
      <c r="F303" s="362"/>
      <c r="G303" s="362"/>
      <c r="H303" s="362"/>
      <c r="I303" s="362"/>
      <c r="J303" s="362"/>
      <c r="K303" s="362"/>
      <c r="L303" s="362"/>
      <c r="M303" s="362"/>
      <c r="N303" s="362"/>
      <c r="O303" s="431"/>
      <c r="P303" s="425" t="str">
        <f>IF(O303&lt;=0,"",IF(O303&lt;=2,"Muy Baja",IF(O303&lt;=24,"Baja",IF(O303&lt;=500,"Media",IF(O303&lt;=5000,"Alta","Muy Alta")))))</f>
        <v/>
      </c>
      <c r="Q303" s="389" t="str">
        <f>IF(P303="","",IF(P303="Muy Baja",0.2,IF(P303="Baja",0.4,IF(P303="Media",0.6,IF(P303="Alta",0.8,IF(P303="Muy Alta",1,))))))</f>
        <v/>
      </c>
      <c r="R303" s="619"/>
      <c r="S303" s="101">
        <f>IF(NOT(ISERROR(MATCH(R303,#REF!,0))),#REF!&amp;"Por favor no seleccionar los criterios de impacto(Afectación Económica o presupuestal y Pérdida Reputacional)",R303)</f>
        <v>0</v>
      </c>
      <c r="T303" s="425" t="e">
        <f>IF(OR(S303=#REF!,S303=#REF!),"Leve",IF(OR(S303=#REF!,S303=#REF!),"Menor",IF(OR(S303=#REF!,S303=#REF!),"Moderado",IF(OR(S303=#REF!,S303=#REF!),"Mayor",IF(OR(S303=#REF!,S303=#REF!),"Catastrófico","")))))</f>
        <v>#REF!</v>
      </c>
      <c r="U303" s="389" t="e">
        <f>IF(T303="","",IF(T303="Leve",0.2,IF(T303="Menor",0.4,IF(T303="Moderado",0.6,IF(T303="Mayor",0.8,IF(T303="Catastrófico",1,))))))</f>
        <v>#REF!</v>
      </c>
      <c r="V303" s="392" t="e">
        <f>IF(OR(AND(P303="Muy Baja",T303="Leve"),AND(P303="Muy Baja",T303="Menor"),AND(P303="Baja",T303="Leve")),"Bajo",IF(OR(AND(P303="Muy baja",T303="Moderado"),AND(P303="Baja",T303="Menor"),AND(P303="Baja",T303="Moderado"),AND(P303="Media",T303="Leve"),AND(P303="Media",T303="Menor"),AND(P303="Media",T303="Moderado"),AND(P303="Alta",T303="Leve"),AND(P303="Alta",T303="Menor")),"Moderado",IF(OR(AND(P303="Muy Baja",T303="Mayor"),AND(P303="Baja",T303="Mayor"),AND(P303="Media",T303="Mayor"),AND(P303="Alta",T303="Moderado"),AND(P303="Alta",T303="Mayor"),AND(P303="Muy Alta",T303="Leve"),AND(P303="Muy Alta",T303="Menor"),AND(P303="Muy Alta",T303="Moderado"),AND(P303="Muy Alta",T303="Mayor")),"Alto",IF(OR(AND(P303="Muy Baja",T303="Catastrófico"),AND(P303="Baja",T303="Catastrófico"),AND(P303="Media",T303="Catastrófico"),AND(P303="Alta",T303="Catastrófico"),AND(P303="Muy Alta",T303="Catastrófico")),"Extremo",""))))</f>
        <v>#REF!</v>
      </c>
      <c r="W303" s="70">
        <v>1</v>
      </c>
      <c r="X303" s="43"/>
      <c r="Y303" s="45" t="str">
        <f>IF(OR(Z303="Preventivo",Z303="Detectivo"),"Probabilidad",IF(Z303="Correctivo","Impacto",""))</f>
        <v/>
      </c>
      <c r="Z303" s="46"/>
      <c r="AA303" s="46"/>
      <c r="AB303" s="47" t="str">
        <f>IF(AND(Z303="Preventivo",AA303="Automático"),"50%",IF(AND(Z303="Preventivo",AA303="Manual"),"40%",IF(AND(Z303="Detectivo",AA303="Automático"),"40%",IF(AND(Z303="Detectivo",AA303="Manual"),"30%",IF(AND(Z303="Correctivo",AA303="Automático"),"35%",IF(AND(Z303="Correctivo",AA303="Manual"),"25%",""))))))</f>
        <v/>
      </c>
      <c r="AC303" s="46"/>
      <c r="AD303" s="46"/>
      <c r="AE303" s="46"/>
      <c r="AF303" s="48" t="str">
        <f>IFERROR(IF(Y303="Probabilidad",(Q303-(+Q303*AB303)),IF(Y303="Impacto",Q303,"")),"")</f>
        <v/>
      </c>
      <c r="AG303" s="49" t="str">
        <f>IFERROR(IF(AF303="","",IF(AF303&lt;=0.2,"Muy Baja",IF(AF303&lt;=0.4,"Baja",IF(AF303&lt;=0.6,"Media",IF(AF303&lt;=0.8,"Alta","Muy Alta"))))),"")</f>
        <v/>
      </c>
      <c r="AH303" s="117" t="str">
        <f>+AF303</f>
        <v/>
      </c>
      <c r="AI303" s="49" t="str">
        <f>IFERROR(IF(AJ303="","",IF(AJ303&lt;=0.2,"Leve",IF(AJ303&lt;=0.4,"Menor",IF(AJ303&lt;=0.6,"Moderado",IF(AJ303&lt;=0.8,"Mayor","Catastrófico"))))),"")</f>
        <v/>
      </c>
      <c r="AJ303" s="47" t="str">
        <f t="shared" ref="AJ303" si="352">IFERROR(IF(Y303="Impacto",(U303-(+U303*AB303)),IF(Y303="Probabilidad",U303,"")),"")</f>
        <v/>
      </c>
      <c r="AK303" s="50" t="str">
        <f>IFERROR(IF(OR(AND(AG303="Muy Baja",AI303="Leve"),AND(AG303="Muy Baja",AI303="Menor"),AND(AG303="Baja",AI303="Leve")),"Bajo",IF(OR(AND(AG303="Muy baja",AI303="Moderado"),AND(AG303="Baja",AI303="Menor"),AND(AG303="Baja",AI303="Moderado"),AND(AG303="Media",AI303="Leve"),AND(AG303="Media",AI303="Menor"),AND(AG303="Media",AI303="Moderado"),AND(AG303="Alta",AI303="Leve"),AND(AG303="Alta",AI303="Menor")),"Moderado",IF(OR(AND(AG303="Muy Baja",AI303="Mayor"),AND(AG303="Baja",AI303="Mayor"),AND(AG303="Media",AI303="Mayor"),AND(AG303="Alta",AI303="Moderado"),AND(AG303="Alta",AI303="Mayor"),AND(AG303="Muy Alta",AI303="Leve"),AND(AG303="Muy Alta",AI303="Menor"),AND(AG303="Muy Alta",AI303="Moderado"),AND(AG303="Muy Alta",AI303="Mayor")),"Alto",IF(OR(AND(AG303="Muy Baja",AI303="Catastrófico"),AND(AG303="Baja",AI303="Catastrófico"),AND(AG303="Media",AI303="Catastrófico"),AND(AG303="Alta",AI303="Catastrófico"),AND(AG303="Muy Alta",AI303="Catastrófico")),"Extremo","")))),"")</f>
        <v/>
      </c>
      <c r="AL303" s="51"/>
      <c r="AM303" s="42"/>
      <c r="AN303" s="52"/>
      <c r="AO303" s="52"/>
      <c r="AP303" s="53"/>
      <c r="AQ303" s="431"/>
      <c r="AR303" s="431"/>
      <c r="AS303" s="431"/>
    </row>
    <row r="304" spans="1:45" x14ac:dyDescent="0.2">
      <c r="A304" s="617"/>
      <c r="B304" s="363"/>
      <c r="C304" s="363"/>
      <c r="D304" s="363"/>
      <c r="E304" s="363"/>
      <c r="F304" s="363"/>
      <c r="G304" s="363"/>
      <c r="H304" s="363"/>
      <c r="I304" s="363"/>
      <c r="J304" s="363"/>
      <c r="K304" s="363"/>
      <c r="L304" s="363"/>
      <c r="M304" s="363"/>
      <c r="N304" s="363"/>
      <c r="O304" s="432"/>
      <c r="P304" s="426"/>
      <c r="Q304" s="390"/>
      <c r="R304" s="620"/>
      <c r="S304" s="101">
        <f>IF(NOT(ISERROR(MATCH(R304,_xlfn.ANCHORARRAY(F315),0))),Q317&amp;"Por favor no seleccionar los criterios de impacto",R304)</f>
        <v>0</v>
      </c>
      <c r="T304" s="426"/>
      <c r="U304" s="390"/>
      <c r="V304" s="393"/>
      <c r="W304" s="70">
        <v>2</v>
      </c>
      <c r="X304" s="43"/>
      <c r="Y304" s="45" t="str">
        <f>IF(OR(Z304="Preventivo",Z304="Detectivo"),"Probabilidad",IF(Z304="Correctivo","Impacto",""))</f>
        <v/>
      </c>
      <c r="Z304" s="46"/>
      <c r="AA304" s="46"/>
      <c r="AB304" s="47" t="str">
        <f t="shared" ref="AB304:AB308" si="353">IF(AND(Z304="Preventivo",AA304="Automático"),"50%",IF(AND(Z304="Preventivo",AA304="Manual"),"40%",IF(AND(Z304="Detectivo",AA304="Automático"),"40%",IF(AND(Z304="Detectivo",AA304="Manual"),"30%",IF(AND(Z304="Correctivo",AA304="Automático"),"35%",IF(AND(Z304="Correctivo",AA304="Manual"),"25%",""))))))</f>
        <v/>
      </c>
      <c r="AC304" s="46"/>
      <c r="AD304" s="46"/>
      <c r="AE304" s="46"/>
      <c r="AF304" s="48" t="str">
        <f>IFERROR(IF(AND(Y303="Probabilidad",Y304="Probabilidad"),(AH303-(+AH303*AB304)),IF(Y304="Probabilidad",(Q303-(+Q303*AB304)),IF(Y304="Impacto",AH303,""))),"")</f>
        <v/>
      </c>
      <c r="AG304" s="49" t="str">
        <f t="shared" ref="AG304:AG308" si="354">IFERROR(IF(AF304="","",IF(AF304&lt;=0.2,"Muy Baja",IF(AF304&lt;=0.4,"Baja",IF(AF304&lt;=0.6,"Media",IF(AF304&lt;=0.8,"Alta","Muy Alta"))))),"")</f>
        <v/>
      </c>
      <c r="AH304" s="117" t="str">
        <f t="shared" ref="AH304:AH308" si="355">+AF304</f>
        <v/>
      </c>
      <c r="AI304" s="49" t="str">
        <f t="shared" ref="AI304:AI308" si="356">IFERROR(IF(AJ304="","",IF(AJ304&lt;=0.2,"Leve",IF(AJ304&lt;=0.4,"Menor",IF(AJ304&lt;=0.6,"Moderado",IF(AJ304&lt;=0.8,"Mayor","Catastrófico"))))),"")</f>
        <v/>
      </c>
      <c r="AJ304" s="47" t="str">
        <f t="shared" ref="AJ304" si="357">IFERROR(IF(AND(Y303="Impacto",Y304="Impacto"),(AJ303-(+AJ303*AB304)),IF(Y304="Impacto",($U$12-(+$U$12*AB304)),IF(Y304="Probabilidad",AJ303,""))),"")</f>
        <v/>
      </c>
      <c r="AK304" s="50" t="str">
        <f t="shared" ref="AK304:AK305" si="358">IFERROR(IF(OR(AND(AG304="Muy Baja",AI304="Leve"),AND(AG304="Muy Baja",AI304="Menor"),AND(AG304="Baja",AI304="Leve")),"Bajo",IF(OR(AND(AG304="Muy baja",AI304="Moderado"),AND(AG304="Baja",AI304="Menor"),AND(AG304="Baja",AI304="Moderado"),AND(AG304="Media",AI304="Leve"),AND(AG304="Media",AI304="Menor"),AND(AG304="Media",AI304="Moderado"),AND(AG304="Alta",AI304="Leve"),AND(AG304="Alta",AI304="Menor")),"Moderado",IF(OR(AND(AG304="Muy Baja",AI304="Mayor"),AND(AG304="Baja",AI304="Mayor"),AND(AG304="Media",AI304="Mayor"),AND(AG304="Alta",AI304="Moderado"),AND(AG304="Alta",AI304="Mayor"),AND(AG304="Muy Alta",AI304="Leve"),AND(AG304="Muy Alta",AI304="Menor"),AND(AG304="Muy Alta",AI304="Moderado"),AND(AG304="Muy Alta",AI304="Mayor")),"Alto",IF(OR(AND(AG304="Muy Baja",AI304="Catastrófico"),AND(AG304="Baja",AI304="Catastrófico"),AND(AG304="Media",AI304="Catastrófico"),AND(AG304="Alta",AI304="Catastrófico"),AND(AG304="Muy Alta",AI304="Catastrófico")),"Extremo","")))),"")</f>
        <v/>
      </c>
      <c r="AL304" s="51"/>
      <c r="AM304" s="42"/>
      <c r="AN304" s="52"/>
      <c r="AO304" s="52"/>
      <c r="AP304" s="53"/>
      <c r="AQ304" s="432"/>
      <c r="AR304" s="432"/>
      <c r="AS304" s="432"/>
    </row>
    <row r="305" spans="1:45" x14ac:dyDescent="0.2">
      <c r="A305" s="617"/>
      <c r="B305" s="363"/>
      <c r="C305" s="363"/>
      <c r="D305" s="363"/>
      <c r="E305" s="363"/>
      <c r="F305" s="363"/>
      <c r="G305" s="363"/>
      <c r="H305" s="363"/>
      <c r="I305" s="363"/>
      <c r="J305" s="363"/>
      <c r="K305" s="363"/>
      <c r="L305" s="363"/>
      <c r="M305" s="363"/>
      <c r="N305" s="363"/>
      <c r="O305" s="432"/>
      <c r="P305" s="426"/>
      <c r="Q305" s="390"/>
      <c r="R305" s="620"/>
      <c r="S305" s="101">
        <f>IF(NOT(ISERROR(MATCH(R305,_xlfn.ANCHORARRAY(F316),0))),Q318&amp;"Por favor no seleccionar los criterios de impacto",R305)</f>
        <v>0</v>
      </c>
      <c r="T305" s="426"/>
      <c r="U305" s="390"/>
      <c r="V305" s="393"/>
      <c r="W305" s="70">
        <v>3</v>
      </c>
      <c r="X305" s="44"/>
      <c r="Y305" s="45" t="str">
        <f>IF(OR(Z305="Preventivo",Z305="Detectivo"),"Probabilidad",IF(Z305="Correctivo","Impacto",""))</f>
        <v/>
      </c>
      <c r="Z305" s="46"/>
      <c r="AA305" s="46"/>
      <c r="AB305" s="47" t="str">
        <f t="shared" si="353"/>
        <v/>
      </c>
      <c r="AC305" s="46"/>
      <c r="AD305" s="46"/>
      <c r="AE305" s="46"/>
      <c r="AF305" s="48" t="str">
        <f>IFERROR(IF(AND(Y304="Probabilidad",Y305="Probabilidad"),(AH304-(+AH304*AB305)),IF(AND(Y304="Impacto",Y305="Probabilidad"),(AH303-(+AH303*AB305)),IF(Y305="Impacto",AH304,""))),"")</f>
        <v/>
      </c>
      <c r="AG305" s="49" t="str">
        <f t="shared" si="354"/>
        <v/>
      </c>
      <c r="AH305" s="117" t="str">
        <f t="shared" si="355"/>
        <v/>
      </c>
      <c r="AI305" s="49" t="str">
        <f t="shared" si="356"/>
        <v/>
      </c>
      <c r="AJ305" s="47" t="str">
        <f t="shared" ref="AJ305:AJ308" si="359">IFERROR(IF(AND(Y304="Impacto",Y305="Impacto"),(AJ304-(+AJ304*AB305)),IF(AND(Y304="Probabilidad",Y305="Impacto"),(AJ303-(+AJ303*AB305)),IF(Y305="Probabilidad",AJ304,""))),"")</f>
        <v/>
      </c>
      <c r="AK305" s="50" t="str">
        <f t="shared" si="358"/>
        <v/>
      </c>
      <c r="AL305" s="51"/>
      <c r="AM305" s="42"/>
      <c r="AN305" s="52"/>
      <c r="AO305" s="52"/>
      <c r="AP305" s="53"/>
      <c r="AQ305" s="432"/>
      <c r="AR305" s="432"/>
      <c r="AS305" s="432"/>
    </row>
    <row r="306" spans="1:45" x14ac:dyDescent="0.2">
      <c r="A306" s="617"/>
      <c r="B306" s="363"/>
      <c r="C306" s="363"/>
      <c r="D306" s="363"/>
      <c r="E306" s="363"/>
      <c r="F306" s="363"/>
      <c r="G306" s="363"/>
      <c r="H306" s="363"/>
      <c r="I306" s="363"/>
      <c r="J306" s="363"/>
      <c r="K306" s="363"/>
      <c r="L306" s="363"/>
      <c r="M306" s="363"/>
      <c r="N306" s="363"/>
      <c r="O306" s="432"/>
      <c r="P306" s="426"/>
      <c r="Q306" s="390"/>
      <c r="R306" s="620"/>
      <c r="S306" s="101">
        <f>IF(NOT(ISERROR(MATCH(R306,_xlfn.ANCHORARRAY(F317),0))),Q319&amp;"Por favor no seleccionar los criterios de impacto",R306)</f>
        <v>0</v>
      </c>
      <c r="T306" s="426"/>
      <c r="U306" s="390"/>
      <c r="V306" s="393"/>
      <c r="W306" s="70">
        <v>4</v>
      </c>
      <c r="X306" s="43"/>
      <c r="Y306" s="45" t="str">
        <f t="shared" ref="Y306:Y308" si="360">IF(OR(Z306="Preventivo",Z306="Detectivo"),"Probabilidad",IF(Z306="Correctivo","Impacto",""))</f>
        <v/>
      </c>
      <c r="Z306" s="46"/>
      <c r="AA306" s="46"/>
      <c r="AB306" s="47" t="str">
        <f t="shared" si="353"/>
        <v/>
      </c>
      <c r="AC306" s="46"/>
      <c r="AD306" s="46"/>
      <c r="AE306" s="46"/>
      <c r="AF306" s="48" t="str">
        <f t="shared" ref="AF306:AF308" si="361">IFERROR(IF(AND(Y305="Probabilidad",Y306="Probabilidad"),(AH305-(+AH305*AB306)),IF(AND(Y305="Impacto",Y306="Probabilidad"),(AH304-(+AH304*AB306)),IF(Y306="Impacto",AH305,""))),"")</f>
        <v/>
      </c>
      <c r="AG306" s="49" t="str">
        <f t="shared" si="354"/>
        <v/>
      </c>
      <c r="AH306" s="117" t="str">
        <f t="shared" si="355"/>
        <v/>
      </c>
      <c r="AI306" s="49" t="str">
        <f t="shared" si="356"/>
        <v/>
      </c>
      <c r="AJ306" s="47" t="str">
        <f t="shared" si="359"/>
        <v/>
      </c>
      <c r="AK306" s="50" t="str">
        <f>IFERROR(IF(OR(AND(AG306="Muy Baja",AI306="Leve"),AND(AG306="Muy Baja",AI306="Menor"),AND(AG306="Baja",AI306="Leve")),"Bajo",IF(OR(AND(AG306="Muy baja",AI306="Moderado"),AND(AG306="Baja",AI306="Menor"),AND(AG306="Baja",AI306="Moderado"),AND(AG306="Media",AI306="Leve"),AND(AG306="Media",AI306="Menor"),AND(AG306="Media",AI306="Moderado"),AND(AG306="Alta",AI306="Leve"),AND(AG306="Alta",AI306="Menor")),"Moderado",IF(OR(AND(AG306="Muy Baja",AI306="Mayor"),AND(AG306="Baja",AI306="Mayor"),AND(AG306="Media",AI306="Mayor"),AND(AG306="Alta",AI306="Moderado"),AND(AG306="Alta",AI306="Mayor"),AND(AG306="Muy Alta",AI306="Leve"),AND(AG306="Muy Alta",AI306="Menor"),AND(AG306="Muy Alta",AI306="Moderado"),AND(AG306="Muy Alta",AI306="Mayor")),"Alto",IF(OR(AND(AG306="Muy Baja",AI306="Catastrófico"),AND(AG306="Baja",AI306="Catastrófico"),AND(AG306="Media",AI306="Catastrófico"),AND(AG306="Alta",AI306="Catastrófico"),AND(AG306="Muy Alta",AI306="Catastrófico")),"Extremo","")))),"")</f>
        <v/>
      </c>
      <c r="AL306" s="51"/>
      <c r="AM306" s="42"/>
      <c r="AN306" s="52"/>
      <c r="AO306" s="52"/>
      <c r="AP306" s="53"/>
      <c r="AQ306" s="432"/>
      <c r="AR306" s="432"/>
      <c r="AS306" s="432"/>
    </row>
    <row r="307" spans="1:45" x14ac:dyDescent="0.2">
      <c r="A307" s="617"/>
      <c r="B307" s="363"/>
      <c r="C307" s="363"/>
      <c r="D307" s="363"/>
      <c r="E307" s="363"/>
      <c r="F307" s="363"/>
      <c r="G307" s="363"/>
      <c r="H307" s="363"/>
      <c r="I307" s="363"/>
      <c r="J307" s="363"/>
      <c r="K307" s="363"/>
      <c r="L307" s="363"/>
      <c r="M307" s="363"/>
      <c r="N307" s="363"/>
      <c r="O307" s="432"/>
      <c r="P307" s="426"/>
      <c r="Q307" s="390"/>
      <c r="R307" s="620"/>
      <c r="S307" s="101">
        <f>IF(NOT(ISERROR(MATCH(R307,_xlfn.ANCHORARRAY(F318),0))),Q320&amp;"Por favor no seleccionar los criterios de impacto",R307)</f>
        <v>0</v>
      </c>
      <c r="T307" s="426"/>
      <c r="U307" s="390"/>
      <c r="V307" s="393"/>
      <c r="W307" s="70">
        <v>5</v>
      </c>
      <c r="X307" s="43"/>
      <c r="Y307" s="45" t="str">
        <f t="shared" si="360"/>
        <v/>
      </c>
      <c r="Z307" s="46"/>
      <c r="AA307" s="46"/>
      <c r="AB307" s="47" t="str">
        <f t="shared" si="353"/>
        <v/>
      </c>
      <c r="AC307" s="46"/>
      <c r="AD307" s="46"/>
      <c r="AE307" s="46"/>
      <c r="AF307" s="48" t="str">
        <f t="shared" si="361"/>
        <v/>
      </c>
      <c r="AG307" s="49" t="str">
        <f t="shared" si="354"/>
        <v/>
      </c>
      <c r="AH307" s="117" t="str">
        <f t="shared" si="355"/>
        <v/>
      </c>
      <c r="AI307" s="49" t="str">
        <f t="shared" si="356"/>
        <v/>
      </c>
      <c r="AJ307" s="47" t="str">
        <f t="shared" si="359"/>
        <v/>
      </c>
      <c r="AK307" s="50" t="str">
        <f t="shared" ref="AK307:AK308" si="362">IFERROR(IF(OR(AND(AG307="Muy Baja",AI307="Leve"),AND(AG307="Muy Baja",AI307="Menor"),AND(AG307="Baja",AI307="Leve")),"Bajo",IF(OR(AND(AG307="Muy baja",AI307="Moderado"),AND(AG307="Baja",AI307="Menor"),AND(AG307="Baja",AI307="Moderado"),AND(AG307="Media",AI307="Leve"),AND(AG307="Media",AI307="Menor"),AND(AG307="Media",AI307="Moderado"),AND(AG307="Alta",AI307="Leve"),AND(AG307="Alta",AI307="Menor")),"Moderado",IF(OR(AND(AG307="Muy Baja",AI307="Mayor"),AND(AG307="Baja",AI307="Mayor"),AND(AG307="Media",AI307="Mayor"),AND(AG307="Alta",AI307="Moderado"),AND(AG307="Alta",AI307="Mayor"),AND(AG307="Muy Alta",AI307="Leve"),AND(AG307="Muy Alta",AI307="Menor"),AND(AG307="Muy Alta",AI307="Moderado"),AND(AG307="Muy Alta",AI307="Mayor")),"Alto",IF(OR(AND(AG307="Muy Baja",AI307="Catastrófico"),AND(AG307="Baja",AI307="Catastrófico"),AND(AG307="Media",AI307="Catastrófico"),AND(AG307="Alta",AI307="Catastrófico"),AND(AG307="Muy Alta",AI307="Catastrófico")),"Extremo","")))),"")</f>
        <v/>
      </c>
      <c r="AL307" s="51"/>
      <c r="AM307" s="42"/>
      <c r="AN307" s="52"/>
      <c r="AO307" s="52"/>
      <c r="AP307" s="53"/>
      <c r="AQ307" s="432"/>
      <c r="AR307" s="432"/>
      <c r="AS307" s="432"/>
    </row>
    <row r="308" spans="1:45" x14ac:dyDescent="0.2">
      <c r="A308" s="618"/>
      <c r="B308" s="364"/>
      <c r="C308" s="364"/>
      <c r="D308" s="364"/>
      <c r="E308" s="364"/>
      <c r="F308" s="364"/>
      <c r="G308" s="364"/>
      <c r="H308" s="364"/>
      <c r="I308" s="364"/>
      <c r="J308" s="364"/>
      <c r="K308" s="364"/>
      <c r="L308" s="364"/>
      <c r="M308" s="364"/>
      <c r="N308" s="364"/>
      <c r="O308" s="433"/>
      <c r="P308" s="427"/>
      <c r="Q308" s="391"/>
      <c r="R308" s="621"/>
      <c r="S308" s="101">
        <f>IF(NOT(ISERROR(MATCH(R308,_xlfn.ANCHORARRAY(F319),0))),R321&amp;"Por favor no seleccionar los criterios de impacto",R308)</f>
        <v>0</v>
      </c>
      <c r="T308" s="427"/>
      <c r="U308" s="391"/>
      <c r="V308" s="394"/>
      <c r="W308" s="70">
        <v>6</v>
      </c>
      <c r="X308" s="43"/>
      <c r="Y308" s="45" t="str">
        <f t="shared" si="360"/>
        <v/>
      </c>
      <c r="Z308" s="46"/>
      <c r="AA308" s="46"/>
      <c r="AB308" s="47" t="str">
        <f t="shared" si="353"/>
        <v/>
      </c>
      <c r="AC308" s="46"/>
      <c r="AD308" s="46"/>
      <c r="AE308" s="46"/>
      <c r="AF308" s="48" t="str">
        <f t="shared" si="361"/>
        <v/>
      </c>
      <c r="AG308" s="49" t="str">
        <f t="shared" si="354"/>
        <v/>
      </c>
      <c r="AH308" s="117" t="str">
        <f t="shared" si="355"/>
        <v/>
      </c>
      <c r="AI308" s="49" t="str">
        <f t="shared" si="356"/>
        <v/>
      </c>
      <c r="AJ308" s="47" t="str">
        <f t="shared" si="359"/>
        <v/>
      </c>
      <c r="AK308" s="50" t="str">
        <f t="shared" si="362"/>
        <v/>
      </c>
      <c r="AL308" s="51"/>
      <c r="AM308" s="42"/>
      <c r="AN308" s="52"/>
      <c r="AO308" s="52"/>
      <c r="AP308" s="53"/>
      <c r="AQ308" s="433"/>
      <c r="AR308" s="433"/>
      <c r="AS308" s="433"/>
    </row>
    <row r="309" spans="1:45" x14ac:dyDescent="0.2">
      <c r="A309" s="616">
        <v>39</v>
      </c>
      <c r="B309" s="362"/>
      <c r="C309" s="362"/>
      <c r="D309" s="362"/>
      <c r="E309" s="362"/>
      <c r="F309" s="362"/>
      <c r="G309" s="362"/>
      <c r="H309" s="362"/>
      <c r="I309" s="362"/>
      <c r="J309" s="75"/>
      <c r="K309" s="75"/>
      <c r="L309" s="75"/>
      <c r="M309" s="362"/>
      <c r="N309" s="362"/>
      <c r="O309" s="431"/>
      <c r="P309" s="425" t="str">
        <f>IF(O309&lt;=0,"",IF(O309&lt;=2,"Muy Baja",IF(O309&lt;=24,"Baja",IF(O309&lt;=500,"Media",IF(O309&lt;=5000,"Alta","Muy Alta")))))</f>
        <v/>
      </c>
      <c r="Q309" s="389" t="str">
        <f>IF(P309="","",IF(P309="Muy Baja",0.2,IF(P309="Baja",0.4,IF(P309="Media",0.6,IF(P309="Alta",0.8,IF(P309="Muy Alta",1,))))))</f>
        <v/>
      </c>
      <c r="R309" s="619"/>
      <c r="S309" s="101">
        <f>IF(NOT(ISERROR(MATCH(R309,#REF!,0))),#REF!&amp;"Por favor no seleccionar los criterios de impacto(Afectación Económica o presupuestal y Pérdida Reputacional)",R309)</f>
        <v>0</v>
      </c>
      <c r="T309" s="425" t="e">
        <f>IF(OR(S309=#REF!,S309=#REF!),"Leve",IF(OR(S309=#REF!,S309=#REF!),"Menor",IF(OR(S309=#REF!,S309=#REF!),"Moderado",IF(OR(S309=#REF!,S309=#REF!),"Mayor",IF(OR(S309=#REF!,S309=#REF!),"Catastrófico","")))))</f>
        <v>#REF!</v>
      </c>
      <c r="U309" s="389" t="e">
        <f>IF(T309="","",IF(T309="Leve",0.2,IF(T309="Menor",0.4,IF(T309="Moderado",0.6,IF(T309="Mayor",0.8,IF(T309="Catastrófico",1,))))))</f>
        <v>#REF!</v>
      </c>
      <c r="V309" s="392" t="e">
        <f>IF(OR(AND(P309="Muy Baja",T309="Leve"),AND(P309="Muy Baja",T309="Menor"),AND(P309="Baja",T309="Leve")),"Bajo",IF(OR(AND(P309="Muy baja",T309="Moderado"),AND(P309="Baja",T309="Menor"),AND(P309="Baja",T309="Moderado"),AND(P309="Media",T309="Leve"),AND(P309="Media",T309="Menor"),AND(P309="Media",T309="Moderado"),AND(P309="Alta",T309="Leve"),AND(P309="Alta",T309="Menor")),"Moderado",IF(OR(AND(P309="Muy Baja",T309="Mayor"),AND(P309="Baja",T309="Mayor"),AND(P309="Media",T309="Mayor"),AND(P309="Alta",T309="Moderado"),AND(P309="Alta",T309="Mayor"),AND(P309="Muy Alta",T309="Leve"),AND(P309="Muy Alta",T309="Menor"),AND(P309="Muy Alta",T309="Moderado"),AND(P309="Muy Alta",T309="Mayor")),"Alto",IF(OR(AND(P309="Muy Baja",T309="Catastrófico"),AND(P309="Baja",T309="Catastrófico"),AND(P309="Media",T309="Catastrófico"),AND(P309="Alta",T309="Catastrófico"),AND(P309="Muy Alta",T309="Catastrófico")),"Extremo",""))))</f>
        <v>#REF!</v>
      </c>
      <c r="W309" s="70">
        <v>1</v>
      </c>
      <c r="X309" s="43"/>
      <c r="Y309" s="45" t="str">
        <f>IF(OR(Z309="Preventivo",Z309="Detectivo"),"Probabilidad",IF(Z309="Correctivo","Impacto",""))</f>
        <v/>
      </c>
      <c r="Z309" s="46"/>
      <c r="AA309" s="46"/>
      <c r="AB309" s="47" t="str">
        <f>IF(AND(Z309="Preventivo",AA309="Automático"),"50%",IF(AND(Z309="Preventivo",AA309="Manual"),"40%",IF(AND(Z309="Detectivo",AA309="Automático"),"40%",IF(AND(Z309="Detectivo",AA309="Manual"),"30%",IF(AND(Z309="Correctivo",AA309="Automático"),"35%",IF(AND(Z309="Correctivo",AA309="Manual"),"25%",""))))))</f>
        <v/>
      </c>
      <c r="AC309" s="46"/>
      <c r="AD309" s="46"/>
      <c r="AE309" s="46"/>
      <c r="AF309" s="48" t="str">
        <f>IFERROR(IF(Y309="Probabilidad",(Q309-(+Q309*AB309)),IF(Y309="Impacto",Q309,"")),"")</f>
        <v/>
      </c>
      <c r="AG309" s="49" t="str">
        <f>IFERROR(IF(AF309="","",IF(AF309&lt;=0.2,"Muy Baja",IF(AF309&lt;=0.4,"Baja",IF(AF309&lt;=0.6,"Media",IF(AF309&lt;=0.8,"Alta","Muy Alta"))))),"")</f>
        <v/>
      </c>
      <c r="AH309" s="117" t="str">
        <f>+AF309</f>
        <v/>
      </c>
      <c r="AI309" s="49" t="str">
        <f>IFERROR(IF(AJ309="","",IF(AJ309&lt;=0.2,"Leve",IF(AJ309&lt;=0.4,"Menor",IF(AJ309&lt;=0.6,"Moderado",IF(AJ309&lt;=0.8,"Mayor","Catastrófico"))))),"")</f>
        <v/>
      </c>
      <c r="AJ309" s="47" t="str">
        <f t="shared" ref="AJ309" si="363">IFERROR(IF(Y309="Impacto",(U309-(+U309*AB309)),IF(Y309="Probabilidad",U309,"")),"")</f>
        <v/>
      </c>
      <c r="AK309" s="50" t="str">
        <f>IFERROR(IF(OR(AND(AG309="Muy Baja",AI309="Leve"),AND(AG309="Muy Baja",AI309="Menor"),AND(AG309="Baja",AI309="Leve")),"Bajo",IF(OR(AND(AG309="Muy baja",AI309="Moderado"),AND(AG309="Baja",AI309="Menor"),AND(AG309="Baja",AI309="Moderado"),AND(AG309="Media",AI309="Leve"),AND(AG309="Media",AI309="Menor"),AND(AG309="Media",AI309="Moderado"),AND(AG309="Alta",AI309="Leve"),AND(AG309="Alta",AI309="Menor")),"Moderado",IF(OR(AND(AG309="Muy Baja",AI309="Mayor"),AND(AG309="Baja",AI309="Mayor"),AND(AG309="Media",AI309="Mayor"),AND(AG309="Alta",AI309="Moderado"),AND(AG309="Alta",AI309="Mayor"),AND(AG309="Muy Alta",AI309="Leve"),AND(AG309="Muy Alta",AI309="Menor"),AND(AG309="Muy Alta",AI309="Moderado"),AND(AG309="Muy Alta",AI309="Mayor")),"Alto",IF(OR(AND(AG309="Muy Baja",AI309="Catastrófico"),AND(AG309="Baja",AI309="Catastrófico"),AND(AG309="Media",AI309="Catastrófico"),AND(AG309="Alta",AI309="Catastrófico"),AND(AG309="Muy Alta",AI309="Catastrófico")),"Extremo","")))),"")</f>
        <v/>
      </c>
      <c r="AL309" s="51"/>
      <c r="AM309" s="42"/>
      <c r="AN309" s="52"/>
      <c r="AO309" s="52"/>
      <c r="AP309" s="53"/>
      <c r="AQ309" s="431"/>
      <c r="AR309" s="431"/>
      <c r="AS309" s="431"/>
    </row>
    <row r="310" spans="1:45" x14ac:dyDescent="0.2">
      <c r="A310" s="617"/>
      <c r="B310" s="363"/>
      <c r="C310" s="363"/>
      <c r="D310" s="363"/>
      <c r="E310" s="363"/>
      <c r="F310" s="363"/>
      <c r="G310" s="363"/>
      <c r="H310" s="363"/>
      <c r="I310" s="363"/>
      <c r="J310" s="76"/>
      <c r="K310" s="76"/>
      <c r="L310" s="76"/>
      <c r="M310" s="363"/>
      <c r="N310" s="363"/>
      <c r="O310" s="432"/>
      <c r="P310" s="426"/>
      <c r="Q310" s="390"/>
      <c r="R310" s="620"/>
      <c r="S310" s="101">
        <f>IF(NOT(ISERROR(MATCH(R310,_xlfn.ANCHORARRAY(G321),0))),R323&amp;"Por favor no seleccionar los criterios de impacto",R310)</f>
        <v>0</v>
      </c>
      <c r="T310" s="426"/>
      <c r="U310" s="390"/>
      <c r="V310" s="393"/>
      <c r="W310" s="70">
        <v>2</v>
      </c>
      <c r="X310" s="43"/>
      <c r="Y310" s="45" t="str">
        <f>IF(OR(Z310="Preventivo",Z310="Detectivo"),"Probabilidad",IF(Z310="Correctivo","Impacto",""))</f>
        <v/>
      </c>
      <c r="Z310" s="46"/>
      <c r="AA310" s="46"/>
      <c r="AB310" s="47" t="str">
        <f t="shared" ref="AB310:AB314" si="364">IF(AND(Z310="Preventivo",AA310="Automático"),"50%",IF(AND(Z310="Preventivo",AA310="Manual"),"40%",IF(AND(Z310="Detectivo",AA310="Automático"),"40%",IF(AND(Z310="Detectivo",AA310="Manual"),"30%",IF(AND(Z310="Correctivo",AA310="Automático"),"35%",IF(AND(Z310="Correctivo",AA310="Manual"),"25%",""))))))</f>
        <v/>
      </c>
      <c r="AC310" s="46"/>
      <c r="AD310" s="46"/>
      <c r="AE310" s="46"/>
      <c r="AF310" s="48" t="str">
        <f>IFERROR(IF(AND(Y309="Probabilidad",Y310="Probabilidad"),(AH309-(+AH309*AB310)),IF(Y310="Probabilidad",(Q309-(+Q309*AB310)),IF(Y310="Impacto",AH309,""))),"")</f>
        <v/>
      </c>
      <c r="AG310" s="49" t="str">
        <f t="shared" ref="AG310:AG314" si="365">IFERROR(IF(AF310="","",IF(AF310&lt;=0.2,"Muy Baja",IF(AF310&lt;=0.4,"Baja",IF(AF310&lt;=0.6,"Media",IF(AF310&lt;=0.8,"Alta","Muy Alta"))))),"")</f>
        <v/>
      </c>
      <c r="AH310" s="117" t="str">
        <f t="shared" ref="AH310:AH314" si="366">+AF310</f>
        <v/>
      </c>
      <c r="AI310" s="49" t="str">
        <f t="shared" ref="AI310:AI314" si="367">IFERROR(IF(AJ310="","",IF(AJ310&lt;=0.2,"Leve",IF(AJ310&lt;=0.4,"Menor",IF(AJ310&lt;=0.6,"Moderado",IF(AJ310&lt;=0.8,"Mayor","Catastrófico"))))),"")</f>
        <v/>
      </c>
      <c r="AJ310" s="47" t="str">
        <f t="shared" ref="AJ310" si="368">IFERROR(IF(AND(Y309="Impacto",Y310="Impacto"),(AJ309-(+AJ309*AB310)),IF(Y310="Impacto",($U$12-(+$U$12*AB310)),IF(Y310="Probabilidad",AJ309,""))),"")</f>
        <v/>
      </c>
      <c r="AK310" s="50" t="str">
        <f t="shared" ref="AK310:AK311" si="369">IFERROR(IF(OR(AND(AG310="Muy Baja",AI310="Leve"),AND(AG310="Muy Baja",AI310="Menor"),AND(AG310="Baja",AI310="Leve")),"Bajo",IF(OR(AND(AG310="Muy baja",AI310="Moderado"),AND(AG310="Baja",AI310="Menor"),AND(AG310="Baja",AI310="Moderado"),AND(AG310="Media",AI310="Leve"),AND(AG310="Media",AI310="Menor"),AND(AG310="Media",AI310="Moderado"),AND(AG310="Alta",AI310="Leve"),AND(AG310="Alta",AI310="Menor")),"Moderado",IF(OR(AND(AG310="Muy Baja",AI310="Mayor"),AND(AG310="Baja",AI310="Mayor"),AND(AG310="Media",AI310="Mayor"),AND(AG310="Alta",AI310="Moderado"),AND(AG310="Alta",AI310="Mayor"),AND(AG310="Muy Alta",AI310="Leve"),AND(AG310="Muy Alta",AI310="Menor"),AND(AG310="Muy Alta",AI310="Moderado"),AND(AG310="Muy Alta",AI310="Mayor")),"Alto",IF(OR(AND(AG310="Muy Baja",AI310="Catastrófico"),AND(AG310="Baja",AI310="Catastrófico"),AND(AG310="Media",AI310="Catastrófico"),AND(AG310="Alta",AI310="Catastrófico"),AND(AG310="Muy Alta",AI310="Catastrófico")),"Extremo","")))),"")</f>
        <v/>
      </c>
      <c r="AL310" s="51"/>
      <c r="AM310" s="42"/>
      <c r="AN310" s="52"/>
      <c r="AO310" s="52"/>
      <c r="AP310" s="53"/>
      <c r="AQ310" s="432"/>
      <c r="AR310" s="432"/>
      <c r="AS310" s="432"/>
    </row>
    <row r="311" spans="1:45" x14ac:dyDescent="0.2">
      <c r="A311" s="617"/>
      <c r="B311" s="363"/>
      <c r="C311" s="363"/>
      <c r="D311" s="363"/>
      <c r="E311" s="363"/>
      <c r="F311" s="363"/>
      <c r="G311" s="363"/>
      <c r="H311" s="363"/>
      <c r="I311" s="363"/>
      <c r="J311" s="76"/>
      <c r="K311" s="76"/>
      <c r="L311" s="76"/>
      <c r="M311" s="363"/>
      <c r="N311" s="363"/>
      <c r="O311" s="432"/>
      <c r="P311" s="426"/>
      <c r="Q311" s="390"/>
      <c r="R311" s="620"/>
      <c r="S311" s="101">
        <f>IF(NOT(ISERROR(MATCH(R311,_xlfn.ANCHORARRAY(G322),0))),R324&amp;"Por favor no seleccionar los criterios de impacto",R311)</f>
        <v>0</v>
      </c>
      <c r="T311" s="426"/>
      <c r="U311" s="390"/>
      <c r="V311" s="393"/>
      <c r="W311" s="70">
        <v>3</v>
      </c>
      <c r="X311" s="43"/>
      <c r="Y311" s="45" t="str">
        <f>IF(OR(Z311="Preventivo",Z311="Detectivo"),"Probabilidad",IF(Z311="Correctivo","Impacto",""))</f>
        <v/>
      </c>
      <c r="Z311" s="46"/>
      <c r="AA311" s="46"/>
      <c r="AB311" s="47" t="str">
        <f t="shared" si="364"/>
        <v/>
      </c>
      <c r="AC311" s="46"/>
      <c r="AD311" s="46"/>
      <c r="AE311" s="46"/>
      <c r="AF311" s="48" t="str">
        <f>IFERROR(IF(AND(Y310="Probabilidad",Y311="Probabilidad"),(AH310-(+AH310*AB311)),IF(AND(Y310="Impacto",Y311="Probabilidad"),(AH309-(+AH309*AB311)),IF(Y311="Impacto",AH310,""))),"")</f>
        <v/>
      </c>
      <c r="AG311" s="49" t="str">
        <f t="shared" si="365"/>
        <v/>
      </c>
      <c r="AH311" s="117" t="str">
        <f t="shared" si="366"/>
        <v/>
      </c>
      <c r="AI311" s="49" t="str">
        <f t="shared" si="367"/>
        <v/>
      </c>
      <c r="AJ311" s="47" t="str">
        <f t="shared" ref="AJ311:AJ314" si="370">IFERROR(IF(AND(Y310="Impacto",Y311="Impacto"),(AJ310-(+AJ310*AB311)),IF(AND(Y310="Probabilidad",Y311="Impacto"),(AJ309-(+AJ309*AB311)),IF(Y311="Probabilidad",AJ310,""))),"")</f>
        <v/>
      </c>
      <c r="AK311" s="50" t="str">
        <f t="shared" si="369"/>
        <v/>
      </c>
      <c r="AL311" s="51"/>
      <c r="AM311" s="42"/>
      <c r="AN311" s="52"/>
      <c r="AO311" s="52"/>
      <c r="AP311" s="53"/>
      <c r="AQ311" s="432"/>
      <c r="AR311" s="432"/>
      <c r="AS311" s="432"/>
    </row>
    <row r="312" spans="1:45" x14ac:dyDescent="0.2">
      <c r="A312" s="617"/>
      <c r="B312" s="363"/>
      <c r="C312" s="363"/>
      <c r="D312" s="363"/>
      <c r="E312" s="363"/>
      <c r="F312" s="363"/>
      <c r="G312" s="363"/>
      <c r="H312" s="363"/>
      <c r="I312" s="363"/>
      <c r="J312" s="76"/>
      <c r="K312" s="76"/>
      <c r="L312" s="76"/>
      <c r="M312" s="363"/>
      <c r="N312" s="363"/>
      <c r="O312" s="432"/>
      <c r="P312" s="426"/>
      <c r="Q312" s="390"/>
      <c r="R312" s="620"/>
      <c r="S312" s="101">
        <f>IF(NOT(ISERROR(MATCH(R312,_xlfn.ANCHORARRAY(G323),0))),R325&amp;"Por favor no seleccionar los criterios de impacto",R312)</f>
        <v>0</v>
      </c>
      <c r="T312" s="426"/>
      <c r="U312" s="390"/>
      <c r="V312" s="393"/>
      <c r="W312" s="70">
        <v>4</v>
      </c>
      <c r="X312" s="43"/>
      <c r="Y312" s="45" t="str">
        <f t="shared" ref="Y312:Y314" si="371">IF(OR(Z312="Preventivo",Z312="Detectivo"),"Probabilidad",IF(Z312="Correctivo","Impacto",""))</f>
        <v/>
      </c>
      <c r="Z312" s="46"/>
      <c r="AA312" s="46"/>
      <c r="AB312" s="47" t="str">
        <f t="shared" si="364"/>
        <v/>
      </c>
      <c r="AC312" s="46"/>
      <c r="AD312" s="46"/>
      <c r="AE312" s="46"/>
      <c r="AF312" s="48" t="str">
        <f t="shared" ref="AF312:AF314" si="372">IFERROR(IF(AND(Y311="Probabilidad",Y312="Probabilidad"),(AH311-(+AH311*AB312)),IF(AND(Y311="Impacto",Y312="Probabilidad"),(AH310-(+AH310*AB312)),IF(Y312="Impacto",AH311,""))),"")</f>
        <v/>
      </c>
      <c r="AG312" s="49" t="str">
        <f t="shared" si="365"/>
        <v/>
      </c>
      <c r="AH312" s="117" t="str">
        <f t="shared" si="366"/>
        <v/>
      </c>
      <c r="AI312" s="49" t="str">
        <f t="shared" si="367"/>
        <v/>
      </c>
      <c r="AJ312" s="47" t="str">
        <f t="shared" si="370"/>
        <v/>
      </c>
      <c r="AK312" s="50" t="str">
        <f>IFERROR(IF(OR(AND(AG312="Muy Baja",AI312="Leve"),AND(AG312="Muy Baja",AI312="Menor"),AND(AG312="Baja",AI312="Leve")),"Bajo",IF(OR(AND(AG312="Muy baja",AI312="Moderado"),AND(AG312="Baja",AI312="Menor"),AND(AG312="Baja",AI312="Moderado"),AND(AG312="Media",AI312="Leve"),AND(AG312="Media",AI312="Menor"),AND(AG312="Media",AI312="Moderado"),AND(AG312="Alta",AI312="Leve"),AND(AG312="Alta",AI312="Menor")),"Moderado",IF(OR(AND(AG312="Muy Baja",AI312="Mayor"),AND(AG312="Baja",AI312="Mayor"),AND(AG312="Media",AI312="Mayor"),AND(AG312="Alta",AI312="Moderado"),AND(AG312="Alta",AI312="Mayor"),AND(AG312="Muy Alta",AI312="Leve"),AND(AG312="Muy Alta",AI312="Menor"),AND(AG312="Muy Alta",AI312="Moderado"),AND(AG312="Muy Alta",AI312="Mayor")),"Alto",IF(OR(AND(AG312="Muy Baja",AI312="Catastrófico"),AND(AG312="Baja",AI312="Catastrófico"),AND(AG312="Media",AI312="Catastrófico"),AND(AG312="Alta",AI312="Catastrófico"),AND(AG312="Muy Alta",AI312="Catastrófico")),"Extremo","")))),"")</f>
        <v/>
      </c>
      <c r="AL312" s="51"/>
      <c r="AM312" s="42"/>
      <c r="AN312" s="52"/>
      <c r="AO312" s="52"/>
      <c r="AP312" s="53"/>
      <c r="AQ312" s="432"/>
      <c r="AR312" s="432"/>
      <c r="AS312" s="432"/>
    </row>
    <row r="313" spans="1:45" x14ac:dyDescent="0.2">
      <c r="A313" s="617"/>
      <c r="B313" s="363"/>
      <c r="C313" s="363"/>
      <c r="D313" s="363"/>
      <c r="E313" s="363"/>
      <c r="F313" s="363"/>
      <c r="G313" s="363"/>
      <c r="H313" s="363"/>
      <c r="I313" s="363"/>
      <c r="J313" s="76"/>
      <c r="K313" s="76"/>
      <c r="L313" s="76"/>
      <c r="M313" s="363"/>
      <c r="N313" s="363"/>
      <c r="O313" s="432"/>
      <c r="P313" s="426"/>
      <c r="Q313" s="390"/>
      <c r="R313" s="620"/>
      <c r="S313" s="101">
        <f>IF(NOT(ISERROR(MATCH(R313,_xlfn.ANCHORARRAY(G324),0))),R326&amp;"Por favor no seleccionar los criterios de impacto",R313)</f>
        <v>0</v>
      </c>
      <c r="T313" s="426"/>
      <c r="U313" s="390"/>
      <c r="V313" s="393"/>
      <c r="W313" s="70">
        <v>5</v>
      </c>
      <c r="X313" s="43"/>
      <c r="Y313" s="45" t="str">
        <f t="shared" si="371"/>
        <v/>
      </c>
      <c r="Z313" s="46"/>
      <c r="AA313" s="46"/>
      <c r="AB313" s="47" t="str">
        <f t="shared" si="364"/>
        <v/>
      </c>
      <c r="AC313" s="46"/>
      <c r="AD313" s="46"/>
      <c r="AE313" s="46"/>
      <c r="AF313" s="48" t="str">
        <f t="shared" si="372"/>
        <v/>
      </c>
      <c r="AG313" s="49" t="str">
        <f t="shared" si="365"/>
        <v/>
      </c>
      <c r="AH313" s="117" t="str">
        <f t="shared" si="366"/>
        <v/>
      </c>
      <c r="AI313" s="49" t="str">
        <f t="shared" si="367"/>
        <v/>
      </c>
      <c r="AJ313" s="47" t="str">
        <f t="shared" si="370"/>
        <v/>
      </c>
      <c r="AK313" s="50" t="str">
        <f t="shared" ref="AK313:AK314" si="373">IFERROR(IF(OR(AND(AG313="Muy Baja",AI313="Leve"),AND(AG313="Muy Baja",AI313="Menor"),AND(AG313="Baja",AI313="Leve")),"Bajo",IF(OR(AND(AG313="Muy baja",AI313="Moderado"),AND(AG313="Baja",AI313="Menor"),AND(AG313="Baja",AI313="Moderado"),AND(AG313="Media",AI313="Leve"),AND(AG313="Media",AI313="Menor"),AND(AG313="Media",AI313="Moderado"),AND(AG313="Alta",AI313="Leve"),AND(AG313="Alta",AI313="Menor")),"Moderado",IF(OR(AND(AG313="Muy Baja",AI313="Mayor"),AND(AG313="Baja",AI313="Mayor"),AND(AG313="Media",AI313="Mayor"),AND(AG313="Alta",AI313="Moderado"),AND(AG313="Alta",AI313="Mayor"),AND(AG313="Muy Alta",AI313="Leve"),AND(AG313="Muy Alta",AI313="Menor"),AND(AG313="Muy Alta",AI313="Moderado"),AND(AG313="Muy Alta",AI313="Mayor")),"Alto",IF(OR(AND(AG313="Muy Baja",AI313="Catastrófico"),AND(AG313="Baja",AI313="Catastrófico"),AND(AG313="Media",AI313="Catastrófico"),AND(AG313="Alta",AI313="Catastrófico"),AND(AG313="Muy Alta",AI313="Catastrófico")),"Extremo","")))),"")</f>
        <v/>
      </c>
      <c r="AL313" s="51"/>
      <c r="AM313" s="42"/>
      <c r="AN313" s="52"/>
      <c r="AO313" s="52"/>
      <c r="AP313" s="53"/>
      <c r="AQ313" s="432"/>
      <c r="AR313" s="432"/>
      <c r="AS313" s="432"/>
    </row>
    <row r="314" spans="1:45" x14ac:dyDescent="0.2">
      <c r="A314" s="618"/>
      <c r="B314" s="364"/>
      <c r="C314" s="364"/>
      <c r="D314" s="364"/>
      <c r="E314" s="364"/>
      <c r="F314" s="364"/>
      <c r="G314" s="364"/>
      <c r="H314" s="364"/>
      <c r="I314" s="364"/>
      <c r="J314" s="77"/>
      <c r="K314" s="77"/>
      <c r="L314" s="77"/>
      <c r="M314" s="364"/>
      <c r="N314" s="364"/>
      <c r="O314" s="433"/>
      <c r="P314" s="427"/>
      <c r="Q314" s="391"/>
      <c r="R314" s="621"/>
      <c r="S314" s="101">
        <f>IF(NOT(ISERROR(MATCH(R314,_xlfn.ANCHORARRAY(G325),0))),R327&amp;"Por favor no seleccionar los criterios de impacto",R314)</f>
        <v>0</v>
      </c>
      <c r="T314" s="427"/>
      <c r="U314" s="391"/>
      <c r="V314" s="394"/>
      <c r="W314" s="70">
        <v>6</v>
      </c>
      <c r="X314" s="43"/>
      <c r="Y314" s="45" t="str">
        <f t="shared" si="371"/>
        <v/>
      </c>
      <c r="Z314" s="46"/>
      <c r="AA314" s="46"/>
      <c r="AB314" s="47" t="str">
        <f t="shared" si="364"/>
        <v/>
      </c>
      <c r="AC314" s="46"/>
      <c r="AD314" s="46"/>
      <c r="AE314" s="46"/>
      <c r="AF314" s="48" t="str">
        <f t="shared" si="372"/>
        <v/>
      </c>
      <c r="AG314" s="49" t="str">
        <f t="shared" si="365"/>
        <v/>
      </c>
      <c r="AH314" s="117" t="str">
        <f t="shared" si="366"/>
        <v/>
      </c>
      <c r="AI314" s="49" t="str">
        <f t="shared" si="367"/>
        <v/>
      </c>
      <c r="AJ314" s="47" t="str">
        <f t="shared" si="370"/>
        <v/>
      </c>
      <c r="AK314" s="50" t="str">
        <f t="shared" si="373"/>
        <v/>
      </c>
      <c r="AL314" s="51"/>
      <c r="AM314" s="42"/>
      <c r="AN314" s="52"/>
      <c r="AO314" s="52"/>
      <c r="AP314" s="53"/>
      <c r="AQ314" s="433"/>
      <c r="AR314" s="433"/>
      <c r="AS314" s="433"/>
    </row>
    <row r="315" spans="1:45" x14ac:dyDescent="0.2">
      <c r="A315" s="616">
        <v>40</v>
      </c>
      <c r="B315" s="362"/>
      <c r="C315" s="362"/>
      <c r="D315" s="362"/>
      <c r="E315" s="362"/>
      <c r="F315" s="362"/>
      <c r="G315" s="362"/>
      <c r="H315" s="362"/>
      <c r="I315" s="362"/>
      <c r="J315" s="75"/>
      <c r="K315" s="75"/>
      <c r="L315" s="75"/>
      <c r="M315" s="362"/>
      <c r="N315" s="362"/>
      <c r="O315" s="431"/>
      <c r="P315" s="425" t="str">
        <f>IF(O315&lt;=0,"",IF(O315&lt;=2,"Muy Baja",IF(O315&lt;=24,"Baja",IF(O315&lt;=500,"Media",IF(O315&lt;=5000,"Alta","Muy Alta")))))</f>
        <v/>
      </c>
      <c r="Q315" s="389" t="str">
        <f>IF(P315="","",IF(P315="Muy Baja",0.2,IF(P315="Baja",0.4,IF(P315="Media",0.6,IF(P315="Alta",0.8,IF(P315="Muy Alta",1,))))))</f>
        <v/>
      </c>
      <c r="R315" s="619"/>
      <c r="S315" s="101">
        <f>IF(NOT(ISERROR(MATCH(R315,#REF!,0))),#REF!&amp;"Por favor no seleccionar los criterios de impacto(Afectación Económica o presupuestal y Pérdida Reputacional)",R315)</f>
        <v>0</v>
      </c>
      <c r="T315" s="425" t="e">
        <f>IF(OR(S315=#REF!,S315=#REF!),"Leve",IF(OR(S315=#REF!,S315=#REF!),"Menor",IF(OR(S315=#REF!,S315=#REF!),"Moderado",IF(OR(S315=#REF!,S315=#REF!),"Mayor",IF(OR(S315=#REF!,S315=#REF!),"Catastrófico","")))))</f>
        <v>#REF!</v>
      </c>
      <c r="U315" s="389" t="e">
        <f>IF(T315="","",IF(T315="Leve",0.2,IF(T315="Menor",0.4,IF(T315="Moderado",0.6,IF(T315="Mayor",0.8,IF(T315="Catastrófico",1,))))))</f>
        <v>#REF!</v>
      </c>
      <c r="V315" s="392" t="e">
        <f>IF(OR(AND(P315="Muy Baja",T315="Leve"),AND(P315="Muy Baja",T315="Menor"),AND(P315="Baja",T315="Leve")),"Bajo",IF(OR(AND(P315="Muy baja",T315="Moderado"),AND(P315="Baja",T315="Menor"),AND(P315="Baja",T315="Moderado"),AND(P315="Media",T315="Leve"),AND(P315="Media",T315="Menor"),AND(P315="Media",T315="Moderado"),AND(P315="Alta",T315="Leve"),AND(P315="Alta",T315="Menor")),"Moderado",IF(OR(AND(P315="Muy Baja",T315="Mayor"),AND(P315="Baja",T315="Mayor"),AND(P315="Media",T315="Mayor"),AND(P315="Alta",T315="Moderado"),AND(P315="Alta",T315="Mayor"),AND(P315="Muy Alta",T315="Leve"),AND(P315="Muy Alta",T315="Menor"),AND(P315="Muy Alta",T315="Moderado"),AND(P315="Muy Alta",T315="Mayor")),"Alto",IF(OR(AND(P315="Muy Baja",T315="Catastrófico"),AND(P315="Baja",T315="Catastrófico"),AND(P315="Media",T315="Catastrófico"),AND(P315="Alta",T315="Catastrófico"),AND(P315="Muy Alta",T315="Catastrófico")),"Extremo",""))))</f>
        <v>#REF!</v>
      </c>
      <c r="W315" s="70">
        <v>1</v>
      </c>
      <c r="X315" s="43"/>
      <c r="Y315" s="45" t="str">
        <f>IF(OR(Z315="Preventivo",Z315="Detectivo"),"Probabilidad",IF(Z315="Correctivo","Impacto",""))</f>
        <v/>
      </c>
      <c r="Z315" s="46"/>
      <c r="AA315" s="46"/>
      <c r="AB315" s="47" t="str">
        <f>IF(AND(Z315="Preventivo",AA315="Automático"),"50%",IF(AND(Z315="Preventivo",AA315="Manual"),"40%",IF(AND(Z315="Detectivo",AA315="Automático"),"40%",IF(AND(Z315="Detectivo",AA315="Manual"),"30%",IF(AND(Z315="Correctivo",AA315="Automático"),"35%",IF(AND(Z315="Correctivo",AA315="Manual"),"25%",""))))))</f>
        <v/>
      </c>
      <c r="AC315" s="46"/>
      <c r="AD315" s="46"/>
      <c r="AE315" s="46"/>
      <c r="AF315" s="48" t="str">
        <f>IFERROR(IF(Y315="Probabilidad",(Q315-(+Q315*AB315)),IF(Y315="Impacto",Q315,"")),"")</f>
        <v/>
      </c>
      <c r="AG315" s="49" t="str">
        <f>IFERROR(IF(AF315="","",IF(AF315&lt;=0.2,"Muy Baja",IF(AF315&lt;=0.4,"Baja",IF(AF315&lt;=0.6,"Media",IF(AF315&lt;=0.8,"Alta","Muy Alta"))))),"")</f>
        <v/>
      </c>
      <c r="AH315" s="117" t="str">
        <f>+AF315</f>
        <v/>
      </c>
      <c r="AI315" s="49" t="str">
        <f>IFERROR(IF(AJ315="","",IF(AJ315&lt;=0.2,"Leve",IF(AJ315&lt;=0.4,"Menor",IF(AJ315&lt;=0.6,"Moderado",IF(AJ315&lt;=0.8,"Mayor","Catastrófico"))))),"")</f>
        <v/>
      </c>
      <c r="AJ315" s="47" t="str">
        <f t="shared" ref="AJ315" si="374">IFERROR(IF(Y315="Impacto",(U315-(+U315*AB315)),IF(Y315="Probabilidad",U315,"")),"")</f>
        <v/>
      </c>
      <c r="AK315" s="50" t="str">
        <f>IFERROR(IF(OR(AND(AG315="Muy Baja",AI315="Leve"),AND(AG315="Muy Baja",AI315="Menor"),AND(AG315="Baja",AI315="Leve")),"Bajo",IF(OR(AND(AG315="Muy baja",AI315="Moderado"),AND(AG315="Baja",AI315="Menor"),AND(AG315="Baja",AI315="Moderado"),AND(AG315="Media",AI315="Leve"),AND(AG315="Media",AI315="Menor"),AND(AG315="Media",AI315="Moderado"),AND(AG315="Alta",AI315="Leve"),AND(AG315="Alta",AI315="Menor")),"Moderado",IF(OR(AND(AG315="Muy Baja",AI315="Mayor"),AND(AG315="Baja",AI315="Mayor"),AND(AG315="Media",AI315="Mayor"),AND(AG315="Alta",AI315="Moderado"),AND(AG315="Alta",AI315="Mayor"),AND(AG315="Muy Alta",AI315="Leve"),AND(AG315="Muy Alta",AI315="Menor"),AND(AG315="Muy Alta",AI315="Moderado"),AND(AG315="Muy Alta",AI315="Mayor")),"Alto",IF(OR(AND(AG315="Muy Baja",AI315="Catastrófico"),AND(AG315="Baja",AI315="Catastrófico"),AND(AG315="Media",AI315="Catastrófico"),AND(AG315="Alta",AI315="Catastrófico"),AND(AG315="Muy Alta",AI315="Catastrófico")),"Extremo","")))),"")</f>
        <v/>
      </c>
      <c r="AL315" s="51"/>
      <c r="AM315" s="42"/>
      <c r="AN315" s="52"/>
      <c r="AO315" s="52"/>
      <c r="AP315" s="53"/>
      <c r="AQ315" s="431"/>
      <c r="AR315" s="431"/>
      <c r="AS315" s="431"/>
    </row>
    <row r="316" spans="1:45" x14ac:dyDescent="0.2">
      <c r="A316" s="617"/>
      <c r="B316" s="363"/>
      <c r="C316" s="363"/>
      <c r="D316" s="363"/>
      <c r="E316" s="363"/>
      <c r="F316" s="363"/>
      <c r="G316" s="363"/>
      <c r="H316" s="363"/>
      <c r="I316" s="363"/>
      <c r="J316" s="76"/>
      <c r="K316" s="76"/>
      <c r="L316" s="76"/>
      <c r="M316" s="363"/>
      <c r="N316" s="363"/>
      <c r="O316" s="432"/>
      <c r="P316" s="426"/>
      <c r="Q316" s="390"/>
      <c r="R316" s="620"/>
      <c r="S316" s="101">
        <f>IF(NOT(ISERROR(MATCH(R316,_xlfn.ANCHORARRAY(G327),0))),R329&amp;"Por favor no seleccionar los criterios de impacto",R316)</f>
        <v>0</v>
      </c>
      <c r="T316" s="426"/>
      <c r="U316" s="390"/>
      <c r="V316" s="393"/>
      <c r="W316" s="70">
        <v>2</v>
      </c>
      <c r="X316" s="43"/>
      <c r="Y316" s="45" t="str">
        <f>IF(OR(Z316="Preventivo",Z316="Detectivo"),"Probabilidad",IF(Z316="Correctivo","Impacto",""))</f>
        <v/>
      </c>
      <c r="Z316" s="46"/>
      <c r="AA316" s="46"/>
      <c r="AB316" s="47" t="str">
        <f t="shared" ref="AB316:AB320" si="375">IF(AND(Z316="Preventivo",AA316="Automático"),"50%",IF(AND(Z316="Preventivo",AA316="Manual"),"40%",IF(AND(Z316="Detectivo",AA316="Automático"),"40%",IF(AND(Z316="Detectivo",AA316="Manual"),"30%",IF(AND(Z316="Correctivo",AA316="Automático"),"35%",IF(AND(Z316="Correctivo",AA316="Manual"),"25%",""))))))</f>
        <v/>
      </c>
      <c r="AC316" s="46"/>
      <c r="AD316" s="46"/>
      <c r="AE316" s="46"/>
      <c r="AF316" s="48" t="str">
        <f>IFERROR(IF(AND(Y315="Probabilidad",Y316="Probabilidad"),(AH315-(+AH315*AB316)),IF(Y316="Probabilidad",(Q315-(+Q315*AB316)),IF(Y316="Impacto",AH315,""))),"")</f>
        <v/>
      </c>
      <c r="AG316" s="49" t="str">
        <f t="shared" ref="AG316:AG320" si="376">IFERROR(IF(AF316="","",IF(AF316&lt;=0.2,"Muy Baja",IF(AF316&lt;=0.4,"Baja",IF(AF316&lt;=0.6,"Media",IF(AF316&lt;=0.8,"Alta","Muy Alta"))))),"")</f>
        <v/>
      </c>
      <c r="AH316" s="117" t="str">
        <f t="shared" ref="AH316:AH320" si="377">+AF316</f>
        <v/>
      </c>
      <c r="AI316" s="49" t="str">
        <f t="shared" ref="AI316:AI320" si="378">IFERROR(IF(AJ316="","",IF(AJ316&lt;=0.2,"Leve",IF(AJ316&lt;=0.4,"Menor",IF(AJ316&lt;=0.6,"Moderado",IF(AJ316&lt;=0.8,"Mayor","Catastrófico"))))),"")</f>
        <v/>
      </c>
      <c r="AJ316" s="47" t="str">
        <f t="shared" ref="AJ316" si="379">IFERROR(IF(AND(Y315="Impacto",Y316="Impacto"),(AJ315-(+AJ315*AB316)),IF(Y316="Impacto",($U$12-(+$U$12*AB316)),IF(Y316="Probabilidad",AJ315,""))),"")</f>
        <v/>
      </c>
      <c r="AK316" s="50" t="str">
        <f t="shared" ref="AK316:AK317" si="380">IFERROR(IF(OR(AND(AG316="Muy Baja",AI316="Leve"),AND(AG316="Muy Baja",AI316="Menor"),AND(AG316="Baja",AI316="Leve")),"Bajo",IF(OR(AND(AG316="Muy baja",AI316="Moderado"),AND(AG316="Baja",AI316="Menor"),AND(AG316="Baja",AI316="Moderado"),AND(AG316="Media",AI316="Leve"),AND(AG316="Media",AI316="Menor"),AND(AG316="Media",AI316="Moderado"),AND(AG316="Alta",AI316="Leve"),AND(AG316="Alta",AI316="Menor")),"Moderado",IF(OR(AND(AG316="Muy Baja",AI316="Mayor"),AND(AG316="Baja",AI316="Mayor"),AND(AG316="Media",AI316="Mayor"),AND(AG316="Alta",AI316="Moderado"),AND(AG316="Alta",AI316="Mayor"),AND(AG316="Muy Alta",AI316="Leve"),AND(AG316="Muy Alta",AI316="Menor"),AND(AG316="Muy Alta",AI316="Moderado"),AND(AG316="Muy Alta",AI316="Mayor")),"Alto",IF(OR(AND(AG316="Muy Baja",AI316="Catastrófico"),AND(AG316="Baja",AI316="Catastrófico"),AND(AG316="Media",AI316="Catastrófico"),AND(AG316="Alta",AI316="Catastrófico"),AND(AG316="Muy Alta",AI316="Catastrófico")),"Extremo","")))),"")</f>
        <v/>
      </c>
      <c r="AL316" s="51"/>
      <c r="AM316" s="42"/>
      <c r="AN316" s="52"/>
      <c r="AO316" s="52"/>
      <c r="AP316" s="53"/>
      <c r="AQ316" s="432"/>
      <c r="AR316" s="432"/>
      <c r="AS316" s="432"/>
    </row>
    <row r="317" spans="1:45" x14ac:dyDescent="0.2">
      <c r="A317" s="617"/>
      <c r="B317" s="363"/>
      <c r="C317" s="363"/>
      <c r="D317" s="363"/>
      <c r="E317" s="363"/>
      <c r="F317" s="363"/>
      <c r="G317" s="363"/>
      <c r="H317" s="363"/>
      <c r="I317" s="363"/>
      <c r="J317" s="76"/>
      <c r="K317" s="76"/>
      <c r="L317" s="76"/>
      <c r="M317" s="363"/>
      <c r="N317" s="363"/>
      <c r="O317" s="432"/>
      <c r="P317" s="426"/>
      <c r="Q317" s="390"/>
      <c r="R317" s="620"/>
      <c r="S317" s="101">
        <f>IF(NOT(ISERROR(MATCH(R317,_xlfn.ANCHORARRAY(G328),0))),R330&amp;"Por favor no seleccionar los criterios de impacto",R317)</f>
        <v>0</v>
      </c>
      <c r="T317" s="426"/>
      <c r="U317" s="390"/>
      <c r="V317" s="393"/>
      <c r="W317" s="70">
        <v>3</v>
      </c>
      <c r="X317" s="43"/>
      <c r="Y317" s="45" t="str">
        <f>IF(OR(Z317="Preventivo",Z317="Detectivo"),"Probabilidad",IF(Z317="Correctivo","Impacto",""))</f>
        <v/>
      </c>
      <c r="Z317" s="46"/>
      <c r="AA317" s="46"/>
      <c r="AB317" s="47" t="str">
        <f t="shared" si="375"/>
        <v/>
      </c>
      <c r="AC317" s="46"/>
      <c r="AD317" s="46"/>
      <c r="AE317" s="46"/>
      <c r="AF317" s="48" t="str">
        <f>IFERROR(IF(AND(Y316="Probabilidad",Y317="Probabilidad"),(AH316-(+AH316*AB317)),IF(AND(Y316="Impacto",Y317="Probabilidad"),(AH315-(+AH315*AB317)),IF(Y317="Impacto",AH316,""))),"")</f>
        <v/>
      </c>
      <c r="AG317" s="49" t="str">
        <f t="shared" si="376"/>
        <v/>
      </c>
      <c r="AH317" s="117" t="str">
        <f t="shared" si="377"/>
        <v/>
      </c>
      <c r="AI317" s="49" t="str">
        <f t="shared" si="378"/>
        <v/>
      </c>
      <c r="AJ317" s="47" t="str">
        <f t="shared" ref="AJ317:AJ320" si="381">IFERROR(IF(AND(Y316="Impacto",Y317="Impacto"),(AJ316-(+AJ316*AB317)),IF(AND(Y316="Probabilidad",Y317="Impacto"),(AJ315-(+AJ315*AB317)),IF(Y317="Probabilidad",AJ316,""))),"")</f>
        <v/>
      </c>
      <c r="AK317" s="50" t="str">
        <f t="shared" si="380"/>
        <v/>
      </c>
      <c r="AL317" s="51"/>
      <c r="AM317" s="42"/>
      <c r="AN317" s="52"/>
      <c r="AO317" s="52"/>
      <c r="AP317" s="53"/>
      <c r="AQ317" s="432"/>
      <c r="AR317" s="432"/>
      <c r="AS317" s="432"/>
    </row>
    <row r="318" spans="1:45" x14ac:dyDescent="0.2">
      <c r="A318" s="617"/>
      <c r="B318" s="363"/>
      <c r="C318" s="363"/>
      <c r="D318" s="363"/>
      <c r="E318" s="363"/>
      <c r="F318" s="363"/>
      <c r="G318" s="363"/>
      <c r="H318" s="363"/>
      <c r="I318" s="363"/>
      <c r="J318" s="76"/>
      <c r="K318" s="76"/>
      <c r="L318" s="76"/>
      <c r="M318" s="363"/>
      <c r="N318" s="363"/>
      <c r="O318" s="432"/>
      <c r="P318" s="426"/>
      <c r="Q318" s="390"/>
      <c r="R318" s="620"/>
      <c r="S318" s="101">
        <f>IF(NOT(ISERROR(MATCH(R318,_xlfn.ANCHORARRAY(G329),0))),R331&amp;"Por favor no seleccionar los criterios de impacto",R318)</f>
        <v>0</v>
      </c>
      <c r="T318" s="426"/>
      <c r="U318" s="390"/>
      <c r="V318" s="393"/>
      <c r="W318" s="70">
        <v>4</v>
      </c>
      <c r="X318" s="43"/>
      <c r="Y318" s="45" t="str">
        <f t="shared" ref="Y318:Y320" si="382">IF(OR(Z318="Preventivo",Z318="Detectivo"),"Probabilidad",IF(Z318="Correctivo","Impacto",""))</f>
        <v/>
      </c>
      <c r="Z318" s="46"/>
      <c r="AA318" s="46"/>
      <c r="AB318" s="47" t="str">
        <f t="shared" si="375"/>
        <v/>
      </c>
      <c r="AC318" s="46"/>
      <c r="AD318" s="46"/>
      <c r="AE318" s="46"/>
      <c r="AF318" s="48" t="str">
        <f t="shared" ref="AF318:AF320" si="383">IFERROR(IF(AND(Y317="Probabilidad",Y318="Probabilidad"),(AH317-(+AH317*AB318)),IF(AND(Y317="Impacto",Y318="Probabilidad"),(AH316-(+AH316*AB318)),IF(Y318="Impacto",AH317,""))),"")</f>
        <v/>
      </c>
      <c r="AG318" s="49" t="str">
        <f t="shared" si="376"/>
        <v/>
      </c>
      <c r="AH318" s="117" t="str">
        <f t="shared" si="377"/>
        <v/>
      </c>
      <c r="AI318" s="49" t="str">
        <f t="shared" si="378"/>
        <v/>
      </c>
      <c r="AJ318" s="47" t="str">
        <f t="shared" si="381"/>
        <v/>
      </c>
      <c r="AK318" s="50" t="str">
        <f>IFERROR(IF(OR(AND(AG318="Muy Baja",AI318="Leve"),AND(AG318="Muy Baja",AI318="Menor"),AND(AG318="Baja",AI318="Leve")),"Bajo",IF(OR(AND(AG318="Muy baja",AI318="Moderado"),AND(AG318="Baja",AI318="Menor"),AND(AG318="Baja",AI318="Moderado"),AND(AG318="Media",AI318="Leve"),AND(AG318="Media",AI318="Menor"),AND(AG318="Media",AI318="Moderado"),AND(AG318="Alta",AI318="Leve"),AND(AG318="Alta",AI318="Menor")),"Moderado",IF(OR(AND(AG318="Muy Baja",AI318="Mayor"),AND(AG318="Baja",AI318="Mayor"),AND(AG318="Media",AI318="Mayor"),AND(AG318="Alta",AI318="Moderado"),AND(AG318="Alta",AI318="Mayor"),AND(AG318="Muy Alta",AI318="Leve"),AND(AG318="Muy Alta",AI318="Menor"),AND(AG318="Muy Alta",AI318="Moderado"),AND(AG318="Muy Alta",AI318="Mayor")),"Alto",IF(OR(AND(AG318="Muy Baja",AI318="Catastrófico"),AND(AG318="Baja",AI318="Catastrófico"),AND(AG318="Media",AI318="Catastrófico"),AND(AG318="Alta",AI318="Catastrófico"),AND(AG318="Muy Alta",AI318="Catastrófico")),"Extremo","")))),"")</f>
        <v/>
      </c>
      <c r="AL318" s="51"/>
      <c r="AM318" s="42"/>
      <c r="AN318" s="52"/>
      <c r="AO318" s="52"/>
      <c r="AP318" s="53"/>
      <c r="AQ318" s="432"/>
      <c r="AR318" s="432"/>
      <c r="AS318" s="432"/>
    </row>
    <row r="319" spans="1:45" x14ac:dyDescent="0.2">
      <c r="A319" s="617"/>
      <c r="B319" s="363"/>
      <c r="C319" s="363"/>
      <c r="D319" s="363"/>
      <c r="E319" s="363"/>
      <c r="F319" s="363"/>
      <c r="G319" s="363"/>
      <c r="H319" s="363"/>
      <c r="I319" s="363"/>
      <c r="J319" s="76"/>
      <c r="K319" s="76"/>
      <c r="L319" s="76"/>
      <c r="M319" s="363"/>
      <c r="N319" s="363"/>
      <c r="O319" s="432"/>
      <c r="P319" s="426"/>
      <c r="Q319" s="390"/>
      <c r="R319" s="620"/>
      <c r="S319" s="101">
        <f>IF(NOT(ISERROR(MATCH(R319,_xlfn.ANCHORARRAY(G330),0))),R332&amp;"Por favor no seleccionar los criterios de impacto",R319)</f>
        <v>0</v>
      </c>
      <c r="T319" s="426"/>
      <c r="U319" s="390"/>
      <c r="V319" s="393"/>
      <c r="W319" s="70">
        <v>5</v>
      </c>
      <c r="X319" s="43"/>
      <c r="Y319" s="45" t="str">
        <f t="shared" si="382"/>
        <v/>
      </c>
      <c r="Z319" s="46"/>
      <c r="AA319" s="46"/>
      <c r="AB319" s="47" t="str">
        <f t="shared" si="375"/>
        <v/>
      </c>
      <c r="AC319" s="46"/>
      <c r="AD319" s="46"/>
      <c r="AE319" s="46"/>
      <c r="AF319" s="48" t="str">
        <f t="shared" si="383"/>
        <v/>
      </c>
      <c r="AG319" s="49" t="str">
        <f t="shared" si="376"/>
        <v/>
      </c>
      <c r="AH319" s="117" t="str">
        <f t="shared" si="377"/>
        <v/>
      </c>
      <c r="AI319" s="49" t="str">
        <f t="shared" si="378"/>
        <v/>
      </c>
      <c r="AJ319" s="47" t="str">
        <f t="shared" si="381"/>
        <v/>
      </c>
      <c r="AK319" s="50" t="str">
        <f t="shared" ref="AK319:AK320" si="384">IFERROR(IF(OR(AND(AG319="Muy Baja",AI319="Leve"),AND(AG319="Muy Baja",AI319="Menor"),AND(AG319="Baja",AI319="Leve")),"Bajo",IF(OR(AND(AG319="Muy baja",AI319="Moderado"),AND(AG319="Baja",AI319="Menor"),AND(AG319="Baja",AI319="Moderado"),AND(AG319="Media",AI319="Leve"),AND(AG319="Media",AI319="Menor"),AND(AG319="Media",AI319="Moderado"),AND(AG319="Alta",AI319="Leve"),AND(AG319="Alta",AI319="Menor")),"Moderado",IF(OR(AND(AG319="Muy Baja",AI319="Mayor"),AND(AG319="Baja",AI319="Mayor"),AND(AG319="Media",AI319="Mayor"),AND(AG319="Alta",AI319="Moderado"),AND(AG319="Alta",AI319="Mayor"),AND(AG319="Muy Alta",AI319="Leve"),AND(AG319="Muy Alta",AI319="Menor"),AND(AG319="Muy Alta",AI319="Moderado"),AND(AG319="Muy Alta",AI319="Mayor")),"Alto",IF(OR(AND(AG319="Muy Baja",AI319="Catastrófico"),AND(AG319="Baja",AI319="Catastrófico"),AND(AG319="Media",AI319="Catastrófico"),AND(AG319="Alta",AI319="Catastrófico"),AND(AG319="Muy Alta",AI319="Catastrófico")),"Extremo","")))),"")</f>
        <v/>
      </c>
      <c r="AL319" s="51"/>
      <c r="AM319" s="42"/>
      <c r="AN319" s="52"/>
      <c r="AO319" s="52"/>
      <c r="AP319" s="53"/>
      <c r="AQ319" s="432"/>
      <c r="AR319" s="432"/>
      <c r="AS319" s="432"/>
    </row>
    <row r="320" spans="1:45" x14ac:dyDescent="0.2">
      <c r="A320" s="618"/>
      <c r="B320" s="364"/>
      <c r="C320" s="364"/>
      <c r="D320" s="364"/>
      <c r="E320" s="364"/>
      <c r="F320" s="364"/>
      <c r="G320" s="364"/>
      <c r="H320" s="364"/>
      <c r="I320" s="364"/>
      <c r="J320" s="77"/>
      <c r="K320" s="77"/>
      <c r="L320" s="77"/>
      <c r="M320" s="364"/>
      <c r="N320" s="364"/>
      <c r="O320" s="433"/>
      <c r="P320" s="427"/>
      <c r="Q320" s="391"/>
      <c r="R320" s="621"/>
      <c r="S320" s="101">
        <f>IF(NOT(ISERROR(MATCH(R320,_xlfn.ANCHORARRAY(G331),0))),R333&amp;"Por favor no seleccionar los criterios de impacto",R320)</f>
        <v>0</v>
      </c>
      <c r="T320" s="427"/>
      <c r="U320" s="391"/>
      <c r="V320" s="394"/>
      <c r="W320" s="70">
        <v>6</v>
      </c>
      <c r="X320" s="43"/>
      <c r="Y320" s="45" t="str">
        <f t="shared" si="382"/>
        <v/>
      </c>
      <c r="Z320" s="46"/>
      <c r="AA320" s="46"/>
      <c r="AB320" s="47" t="str">
        <f t="shared" si="375"/>
        <v/>
      </c>
      <c r="AC320" s="46"/>
      <c r="AD320" s="46"/>
      <c r="AE320" s="46"/>
      <c r="AF320" s="48" t="str">
        <f t="shared" si="383"/>
        <v/>
      </c>
      <c r="AG320" s="49" t="str">
        <f t="shared" si="376"/>
        <v/>
      </c>
      <c r="AH320" s="117" t="str">
        <f t="shared" si="377"/>
        <v/>
      </c>
      <c r="AI320" s="49" t="str">
        <f t="shared" si="378"/>
        <v/>
      </c>
      <c r="AJ320" s="47" t="str">
        <f t="shared" si="381"/>
        <v/>
      </c>
      <c r="AK320" s="50" t="str">
        <f t="shared" si="384"/>
        <v/>
      </c>
      <c r="AL320" s="51"/>
      <c r="AM320" s="42"/>
      <c r="AN320" s="52"/>
      <c r="AO320" s="52"/>
      <c r="AP320" s="53"/>
      <c r="AQ320" s="433"/>
      <c r="AR320" s="433"/>
      <c r="AS320" s="433"/>
    </row>
  </sheetData>
  <dataConsolidate/>
  <mergeCells count="1319">
    <mergeCell ref="M225:M230"/>
    <mergeCell ref="N225:N230"/>
    <mergeCell ref="O225:O230"/>
    <mergeCell ref="U225:U230"/>
    <mergeCell ref="V225:V230"/>
    <mergeCell ref="R225:R230"/>
    <mergeCell ref="S225:S230"/>
    <mergeCell ref="T225:T230"/>
    <mergeCell ref="D225:D230"/>
    <mergeCell ref="E225:E230"/>
    <mergeCell ref="C225:C230"/>
    <mergeCell ref="F225:F230"/>
    <mergeCell ref="G225:G230"/>
    <mergeCell ref="H225:H230"/>
    <mergeCell ref="I225:I230"/>
    <mergeCell ref="L225:L230"/>
    <mergeCell ref="K225:K230"/>
    <mergeCell ref="J225:J230"/>
    <mergeCell ref="AR149:AR152"/>
    <mergeCell ref="AS149:AS152"/>
    <mergeCell ref="S149:S154"/>
    <mergeCell ref="S197:S200"/>
    <mergeCell ref="L123:L128"/>
    <mergeCell ref="S123:S128"/>
    <mergeCell ref="J129:J134"/>
    <mergeCell ref="K129:K134"/>
    <mergeCell ref="L129:L134"/>
    <mergeCell ref="S129:S134"/>
    <mergeCell ref="AM129:AM130"/>
    <mergeCell ref="AN129:AN130"/>
    <mergeCell ref="AO129:AO130"/>
    <mergeCell ref="AP129:AP130"/>
    <mergeCell ref="AS129:AS134"/>
    <mergeCell ref="AR129:AR134"/>
    <mergeCell ref="AQ129:AQ134"/>
    <mergeCell ref="AS123:AS128"/>
    <mergeCell ref="M129:M134"/>
    <mergeCell ref="U191:U196"/>
    <mergeCell ref="AQ197:AQ200"/>
    <mergeCell ref="AR197:AR200"/>
    <mergeCell ref="AS197:AS200"/>
    <mergeCell ref="Q197:Q200"/>
    <mergeCell ref="R197:R200"/>
    <mergeCell ref="T197:T200"/>
    <mergeCell ref="U197:U200"/>
    <mergeCell ref="V197:V200"/>
    <mergeCell ref="M191:M196"/>
    <mergeCell ref="N191:N196"/>
    <mergeCell ref="O191:O196"/>
    <mergeCell ref="Q191:Q196"/>
    <mergeCell ref="R191:R196"/>
    <mergeCell ref="AS167:AS172"/>
    <mergeCell ref="AQ117:AQ122"/>
    <mergeCell ref="AR53:AR58"/>
    <mergeCell ref="AS53:AS58"/>
    <mergeCell ref="AQ71:AQ76"/>
    <mergeCell ref="AR71:AR76"/>
    <mergeCell ref="AS71:AS76"/>
    <mergeCell ref="U77:U82"/>
    <mergeCell ref="S135:S140"/>
    <mergeCell ref="AM135:AM136"/>
    <mergeCell ref="AN135:AN136"/>
    <mergeCell ref="AO135:AO136"/>
    <mergeCell ref="AP135:AP136"/>
    <mergeCell ref="V129:V134"/>
    <mergeCell ref="R123:R128"/>
    <mergeCell ref="T123:T128"/>
    <mergeCell ref="S117:S122"/>
    <mergeCell ref="U71:U76"/>
    <mergeCell ref="V71:V76"/>
    <mergeCell ref="R77:R82"/>
    <mergeCell ref="T77:T82"/>
    <mergeCell ref="AR155:AR160"/>
    <mergeCell ref="AS155:AS160"/>
    <mergeCell ref="R161:R166"/>
    <mergeCell ref="T161:T166"/>
    <mergeCell ref="U161:U166"/>
    <mergeCell ref="V161:V166"/>
    <mergeCell ref="AQ141:AQ148"/>
    <mergeCell ref="AR141:AR148"/>
    <mergeCell ref="AQ149:AQ152"/>
    <mergeCell ref="T135:T140"/>
    <mergeCell ref="V35:V40"/>
    <mergeCell ref="AS135:AS140"/>
    <mergeCell ref="U123:U128"/>
    <mergeCell ref="V123:V128"/>
    <mergeCell ref="AQ77:AQ82"/>
    <mergeCell ref="AR77:AR82"/>
    <mergeCell ref="AS77:AS82"/>
    <mergeCell ref="AM91:AM92"/>
    <mergeCell ref="AN91:AN92"/>
    <mergeCell ref="AO91:AO92"/>
    <mergeCell ref="AP91:AP92"/>
    <mergeCell ref="AS105:AS110"/>
    <mergeCell ref="AR105:AR110"/>
    <mergeCell ref="AS99:AS104"/>
    <mergeCell ref="N41:N46"/>
    <mergeCell ref="O41:O46"/>
    <mergeCell ref="P41:P46"/>
    <mergeCell ref="Q41:Q46"/>
    <mergeCell ref="R41:R46"/>
    <mergeCell ref="T41:T46"/>
    <mergeCell ref="V47:V52"/>
    <mergeCell ref="U47:U52"/>
    <mergeCell ref="V99:V104"/>
    <mergeCell ref="O47:O52"/>
    <mergeCell ref="U117:U122"/>
    <mergeCell ref="V117:V122"/>
    <mergeCell ref="T59:T64"/>
    <mergeCell ref="R59:R64"/>
    <mergeCell ref="R71:R76"/>
    <mergeCell ref="T71:T76"/>
    <mergeCell ref="N117:N122"/>
    <mergeCell ref="O117:O122"/>
    <mergeCell ref="P117:P122"/>
    <mergeCell ref="N47:N52"/>
    <mergeCell ref="O83:O88"/>
    <mergeCell ref="AQ24:AQ29"/>
    <mergeCell ref="AR24:AR29"/>
    <mergeCell ref="C30:C34"/>
    <mergeCell ref="D30:D34"/>
    <mergeCell ref="E30:E34"/>
    <mergeCell ref="F30:F34"/>
    <mergeCell ref="G30:G34"/>
    <mergeCell ref="H30:H34"/>
    <mergeCell ref="I30:I34"/>
    <mergeCell ref="J30:J34"/>
    <mergeCell ref="O30:O34"/>
    <mergeCell ref="P30:P34"/>
    <mergeCell ref="Q30:Q33"/>
    <mergeCell ref="R30:R34"/>
    <mergeCell ref="S41:S46"/>
    <mergeCell ref="AQ35:AQ36"/>
    <mergeCell ref="AR35:AR36"/>
    <mergeCell ref="C35:C40"/>
    <mergeCell ref="D35:D40"/>
    <mergeCell ref="E35:E40"/>
    <mergeCell ref="F35:F40"/>
    <mergeCell ref="G35:G40"/>
    <mergeCell ref="H35:H40"/>
    <mergeCell ref="I35:I40"/>
    <mergeCell ref="J35:J40"/>
    <mergeCell ref="T35:T40"/>
    <mergeCell ref="U35:U40"/>
    <mergeCell ref="M35:M40"/>
    <mergeCell ref="N35:N40"/>
    <mergeCell ref="O35:O40"/>
    <mergeCell ref="P35:P40"/>
    <mergeCell ref="Q35:Q40"/>
    <mergeCell ref="A309:A314"/>
    <mergeCell ref="B309:B314"/>
    <mergeCell ref="C309:C314"/>
    <mergeCell ref="D309:D314"/>
    <mergeCell ref="E309:E314"/>
    <mergeCell ref="F309:F314"/>
    <mergeCell ref="G309:G314"/>
    <mergeCell ref="T18:T23"/>
    <mergeCell ref="U18:U23"/>
    <mergeCell ref="V18:V23"/>
    <mergeCell ref="H309:H314"/>
    <mergeCell ref="I309:I314"/>
    <mergeCell ref="M309:M314"/>
    <mergeCell ref="N309:N314"/>
    <mergeCell ref="O309:O314"/>
    <mergeCell ref="P309:P314"/>
    <mergeCell ref="Q309:Q314"/>
    <mergeCell ref="R309:R314"/>
    <mergeCell ref="T309:T314"/>
    <mergeCell ref="U309:U314"/>
    <mergeCell ref="V309:V314"/>
    <mergeCell ref="A303:A308"/>
    <mergeCell ref="B303:B308"/>
    <mergeCell ref="C303:C308"/>
    <mergeCell ref="D303:D308"/>
    <mergeCell ref="N105:N110"/>
    <mergeCell ref="N111:N116"/>
    <mergeCell ref="E303:E308"/>
    <mergeCell ref="F303:F308"/>
    <mergeCell ref="AS18:AS23"/>
    <mergeCell ref="S12:S17"/>
    <mergeCell ref="S18:S23"/>
    <mergeCell ref="A24:A29"/>
    <mergeCell ref="B24:B29"/>
    <mergeCell ref="C24:C29"/>
    <mergeCell ref="D24:D29"/>
    <mergeCell ref="E24:E29"/>
    <mergeCell ref="F24:F29"/>
    <mergeCell ref="G24:G29"/>
    <mergeCell ref="H24:H29"/>
    <mergeCell ref="I24:I29"/>
    <mergeCell ref="J24:J29"/>
    <mergeCell ref="K24:K29"/>
    <mergeCell ref="L24:L29"/>
    <mergeCell ref="M24:M29"/>
    <mergeCell ref="N24:N29"/>
    <mergeCell ref="O24:O29"/>
    <mergeCell ref="P24:P29"/>
    <mergeCell ref="B18:B23"/>
    <mergeCell ref="AQ315:AQ320"/>
    <mergeCell ref="AR315:AR320"/>
    <mergeCell ref="AS315:AS320"/>
    <mergeCell ref="M315:M320"/>
    <mergeCell ref="N315:N320"/>
    <mergeCell ref="O315:O320"/>
    <mergeCell ref="P315:P320"/>
    <mergeCell ref="Q315:Q320"/>
    <mergeCell ref="R315:R320"/>
    <mergeCell ref="T315:T320"/>
    <mergeCell ref="U315:U320"/>
    <mergeCell ref="V315:V320"/>
    <mergeCell ref="A315:A320"/>
    <mergeCell ref="B315:B320"/>
    <mergeCell ref="C315:C320"/>
    <mergeCell ref="D315:D320"/>
    <mergeCell ref="E315:E320"/>
    <mergeCell ref="F315:F320"/>
    <mergeCell ref="G315:G320"/>
    <mergeCell ref="H315:H320"/>
    <mergeCell ref="I315:I320"/>
    <mergeCell ref="AQ309:AQ314"/>
    <mergeCell ref="AR309:AR314"/>
    <mergeCell ref="AS309:AS314"/>
    <mergeCell ref="AQ297:AQ302"/>
    <mergeCell ref="AR297:AR302"/>
    <mergeCell ref="AS297:AS302"/>
    <mergeCell ref="R303:R308"/>
    <mergeCell ref="T303:T308"/>
    <mergeCell ref="U303:U308"/>
    <mergeCell ref="V303:V308"/>
    <mergeCell ref="AQ303:AQ308"/>
    <mergeCell ref="AR303:AR308"/>
    <mergeCell ref="AS303:AS308"/>
    <mergeCell ref="R297:R302"/>
    <mergeCell ref="T297:T302"/>
    <mergeCell ref="U297:U302"/>
    <mergeCell ref="V297:V302"/>
    <mergeCell ref="G303:G308"/>
    <mergeCell ref="H303:H308"/>
    <mergeCell ref="I303:I308"/>
    <mergeCell ref="J303:J308"/>
    <mergeCell ref="K303:K308"/>
    <mergeCell ref="L303:L308"/>
    <mergeCell ref="M303:M308"/>
    <mergeCell ref="N303:N308"/>
    <mergeCell ref="O303:O308"/>
    <mergeCell ref="P303:P308"/>
    <mergeCell ref="Q303:Q308"/>
    <mergeCell ref="A297:A302"/>
    <mergeCell ref="B297:B302"/>
    <mergeCell ref="C297:C302"/>
    <mergeCell ref="D297:D302"/>
    <mergeCell ref="E297:E302"/>
    <mergeCell ref="F297:F302"/>
    <mergeCell ref="G297:G302"/>
    <mergeCell ref="H297:H302"/>
    <mergeCell ref="I297:I302"/>
    <mergeCell ref="J297:J302"/>
    <mergeCell ref="K297:K302"/>
    <mergeCell ref="L297:L302"/>
    <mergeCell ref="M297:M302"/>
    <mergeCell ref="N297:N302"/>
    <mergeCell ref="O297:O302"/>
    <mergeCell ref="P297:P302"/>
    <mergeCell ref="Q297:Q302"/>
    <mergeCell ref="R285:R290"/>
    <mergeCell ref="T285:T290"/>
    <mergeCell ref="U285:U290"/>
    <mergeCell ref="V285:V290"/>
    <mergeCell ref="AQ285:AQ290"/>
    <mergeCell ref="AR285:AR290"/>
    <mergeCell ref="AS285:AS290"/>
    <mergeCell ref="A291:A296"/>
    <mergeCell ref="B291:B296"/>
    <mergeCell ref="C291:C296"/>
    <mergeCell ref="D291:D296"/>
    <mergeCell ref="E291:E296"/>
    <mergeCell ref="F291:F296"/>
    <mergeCell ref="G291:G296"/>
    <mergeCell ref="H291:H296"/>
    <mergeCell ref="I291:I296"/>
    <mergeCell ref="J291:J296"/>
    <mergeCell ref="K291:K296"/>
    <mergeCell ref="L291:L296"/>
    <mergeCell ref="M291:M296"/>
    <mergeCell ref="N291:N296"/>
    <mergeCell ref="O291:O296"/>
    <mergeCell ref="P291:P296"/>
    <mergeCell ref="Q291:Q296"/>
    <mergeCell ref="R291:R296"/>
    <mergeCell ref="T291:T296"/>
    <mergeCell ref="U291:U296"/>
    <mergeCell ref="V291:V296"/>
    <mergeCell ref="AQ291:AQ296"/>
    <mergeCell ref="AR291:AR296"/>
    <mergeCell ref="AS291:AS296"/>
    <mergeCell ref="A285:A290"/>
    <mergeCell ref="B285:B290"/>
    <mergeCell ref="C285:C290"/>
    <mergeCell ref="D285:D290"/>
    <mergeCell ref="E285:E290"/>
    <mergeCell ref="F285:F290"/>
    <mergeCell ref="G285:G290"/>
    <mergeCell ref="H285:H290"/>
    <mergeCell ref="I285:I290"/>
    <mergeCell ref="J285:J290"/>
    <mergeCell ref="K285:K290"/>
    <mergeCell ref="L285:L290"/>
    <mergeCell ref="M285:M290"/>
    <mergeCell ref="N285:N290"/>
    <mergeCell ref="O285:O290"/>
    <mergeCell ref="P285:P290"/>
    <mergeCell ref="Q285:Q290"/>
    <mergeCell ref="R273:R278"/>
    <mergeCell ref="C273:C278"/>
    <mergeCell ref="D273:D278"/>
    <mergeCell ref="E273:E278"/>
    <mergeCell ref="F273:F278"/>
    <mergeCell ref="G273:G278"/>
    <mergeCell ref="H273:H278"/>
    <mergeCell ref="I273:I278"/>
    <mergeCell ref="J273:J278"/>
    <mergeCell ref="K273:K278"/>
    <mergeCell ref="L273:L278"/>
    <mergeCell ref="M273:M278"/>
    <mergeCell ref="N273:N278"/>
    <mergeCell ref="O273:O278"/>
    <mergeCell ref="P273:P278"/>
    <mergeCell ref="Q273:Q278"/>
    <mergeCell ref="T273:T278"/>
    <mergeCell ref="U273:U278"/>
    <mergeCell ref="V273:V278"/>
    <mergeCell ref="AQ273:AQ278"/>
    <mergeCell ref="AR273:AR278"/>
    <mergeCell ref="AS273:AS278"/>
    <mergeCell ref="A279:A284"/>
    <mergeCell ref="B279:B284"/>
    <mergeCell ref="C279:C284"/>
    <mergeCell ref="D279:D284"/>
    <mergeCell ref="E279:E284"/>
    <mergeCell ref="F279:F284"/>
    <mergeCell ref="G279:G284"/>
    <mergeCell ref="H279:H284"/>
    <mergeCell ref="I279:I284"/>
    <mergeCell ref="J279:J284"/>
    <mergeCell ref="K279:K284"/>
    <mergeCell ref="L279:L284"/>
    <mergeCell ref="M279:M284"/>
    <mergeCell ref="N279:N284"/>
    <mergeCell ref="O279:O284"/>
    <mergeCell ref="P279:P284"/>
    <mergeCell ref="Q279:Q284"/>
    <mergeCell ref="R279:R284"/>
    <mergeCell ref="T279:T284"/>
    <mergeCell ref="U279:U284"/>
    <mergeCell ref="V279:V284"/>
    <mergeCell ref="AQ279:AQ284"/>
    <mergeCell ref="AR279:AR284"/>
    <mergeCell ref="AS279:AS284"/>
    <mergeCell ref="A273:A278"/>
    <mergeCell ref="B273:B278"/>
    <mergeCell ref="AQ261:AQ266"/>
    <mergeCell ref="AR261:AR266"/>
    <mergeCell ref="AS261:AS266"/>
    <mergeCell ref="A267:A272"/>
    <mergeCell ref="B267:B272"/>
    <mergeCell ref="C267:C272"/>
    <mergeCell ref="D267:D272"/>
    <mergeCell ref="E267:E272"/>
    <mergeCell ref="F267:F272"/>
    <mergeCell ref="G267:G272"/>
    <mergeCell ref="H267:H272"/>
    <mergeCell ref="I267:I272"/>
    <mergeCell ref="J267:J272"/>
    <mergeCell ref="K267:K272"/>
    <mergeCell ref="L267:L272"/>
    <mergeCell ref="M267:M272"/>
    <mergeCell ref="N267:N272"/>
    <mergeCell ref="O267:O272"/>
    <mergeCell ref="P267:P272"/>
    <mergeCell ref="Q267:Q272"/>
    <mergeCell ref="R267:R272"/>
    <mergeCell ref="T267:T272"/>
    <mergeCell ref="U267:U272"/>
    <mergeCell ref="V267:V272"/>
    <mergeCell ref="AQ267:AQ272"/>
    <mergeCell ref="AR267:AR272"/>
    <mergeCell ref="AS267:AS272"/>
    <mergeCell ref="AQ255:AQ260"/>
    <mergeCell ref="AR255:AR260"/>
    <mergeCell ref="AS255:AS260"/>
    <mergeCell ref="A261:A266"/>
    <mergeCell ref="B261:B266"/>
    <mergeCell ref="C261:C266"/>
    <mergeCell ref="D261:D266"/>
    <mergeCell ref="E261:E266"/>
    <mergeCell ref="F261:F266"/>
    <mergeCell ref="G261:G266"/>
    <mergeCell ref="H261:H266"/>
    <mergeCell ref="I261:I266"/>
    <mergeCell ref="J261:J266"/>
    <mergeCell ref="K261:K266"/>
    <mergeCell ref="L261:L266"/>
    <mergeCell ref="M261:M266"/>
    <mergeCell ref="N261:N266"/>
    <mergeCell ref="O261:O266"/>
    <mergeCell ref="P261:P266"/>
    <mergeCell ref="Q261:Q266"/>
    <mergeCell ref="R261:R266"/>
    <mergeCell ref="T261:T266"/>
    <mergeCell ref="U261:U266"/>
    <mergeCell ref="V261:V266"/>
    <mergeCell ref="M255:M260"/>
    <mergeCell ref="N255:N260"/>
    <mergeCell ref="O255:O260"/>
    <mergeCell ref="P255:P260"/>
    <mergeCell ref="Q255:Q260"/>
    <mergeCell ref="R255:R260"/>
    <mergeCell ref="T255:T260"/>
    <mergeCell ref="U255:U260"/>
    <mergeCell ref="V255:V260"/>
    <mergeCell ref="A255:A260"/>
    <mergeCell ref="B255:B260"/>
    <mergeCell ref="C255:C260"/>
    <mergeCell ref="D255:D260"/>
    <mergeCell ref="E255:E260"/>
    <mergeCell ref="F255:F260"/>
    <mergeCell ref="G255:G260"/>
    <mergeCell ref="H255:H260"/>
    <mergeCell ref="I255:I260"/>
    <mergeCell ref="AQ243:AQ248"/>
    <mergeCell ref="AR243:AR248"/>
    <mergeCell ref="AS243:AS248"/>
    <mergeCell ref="A249:A254"/>
    <mergeCell ref="B249:B254"/>
    <mergeCell ref="C249:C254"/>
    <mergeCell ref="D249:D254"/>
    <mergeCell ref="E249:E254"/>
    <mergeCell ref="F249:F254"/>
    <mergeCell ref="G249:G254"/>
    <mergeCell ref="H249:H254"/>
    <mergeCell ref="I249:I254"/>
    <mergeCell ref="M249:M254"/>
    <mergeCell ref="N249:N254"/>
    <mergeCell ref="O249:O254"/>
    <mergeCell ref="P249:P254"/>
    <mergeCell ref="Q249:Q254"/>
    <mergeCell ref="R249:R254"/>
    <mergeCell ref="T249:T254"/>
    <mergeCell ref="U249:U254"/>
    <mergeCell ref="V249:V254"/>
    <mergeCell ref="AQ249:AQ254"/>
    <mergeCell ref="D231:D236"/>
    <mergeCell ref="E231:E236"/>
    <mergeCell ref="F231:F236"/>
    <mergeCell ref="G231:G236"/>
    <mergeCell ref="AR249:AR254"/>
    <mergeCell ref="AS249:AS254"/>
    <mergeCell ref="AQ237:AQ242"/>
    <mergeCell ref="AR237:AR242"/>
    <mergeCell ref="AS237:AS242"/>
    <mergeCell ref="A243:A248"/>
    <mergeCell ref="B243:B248"/>
    <mergeCell ref="C243:C248"/>
    <mergeCell ref="D243:D248"/>
    <mergeCell ref="E243:E248"/>
    <mergeCell ref="F243:F248"/>
    <mergeCell ref="G243:G248"/>
    <mergeCell ref="H243:H248"/>
    <mergeCell ref="I243:I248"/>
    <mergeCell ref="J243:J248"/>
    <mergeCell ref="K243:K248"/>
    <mergeCell ref="L243:L248"/>
    <mergeCell ref="M243:M248"/>
    <mergeCell ref="N243:N248"/>
    <mergeCell ref="O243:O248"/>
    <mergeCell ref="P243:P248"/>
    <mergeCell ref="Q243:Q248"/>
    <mergeCell ref="R243:R248"/>
    <mergeCell ref="T243:T248"/>
    <mergeCell ref="U243:U248"/>
    <mergeCell ref="V243:V248"/>
    <mergeCell ref="Q219:Q224"/>
    <mergeCell ref="R231:R236"/>
    <mergeCell ref="T231:T236"/>
    <mergeCell ref="U231:U236"/>
    <mergeCell ref="V231:V236"/>
    <mergeCell ref="AQ231:AQ236"/>
    <mergeCell ref="AR231:AR236"/>
    <mergeCell ref="AS231:AS236"/>
    <mergeCell ref="A237:A242"/>
    <mergeCell ref="B237:B242"/>
    <mergeCell ref="C237:C242"/>
    <mergeCell ref="D237:D242"/>
    <mergeCell ref="E237:E242"/>
    <mergeCell ref="F237:F242"/>
    <mergeCell ref="G237:G242"/>
    <mergeCell ref="H237:H242"/>
    <mergeCell ref="I237:I242"/>
    <mergeCell ref="J237:J242"/>
    <mergeCell ref="K237:K242"/>
    <mergeCell ref="L237:L242"/>
    <mergeCell ref="M237:M242"/>
    <mergeCell ref="N237:N242"/>
    <mergeCell ref="O237:O242"/>
    <mergeCell ref="P237:P242"/>
    <mergeCell ref="Q237:Q242"/>
    <mergeCell ref="R237:R242"/>
    <mergeCell ref="T237:T242"/>
    <mergeCell ref="U237:U242"/>
    <mergeCell ref="V237:V242"/>
    <mergeCell ref="A231:A236"/>
    <mergeCell ref="B231:B236"/>
    <mergeCell ref="C231:C236"/>
    <mergeCell ref="AR225:AR230"/>
    <mergeCell ref="AS225:AS230"/>
    <mergeCell ref="A219:A224"/>
    <mergeCell ref="B219:B224"/>
    <mergeCell ref="C219:C224"/>
    <mergeCell ref="D219:D224"/>
    <mergeCell ref="E219:E224"/>
    <mergeCell ref="H231:H236"/>
    <mergeCell ref="I231:I236"/>
    <mergeCell ref="J231:J236"/>
    <mergeCell ref="K231:K236"/>
    <mergeCell ref="L231:L236"/>
    <mergeCell ref="M231:M236"/>
    <mergeCell ref="N231:N236"/>
    <mergeCell ref="O231:O236"/>
    <mergeCell ref="P231:P236"/>
    <mergeCell ref="Q231:Q236"/>
    <mergeCell ref="R219:R224"/>
    <mergeCell ref="T219:T224"/>
    <mergeCell ref="U219:U224"/>
    <mergeCell ref="V219:V224"/>
    <mergeCell ref="F219:F224"/>
    <mergeCell ref="G219:G224"/>
    <mergeCell ref="H219:H224"/>
    <mergeCell ref="I219:I224"/>
    <mergeCell ref="J219:J224"/>
    <mergeCell ref="K219:K224"/>
    <mergeCell ref="L219:L224"/>
    <mergeCell ref="M219:M224"/>
    <mergeCell ref="N219:N224"/>
    <mergeCell ref="O219:O224"/>
    <mergeCell ref="P219:P224"/>
    <mergeCell ref="R213:R218"/>
    <mergeCell ref="T213:T218"/>
    <mergeCell ref="U213:U218"/>
    <mergeCell ref="V213:V218"/>
    <mergeCell ref="AQ213:AQ218"/>
    <mergeCell ref="AR213:AR218"/>
    <mergeCell ref="AS213:AS218"/>
    <mergeCell ref="AQ219:AQ224"/>
    <mergeCell ref="AR219:AR224"/>
    <mergeCell ref="AS219:AS224"/>
    <mergeCell ref="A225:A230"/>
    <mergeCell ref="B225:B230"/>
    <mergeCell ref="P225:P230"/>
    <mergeCell ref="Q225:Q230"/>
    <mergeCell ref="AQ225:AQ230"/>
    <mergeCell ref="A213:A218"/>
    <mergeCell ref="B213:B218"/>
    <mergeCell ref="C213:C218"/>
    <mergeCell ref="D213:D218"/>
    <mergeCell ref="E213:E218"/>
    <mergeCell ref="F213:F218"/>
    <mergeCell ref="G213:G218"/>
    <mergeCell ref="H213:H218"/>
    <mergeCell ref="I213:I218"/>
    <mergeCell ref="J213:J218"/>
    <mergeCell ref="K213:K218"/>
    <mergeCell ref="L213:L218"/>
    <mergeCell ref="M213:M218"/>
    <mergeCell ref="N213:N218"/>
    <mergeCell ref="O213:O218"/>
    <mergeCell ref="P213:P218"/>
    <mergeCell ref="Q213:Q218"/>
    <mergeCell ref="A207:A212"/>
    <mergeCell ref="B207:B212"/>
    <mergeCell ref="C207:C212"/>
    <mergeCell ref="D207:D212"/>
    <mergeCell ref="E207:E212"/>
    <mergeCell ref="F207:F212"/>
    <mergeCell ref="G207:G212"/>
    <mergeCell ref="H207:H212"/>
    <mergeCell ref="I201:I206"/>
    <mergeCell ref="J201:J206"/>
    <mergeCell ref="K201:K206"/>
    <mergeCell ref="L201:L206"/>
    <mergeCell ref="M201:M206"/>
    <mergeCell ref="N201:N206"/>
    <mergeCell ref="O201:O206"/>
    <mergeCell ref="T207:T212"/>
    <mergeCell ref="U207:U212"/>
    <mergeCell ref="V207:V212"/>
    <mergeCell ref="AQ207:AQ212"/>
    <mergeCell ref="AR207:AR212"/>
    <mergeCell ref="AS207:AS212"/>
    <mergeCell ref="P201:P206"/>
    <mergeCell ref="P207:P212"/>
    <mergeCell ref="Q201:Q206"/>
    <mergeCell ref="Q207:Q212"/>
    <mergeCell ref="J191:J196"/>
    <mergeCell ref="K191:K196"/>
    <mergeCell ref="L191:L196"/>
    <mergeCell ref="AR185:AR190"/>
    <mergeCell ref="AS185:AS190"/>
    <mergeCell ref="AQ191:AQ196"/>
    <mergeCell ref="AR191:AR196"/>
    <mergeCell ref="AS191:AS196"/>
    <mergeCell ref="A197:A200"/>
    <mergeCell ref="B197:B200"/>
    <mergeCell ref="C197:C200"/>
    <mergeCell ref="D197:D200"/>
    <mergeCell ref="E197:E200"/>
    <mergeCell ref="F197:F200"/>
    <mergeCell ref="G197:G200"/>
    <mergeCell ref="H197:H200"/>
    <mergeCell ref="I197:I200"/>
    <mergeCell ref="J197:J200"/>
    <mergeCell ref="K197:K200"/>
    <mergeCell ref="L197:L200"/>
    <mergeCell ref="M197:M200"/>
    <mergeCell ref="N197:N200"/>
    <mergeCell ref="O197:O200"/>
    <mergeCell ref="P197:P200"/>
    <mergeCell ref="A191:A196"/>
    <mergeCell ref="B191:B196"/>
    <mergeCell ref="C191:C196"/>
    <mergeCell ref="D191:D196"/>
    <mergeCell ref="E191:E196"/>
    <mergeCell ref="F191:F196"/>
    <mergeCell ref="G191:G196"/>
    <mergeCell ref="H191:H196"/>
    <mergeCell ref="I191:I196"/>
    <mergeCell ref="AS179:AS184"/>
    <mergeCell ref="A185:A190"/>
    <mergeCell ref="B185:B190"/>
    <mergeCell ref="C185:C190"/>
    <mergeCell ref="D185:D190"/>
    <mergeCell ref="E185:E190"/>
    <mergeCell ref="F185:F190"/>
    <mergeCell ref="G185:G190"/>
    <mergeCell ref="H185:H190"/>
    <mergeCell ref="I185:I190"/>
    <mergeCell ref="M185:M190"/>
    <mergeCell ref="N185:N190"/>
    <mergeCell ref="O185:O190"/>
    <mergeCell ref="P185:P190"/>
    <mergeCell ref="Q185:Q190"/>
    <mergeCell ref="R185:R190"/>
    <mergeCell ref="T185:T190"/>
    <mergeCell ref="U185:U190"/>
    <mergeCell ref="V185:V190"/>
    <mergeCell ref="AQ185:AQ190"/>
    <mergeCell ref="S191:S196"/>
    <mergeCell ref="D179:D184"/>
    <mergeCell ref="E179:E184"/>
    <mergeCell ref="F179:F184"/>
    <mergeCell ref="G179:G184"/>
    <mergeCell ref="H179:H184"/>
    <mergeCell ref="I179:I184"/>
    <mergeCell ref="J179:J184"/>
    <mergeCell ref="K179:K184"/>
    <mergeCell ref="L179:L184"/>
    <mergeCell ref="M179:M184"/>
    <mergeCell ref="N179:N184"/>
    <mergeCell ref="O179:O184"/>
    <mergeCell ref="P179:P184"/>
    <mergeCell ref="Q179:Q184"/>
    <mergeCell ref="AQ179:AQ184"/>
    <mergeCell ref="AR179:AR184"/>
    <mergeCell ref="V191:V196"/>
    <mergeCell ref="AQ167:AQ172"/>
    <mergeCell ref="AR167:AR172"/>
    <mergeCell ref="R173:R178"/>
    <mergeCell ref="T173:T178"/>
    <mergeCell ref="U173:U178"/>
    <mergeCell ref="V173:V178"/>
    <mergeCell ref="AQ173:AQ178"/>
    <mergeCell ref="AR173:AR178"/>
    <mergeCell ref="R179:R184"/>
    <mergeCell ref="T179:T184"/>
    <mergeCell ref="U179:U184"/>
    <mergeCell ref="V179:V184"/>
    <mergeCell ref="T191:T196"/>
    <mergeCell ref="J185:J190"/>
    <mergeCell ref="K185:K190"/>
    <mergeCell ref="L185:L190"/>
    <mergeCell ref="P191:P196"/>
    <mergeCell ref="A173:A178"/>
    <mergeCell ref="B173:B178"/>
    <mergeCell ref="C173:C178"/>
    <mergeCell ref="D173:D178"/>
    <mergeCell ref="E173:E178"/>
    <mergeCell ref="F173:F178"/>
    <mergeCell ref="G173:G178"/>
    <mergeCell ref="H173:H178"/>
    <mergeCell ref="I173:I178"/>
    <mergeCell ref="J173:J178"/>
    <mergeCell ref="K173:K178"/>
    <mergeCell ref="L173:L178"/>
    <mergeCell ref="M173:M178"/>
    <mergeCell ref="N173:N178"/>
    <mergeCell ref="O173:O178"/>
    <mergeCell ref="P173:P178"/>
    <mergeCell ref="Q173:Q178"/>
    <mergeCell ref="F155:F160"/>
    <mergeCell ref="G155:G160"/>
    <mergeCell ref="H155:H160"/>
    <mergeCell ref="I155:I160"/>
    <mergeCell ref="J155:J160"/>
    <mergeCell ref="K155:K160"/>
    <mergeCell ref="L155:L160"/>
    <mergeCell ref="M155:M160"/>
    <mergeCell ref="N155:N160"/>
    <mergeCell ref="O155:O160"/>
    <mergeCell ref="P155:P160"/>
    <mergeCell ref="Q155:Q160"/>
    <mergeCell ref="AQ155:AQ160"/>
    <mergeCell ref="AS173:AS178"/>
    <mergeCell ref="A167:A172"/>
    <mergeCell ref="B167:B172"/>
    <mergeCell ref="C167:C172"/>
    <mergeCell ref="D167:D172"/>
    <mergeCell ref="E167:E172"/>
    <mergeCell ref="F167:F172"/>
    <mergeCell ref="G167:G172"/>
    <mergeCell ref="H167:H172"/>
    <mergeCell ref="I167:I172"/>
    <mergeCell ref="J167:J172"/>
    <mergeCell ref="K167:K172"/>
    <mergeCell ref="L167:L172"/>
    <mergeCell ref="M167:M172"/>
    <mergeCell ref="N167:N172"/>
    <mergeCell ref="O167:O172"/>
    <mergeCell ref="P167:P172"/>
    <mergeCell ref="Q167:Q172"/>
    <mergeCell ref="S173:S178"/>
    <mergeCell ref="A161:A166"/>
    <mergeCell ref="B161:B166"/>
    <mergeCell ref="C161:C166"/>
    <mergeCell ref="D161:D166"/>
    <mergeCell ref="E161:E166"/>
    <mergeCell ref="F161:F166"/>
    <mergeCell ref="G161:G166"/>
    <mergeCell ref="H161:H166"/>
    <mergeCell ref="I161:I166"/>
    <mergeCell ref="J161:J166"/>
    <mergeCell ref="K161:K166"/>
    <mergeCell ref="L161:L166"/>
    <mergeCell ref="M161:M166"/>
    <mergeCell ref="N161:N166"/>
    <mergeCell ref="O161:O166"/>
    <mergeCell ref="P161:P166"/>
    <mergeCell ref="Q161:Q166"/>
    <mergeCell ref="A155:A160"/>
    <mergeCell ref="B155:B160"/>
    <mergeCell ref="AQ161:AQ162"/>
    <mergeCell ref="AR161:AR162"/>
    <mergeCell ref="AS161:AS162"/>
    <mergeCell ref="R155:R160"/>
    <mergeCell ref="C155:C160"/>
    <mergeCell ref="D155:D160"/>
    <mergeCell ref="E155:E160"/>
    <mergeCell ref="AS141:AS148"/>
    <mergeCell ref="A149:A154"/>
    <mergeCell ref="B149:B154"/>
    <mergeCell ref="C149:C154"/>
    <mergeCell ref="D149:D154"/>
    <mergeCell ref="E149:E154"/>
    <mergeCell ref="F149:F154"/>
    <mergeCell ref="G149:G154"/>
    <mergeCell ref="H149:H154"/>
    <mergeCell ref="I149:I154"/>
    <mergeCell ref="J149:J154"/>
    <mergeCell ref="K149:K154"/>
    <mergeCell ref="L149:L154"/>
    <mergeCell ref="M149:M154"/>
    <mergeCell ref="N149:N154"/>
    <mergeCell ref="O149:O154"/>
    <mergeCell ref="P149:P154"/>
    <mergeCell ref="Q149:Q154"/>
    <mergeCell ref="R149:R154"/>
    <mergeCell ref="T149:T154"/>
    <mergeCell ref="U149:U154"/>
    <mergeCell ref="V149:V154"/>
    <mergeCell ref="A141:A148"/>
    <mergeCell ref="U135:U140"/>
    <mergeCell ref="V135:V140"/>
    <mergeCell ref="AQ135:AQ140"/>
    <mergeCell ref="AR135:AR140"/>
    <mergeCell ref="F135:F140"/>
    <mergeCell ref="G135:G140"/>
    <mergeCell ref="H135:H140"/>
    <mergeCell ref="I135:I140"/>
    <mergeCell ref="J135:J140"/>
    <mergeCell ref="K135:K140"/>
    <mergeCell ref="L135:L140"/>
    <mergeCell ref="M135:M140"/>
    <mergeCell ref="N135:N140"/>
    <mergeCell ref="B141:B148"/>
    <mergeCell ref="C141:C148"/>
    <mergeCell ref="D141:D148"/>
    <mergeCell ref="E141:E148"/>
    <mergeCell ref="F141:F148"/>
    <mergeCell ref="G141:G148"/>
    <mergeCell ref="K141:K148"/>
    <mergeCell ref="L141:L148"/>
    <mergeCell ref="M141:M148"/>
    <mergeCell ref="N141:N148"/>
    <mergeCell ref="O141:O148"/>
    <mergeCell ref="P141:P148"/>
    <mergeCell ref="Q141:Q148"/>
    <mergeCell ref="R141:R148"/>
    <mergeCell ref="T141:T148"/>
    <mergeCell ref="U141:U148"/>
    <mergeCell ref="V141:V148"/>
    <mergeCell ref="J141:J148"/>
    <mergeCell ref="A135:A140"/>
    <mergeCell ref="B135:B140"/>
    <mergeCell ref="C135:C140"/>
    <mergeCell ref="D135:D140"/>
    <mergeCell ref="E135:E140"/>
    <mergeCell ref="B123:B128"/>
    <mergeCell ref="B129:B134"/>
    <mergeCell ref="N129:N134"/>
    <mergeCell ref="N123:N128"/>
    <mergeCell ref="A129:A134"/>
    <mergeCell ref="C129:C134"/>
    <mergeCell ref="D129:D134"/>
    <mergeCell ref="E129:E134"/>
    <mergeCell ref="F129:F134"/>
    <mergeCell ref="E123:E128"/>
    <mergeCell ref="Q129:Q134"/>
    <mergeCell ref="R129:R134"/>
    <mergeCell ref="O135:O140"/>
    <mergeCell ref="P135:P140"/>
    <mergeCell ref="Q135:Q140"/>
    <mergeCell ref="R135:R140"/>
    <mergeCell ref="AR123:AR128"/>
    <mergeCell ref="Q10:Q11"/>
    <mergeCell ref="T10:T11"/>
    <mergeCell ref="AM10:AM11"/>
    <mergeCell ref="AP10:AP11"/>
    <mergeCell ref="AN10:AN11"/>
    <mergeCell ref="M9:N10"/>
    <mergeCell ref="O9:W9"/>
    <mergeCell ref="M12:M17"/>
    <mergeCell ref="N12:N17"/>
    <mergeCell ref="AS117:AS122"/>
    <mergeCell ref="AR117:AR122"/>
    <mergeCell ref="M105:M110"/>
    <mergeCell ref="M111:M116"/>
    <mergeCell ref="M117:M122"/>
    <mergeCell ref="AQ39:AQ40"/>
    <mergeCell ref="M47:M52"/>
    <mergeCell ref="AQ9:AS9"/>
    <mergeCell ref="AG9:AK9"/>
    <mergeCell ref="AL9:AP9"/>
    <mergeCell ref="R47:R52"/>
    <mergeCell ref="T47:T52"/>
    <mergeCell ref="O12:O17"/>
    <mergeCell ref="P12:P17"/>
    <mergeCell ref="AI10:AI11"/>
    <mergeCell ref="U12:U17"/>
    <mergeCell ref="U41:U46"/>
    <mergeCell ref="V41:V46"/>
    <mergeCell ref="X9:AF9"/>
    <mergeCell ref="AQ99:AQ104"/>
    <mergeCell ref="AQ18:AQ23"/>
    <mergeCell ref="AR18:AR23"/>
    <mergeCell ref="AG10:AG11"/>
    <mergeCell ref="AQ123:AQ128"/>
    <mergeCell ref="M123:M128"/>
    <mergeCell ref="F47:F52"/>
    <mergeCell ref="I47:I52"/>
    <mergeCell ref="AQ111:AQ116"/>
    <mergeCell ref="AQ105:AQ110"/>
    <mergeCell ref="AS35:AS36"/>
    <mergeCell ref="AQ37:AQ38"/>
    <mergeCell ref="AR37:AR38"/>
    <mergeCell ref="G129:G134"/>
    <mergeCell ref="H123:H128"/>
    <mergeCell ref="H129:H134"/>
    <mergeCell ref="I129:I134"/>
    <mergeCell ref="I111:I116"/>
    <mergeCell ref="I117:I122"/>
    <mergeCell ref="I123:I128"/>
    <mergeCell ref="K30:K34"/>
    <mergeCell ref="F41:F46"/>
    <mergeCell ref="G41:G46"/>
    <mergeCell ref="H41:H46"/>
    <mergeCell ref="I41:I46"/>
    <mergeCell ref="J41:J46"/>
    <mergeCell ref="K41:K46"/>
    <mergeCell ref="F105:F110"/>
    <mergeCell ref="AS37:AS38"/>
    <mergeCell ref="O129:O134"/>
    <mergeCell ref="P129:P134"/>
    <mergeCell ref="AS111:AS116"/>
    <mergeCell ref="AR111:AR116"/>
    <mergeCell ref="T129:T134"/>
    <mergeCell ref="U129:U134"/>
    <mergeCell ref="B117:B122"/>
    <mergeCell ref="B111:B116"/>
    <mergeCell ref="AQ53:AQ58"/>
    <mergeCell ref="S30:S33"/>
    <mergeCell ref="T30:T34"/>
    <mergeCell ref="U30:U33"/>
    <mergeCell ref="V30:V34"/>
    <mergeCell ref="AQ30:AQ34"/>
    <mergeCell ref="AM31:AM33"/>
    <mergeCell ref="AN31:AN33"/>
    <mergeCell ref="AO31:AO33"/>
    <mergeCell ref="AS10:AS11"/>
    <mergeCell ref="AH10:AH11"/>
    <mergeCell ref="Y10:Y11"/>
    <mergeCell ref="Z10:AE10"/>
    <mergeCell ref="P18:P23"/>
    <mergeCell ref="Q18:Q23"/>
    <mergeCell ref="R18:R23"/>
    <mergeCell ref="AQ12:AQ17"/>
    <mergeCell ref="AR12:AR17"/>
    <mergeCell ref="AS12:AS17"/>
    <mergeCell ref="AL10:AL11"/>
    <mergeCell ref="AO10:AO11"/>
    <mergeCell ref="W10:W11"/>
    <mergeCell ref="AK10:AK11"/>
    <mergeCell ref="AJ10:AJ11"/>
    <mergeCell ref="AF10:AF11"/>
    <mergeCell ref="X10:X11"/>
    <mergeCell ref="V12:V17"/>
    <mergeCell ref="Q12:Q17"/>
    <mergeCell ref="R12:R17"/>
    <mergeCell ref="T12:T17"/>
    <mergeCell ref="AR30:AR34"/>
    <mergeCell ref="AS30:AS34"/>
    <mergeCell ref="AP31:AP33"/>
    <mergeCell ref="AR99:AR104"/>
    <mergeCell ref="AS24:AS29"/>
    <mergeCell ref="AR41:AR46"/>
    <mergeCell ref="AS41:AS46"/>
    <mergeCell ref="R35:R40"/>
    <mergeCell ref="P47:P52"/>
    <mergeCell ref="Q47:Q52"/>
    <mergeCell ref="R89:R94"/>
    <mergeCell ref="T89:T94"/>
    <mergeCell ref="U89:U94"/>
    <mergeCell ref="V89:V94"/>
    <mergeCell ref="AQ89:AQ94"/>
    <mergeCell ref="AR89:AR94"/>
    <mergeCell ref="AS89:AS94"/>
    <mergeCell ref="R53:R58"/>
    <mergeCell ref="T53:T58"/>
    <mergeCell ref="U53:U58"/>
    <mergeCell ref="V53:V58"/>
    <mergeCell ref="AQ83:AQ88"/>
    <mergeCell ref="AR83:AR88"/>
    <mergeCell ref="AS83:AS88"/>
    <mergeCell ref="P83:P88"/>
    <mergeCell ref="Q83:Q88"/>
    <mergeCell ref="AQ41:AQ46"/>
    <mergeCell ref="Q24:Q29"/>
    <mergeCell ref="R24:R29"/>
    <mergeCell ref="T24:T29"/>
    <mergeCell ref="T99:T104"/>
    <mergeCell ref="U99:U104"/>
    <mergeCell ref="Q117:Q122"/>
    <mergeCell ref="L111:L116"/>
    <mergeCell ref="M99:M104"/>
    <mergeCell ref="H105:H110"/>
    <mergeCell ref="J99:J104"/>
    <mergeCell ref="M30:M34"/>
    <mergeCell ref="N30:N34"/>
    <mergeCell ref="AR39:AR40"/>
    <mergeCell ref="AS39:AS40"/>
    <mergeCell ref="A47:A52"/>
    <mergeCell ref="A18:A23"/>
    <mergeCell ref="B105:B110"/>
    <mergeCell ref="C117:C122"/>
    <mergeCell ref="D117:D122"/>
    <mergeCell ref="E117:E122"/>
    <mergeCell ref="F117:F122"/>
    <mergeCell ref="C111:C116"/>
    <mergeCell ref="D111:D116"/>
    <mergeCell ref="E111:E116"/>
    <mergeCell ref="F111:F116"/>
    <mergeCell ref="R117:R122"/>
    <mergeCell ref="O111:O116"/>
    <mergeCell ref="P111:P116"/>
    <mergeCell ref="Q111:Q116"/>
    <mergeCell ref="T117:T122"/>
    <mergeCell ref="D99:D104"/>
    <mergeCell ref="A105:A110"/>
    <mergeCell ref="C105:C110"/>
    <mergeCell ref="D105:D110"/>
    <mergeCell ref="L30:L34"/>
    <mergeCell ref="K18:K23"/>
    <mergeCell ref="L18:L23"/>
    <mergeCell ref="C99:C104"/>
    <mergeCell ref="J18:J23"/>
    <mergeCell ref="E99:E104"/>
    <mergeCell ref="F99:F104"/>
    <mergeCell ref="U105:U110"/>
    <mergeCell ref="V105:V110"/>
    <mergeCell ref="R111:R116"/>
    <mergeCell ref="T111:T116"/>
    <mergeCell ref="G99:G104"/>
    <mergeCell ref="G105:G110"/>
    <mergeCell ref="H99:H104"/>
    <mergeCell ref="R105:R110"/>
    <mergeCell ref="T105:T110"/>
    <mergeCell ref="O99:O104"/>
    <mergeCell ref="P99:P104"/>
    <mergeCell ref="H111:H116"/>
    <mergeCell ref="J111:J116"/>
    <mergeCell ref="K111:K116"/>
    <mergeCell ref="M18:M23"/>
    <mergeCell ref="N18:N23"/>
    <mergeCell ref="O18:O23"/>
    <mergeCell ref="J47:J52"/>
    <mergeCell ref="K47:K52"/>
    <mergeCell ref="C18:C23"/>
    <mergeCell ref="D18:D23"/>
    <mergeCell ref="E18:E23"/>
    <mergeCell ref="F18:F23"/>
    <mergeCell ref="G18:G23"/>
    <mergeCell ref="H18:H23"/>
    <mergeCell ref="I18:I23"/>
    <mergeCell ref="U24:U29"/>
    <mergeCell ref="V24:V29"/>
    <mergeCell ref="J53:J58"/>
    <mergeCell ref="K53:K58"/>
    <mergeCell ref="L53:L58"/>
    <mergeCell ref="F59:F64"/>
    <mergeCell ref="K99:K104"/>
    <mergeCell ref="L99:L104"/>
    <mergeCell ref="J105:J110"/>
    <mergeCell ref="U111:U116"/>
    <mergeCell ref="V111:V116"/>
    <mergeCell ref="S99:S104"/>
    <mergeCell ref="S105:S110"/>
    <mergeCell ref="S111:S116"/>
    <mergeCell ref="A123:A128"/>
    <mergeCell ref="C123:C128"/>
    <mergeCell ref="D123:D128"/>
    <mergeCell ref="G123:G128"/>
    <mergeCell ref="F123:F128"/>
    <mergeCell ref="O123:O128"/>
    <mergeCell ref="P123:P128"/>
    <mergeCell ref="Q123:Q128"/>
    <mergeCell ref="Q99:Q104"/>
    <mergeCell ref="R99:R104"/>
    <mergeCell ref="O105:O110"/>
    <mergeCell ref="P105:P110"/>
    <mergeCell ref="Q105:Q110"/>
    <mergeCell ref="G111:G116"/>
    <mergeCell ref="G117:G122"/>
    <mergeCell ref="H117:H122"/>
    <mergeCell ref="J117:J122"/>
    <mergeCell ref="K117:K122"/>
    <mergeCell ref="L117:L122"/>
    <mergeCell ref="K105:K110"/>
    <mergeCell ref="E10:E11"/>
    <mergeCell ref="D10:D11"/>
    <mergeCell ref="C10:C11"/>
    <mergeCell ref="G12:G17"/>
    <mergeCell ref="H10:H11"/>
    <mergeCell ref="I10:I11"/>
    <mergeCell ref="J10:J11"/>
    <mergeCell ref="K10:K11"/>
    <mergeCell ref="L10:L11"/>
    <mergeCell ref="I12:I17"/>
    <mergeCell ref="K12:K17"/>
    <mergeCell ref="L12:L17"/>
    <mergeCell ref="G47:G52"/>
    <mergeCell ref="H47:H52"/>
    <mergeCell ref="A30:A34"/>
    <mergeCell ref="L47:L52"/>
    <mergeCell ref="A41:A46"/>
    <mergeCell ref="B41:B46"/>
    <mergeCell ref="C41:C46"/>
    <mergeCell ref="D41:D46"/>
    <mergeCell ref="E41:E46"/>
    <mergeCell ref="L41:L46"/>
    <mergeCell ref="B47:B52"/>
    <mergeCell ref="B30:B34"/>
    <mergeCell ref="C47:C52"/>
    <mergeCell ref="D47:D52"/>
    <mergeCell ref="E47:E52"/>
    <mergeCell ref="A35:A40"/>
    <mergeCell ref="B35:B40"/>
    <mergeCell ref="K35:K40"/>
    <mergeCell ref="L35:L40"/>
    <mergeCell ref="H9:L9"/>
    <mergeCell ref="D12:D17"/>
    <mergeCell ref="E12:E17"/>
    <mergeCell ref="B12:B17"/>
    <mergeCell ref="F12:F17"/>
    <mergeCell ref="B10:B11"/>
    <mergeCell ref="AA6:AS6"/>
    <mergeCell ref="Y1:AS2"/>
    <mergeCell ref="Y3:AM3"/>
    <mergeCell ref="Y4:AS4"/>
    <mergeCell ref="AN3:AS3"/>
    <mergeCell ref="A6:C6"/>
    <mergeCell ref="A7:C7"/>
    <mergeCell ref="X6:Z6"/>
    <mergeCell ref="D6:U6"/>
    <mergeCell ref="D7:U7"/>
    <mergeCell ref="E1:U2"/>
    <mergeCell ref="E4:U4"/>
    <mergeCell ref="K3:U3"/>
    <mergeCell ref="E3:J3"/>
    <mergeCell ref="A1:D4"/>
    <mergeCell ref="O10:O11"/>
    <mergeCell ref="P10:P11"/>
    <mergeCell ref="V10:V11"/>
    <mergeCell ref="R10:R11"/>
    <mergeCell ref="S10:S11"/>
    <mergeCell ref="AQ10:AQ11"/>
    <mergeCell ref="AR10:AR11"/>
    <mergeCell ref="H12:H17"/>
    <mergeCell ref="C12:C17"/>
    <mergeCell ref="A10:A11"/>
    <mergeCell ref="F10:F11"/>
    <mergeCell ref="M41:M46"/>
    <mergeCell ref="A9:G9"/>
    <mergeCell ref="J12:J17"/>
    <mergeCell ref="U10:U11"/>
    <mergeCell ref="G10:G11"/>
    <mergeCell ref="A12:A17"/>
    <mergeCell ref="A89:A94"/>
    <mergeCell ref="B89:B94"/>
    <mergeCell ref="C89:C94"/>
    <mergeCell ref="D89:D94"/>
    <mergeCell ref="E89:E94"/>
    <mergeCell ref="F89:F94"/>
    <mergeCell ref="G89:G94"/>
    <mergeCell ref="H89:H94"/>
    <mergeCell ref="I89:I94"/>
    <mergeCell ref="J89:J94"/>
    <mergeCell ref="K89:K94"/>
    <mergeCell ref="L89:L94"/>
    <mergeCell ref="M89:M94"/>
    <mergeCell ref="N89:N94"/>
    <mergeCell ref="O89:O94"/>
    <mergeCell ref="P89:P94"/>
    <mergeCell ref="Q89:Q94"/>
    <mergeCell ref="A53:A58"/>
    <mergeCell ref="B53:B58"/>
    <mergeCell ref="C53:C58"/>
    <mergeCell ref="D53:D58"/>
    <mergeCell ref="E53:E58"/>
    <mergeCell ref="F53:F58"/>
    <mergeCell ref="G53:G58"/>
    <mergeCell ref="H53:H58"/>
    <mergeCell ref="I53:I58"/>
    <mergeCell ref="M53:M58"/>
    <mergeCell ref="N53:N58"/>
    <mergeCell ref="O53:O58"/>
    <mergeCell ref="P53:P58"/>
    <mergeCell ref="Q53:Q58"/>
    <mergeCell ref="AS59:AS64"/>
    <mergeCell ref="A65:A70"/>
    <mergeCell ref="B65:B70"/>
    <mergeCell ref="C65:C70"/>
    <mergeCell ref="D65:D70"/>
    <mergeCell ref="E65:E70"/>
    <mergeCell ref="F65:F70"/>
    <mergeCell ref="G65:G70"/>
    <mergeCell ref="H65:H70"/>
    <mergeCell ref="I65:I70"/>
    <mergeCell ref="J65:J70"/>
    <mergeCell ref="K65:K70"/>
    <mergeCell ref="L65:L70"/>
    <mergeCell ref="M65:M70"/>
    <mergeCell ref="N65:N70"/>
    <mergeCell ref="O65:O70"/>
    <mergeCell ref="P65:P70"/>
    <mergeCell ref="Q65:Q70"/>
    <mergeCell ref="R65:R70"/>
    <mergeCell ref="T65:T70"/>
    <mergeCell ref="U65:U70"/>
    <mergeCell ref="V65:V70"/>
    <mergeCell ref="AQ65:AQ70"/>
    <mergeCell ref="AR65:AR70"/>
    <mergeCell ref="AS65:AS70"/>
    <mergeCell ref="B59:B64"/>
    <mergeCell ref="C59:C64"/>
    <mergeCell ref="A59:A64"/>
    <mergeCell ref="U59:U64"/>
    <mergeCell ref="V59:V64"/>
    <mergeCell ref="AQ59:AQ64"/>
    <mergeCell ref="AR59:AR64"/>
    <mergeCell ref="D77:D82"/>
    <mergeCell ref="E77:E82"/>
    <mergeCell ref="F77:F82"/>
    <mergeCell ref="G77:G82"/>
    <mergeCell ref="H77:H82"/>
    <mergeCell ref="I77:I82"/>
    <mergeCell ref="J77:J82"/>
    <mergeCell ref="K77:K82"/>
    <mergeCell ref="L77:L82"/>
    <mergeCell ref="M77:M82"/>
    <mergeCell ref="N77:N82"/>
    <mergeCell ref="O77:O82"/>
    <mergeCell ref="P77:P82"/>
    <mergeCell ref="Q77:Q82"/>
    <mergeCell ref="D59:D64"/>
    <mergeCell ref="B71:B76"/>
    <mergeCell ref="G71:G76"/>
    <mergeCell ref="H71:H76"/>
    <mergeCell ref="I71:I76"/>
    <mergeCell ref="J71:J76"/>
    <mergeCell ref="K71:K76"/>
    <mergeCell ref="L71:L76"/>
    <mergeCell ref="M71:M76"/>
    <mergeCell ref="N71:N76"/>
    <mergeCell ref="O71:O76"/>
    <mergeCell ref="P71:P76"/>
    <mergeCell ref="Q71:Q76"/>
    <mergeCell ref="E59:E64"/>
    <mergeCell ref="V77:V82"/>
    <mergeCell ref="G59:G64"/>
    <mergeCell ref="H59:H64"/>
    <mergeCell ref="I59:I64"/>
    <mergeCell ref="J59:J64"/>
    <mergeCell ref="K59:K64"/>
    <mergeCell ref="L59:L64"/>
    <mergeCell ref="M59:M64"/>
    <mergeCell ref="N59:N64"/>
    <mergeCell ref="O59:O64"/>
    <mergeCell ref="P59:P64"/>
    <mergeCell ref="Q59:Q64"/>
    <mergeCell ref="A71:A76"/>
    <mergeCell ref="R83:R88"/>
    <mergeCell ref="T83:T88"/>
    <mergeCell ref="U83:U88"/>
    <mergeCell ref="V83:V88"/>
    <mergeCell ref="A83:A88"/>
    <mergeCell ref="B83:B88"/>
    <mergeCell ref="C83:C88"/>
    <mergeCell ref="D83:D88"/>
    <mergeCell ref="E83:E88"/>
    <mergeCell ref="F83:F88"/>
    <mergeCell ref="G83:G88"/>
    <mergeCell ref="H83:H88"/>
    <mergeCell ref="I83:I88"/>
    <mergeCell ref="J83:J88"/>
    <mergeCell ref="K83:K88"/>
    <mergeCell ref="L83:L88"/>
    <mergeCell ref="M83:M88"/>
    <mergeCell ref="N83:N88"/>
    <mergeCell ref="A77:A82"/>
    <mergeCell ref="B77:B82"/>
    <mergeCell ref="C77:C82"/>
    <mergeCell ref="C71:C76"/>
    <mergeCell ref="D71:D76"/>
    <mergeCell ref="E71:E76"/>
    <mergeCell ref="F71:F76"/>
    <mergeCell ref="AM89:AM90"/>
    <mergeCell ref="AN89:AN90"/>
    <mergeCell ref="AO89:AO90"/>
    <mergeCell ref="AP89:AP90"/>
    <mergeCell ref="T155:T160"/>
    <mergeCell ref="U155:U160"/>
    <mergeCell ref="V155:V160"/>
    <mergeCell ref="R167:R172"/>
    <mergeCell ref="T167:T172"/>
    <mergeCell ref="U167:U172"/>
    <mergeCell ref="V167:V172"/>
    <mergeCell ref="S155:S160"/>
    <mergeCell ref="S161:S166"/>
    <mergeCell ref="S167:S172"/>
    <mergeCell ref="B99:B104"/>
    <mergeCell ref="J123:J128"/>
    <mergeCell ref="K123:K128"/>
    <mergeCell ref="L105:L110"/>
    <mergeCell ref="I99:I104"/>
    <mergeCell ref="I105:I110"/>
    <mergeCell ref="N99:N104"/>
    <mergeCell ref="E105:E110"/>
    <mergeCell ref="A111:A116"/>
    <mergeCell ref="A117:A122"/>
    <mergeCell ref="A99:A104"/>
    <mergeCell ref="S219:S224"/>
    <mergeCell ref="A179:A184"/>
    <mergeCell ref="B179:B184"/>
    <mergeCell ref="C179:C184"/>
    <mergeCell ref="S141:S148"/>
    <mergeCell ref="AQ201:AQ206"/>
    <mergeCell ref="AR201:AR206"/>
    <mergeCell ref="AS201:AS206"/>
    <mergeCell ref="I207:I212"/>
    <mergeCell ref="J207:J212"/>
    <mergeCell ref="K207:K212"/>
    <mergeCell ref="L207:L212"/>
    <mergeCell ref="M207:M212"/>
    <mergeCell ref="N207:N212"/>
    <mergeCell ref="O207:O212"/>
    <mergeCell ref="A201:A206"/>
    <mergeCell ref="B201:B206"/>
    <mergeCell ref="C201:C206"/>
    <mergeCell ref="D201:D206"/>
    <mergeCell ref="E201:E206"/>
    <mergeCell ref="F201:F206"/>
    <mergeCell ref="G201:G206"/>
    <mergeCell ref="H201:H206"/>
    <mergeCell ref="R207:R208"/>
    <mergeCell ref="S207:S208"/>
    <mergeCell ref="R201:R202"/>
    <mergeCell ref="S201:S202"/>
    <mergeCell ref="T201:T206"/>
    <mergeCell ref="U201:U206"/>
    <mergeCell ref="V201:V206"/>
    <mergeCell ref="H141:H148"/>
    <mergeCell ref="I141:I148"/>
  </mergeCells>
  <conditionalFormatting sqref="P24">
    <cfRule type="cellIs" dxfId="886" priority="240" operator="equal">
      <formula>"Muy Alta"</formula>
    </cfRule>
    <cfRule type="cellIs" dxfId="885" priority="241" operator="equal">
      <formula>"Alta"</formula>
    </cfRule>
    <cfRule type="cellIs" dxfId="884" priority="242" operator="equal">
      <formula>"Media"</formula>
    </cfRule>
    <cfRule type="cellIs" dxfId="883" priority="243" operator="equal">
      <formula>"Baja"</formula>
    </cfRule>
    <cfRule type="cellIs" dxfId="882" priority="244" operator="equal">
      <formula>"Muy Baja"</formula>
    </cfRule>
  </conditionalFormatting>
  <conditionalFormatting sqref="P35">
    <cfRule type="cellIs" dxfId="881" priority="212" operator="equal">
      <formula>"Muy Alta"</formula>
    </cfRule>
    <cfRule type="cellIs" dxfId="880" priority="213" operator="equal">
      <formula>"Alta"</formula>
    </cfRule>
    <cfRule type="cellIs" dxfId="879" priority="214" operator="equal">
      <formula>"Media"</formula>
    </cfRule>
    <cfRule type="cellIs" dxfId="878" priority="215" operator="equal">
      <formula>"Baja"</formula>
    </cfRule>
    <cfRule type="cellIs" dxfId="877" priority="216" operator="equal">
      <formula>"Muy Baja"</formula>
    </cfRule>
  </conditionalFormatting>
  <conditionalFormatting sqref="P41">
    <cfRule type="cellIs" dxfId="876" priority="226" operator="equal">
      <formula>"Muy Alta"</formula>
    </cfRule>
    <cfRule type="cellIs" dxfId="875" priority="227" operator="equal">
      <formula>"Alta"</formula>
    </cfRule>
    <cfRule type="cellIs" dxfId="874" priority="228" operator="equal">
      <formula>"Media"</formula>
    </cfRule>
    <cfRule type="cellIs" dxfId="873" priority="229" operator="equal">
      <formula>"Baja"</formula>
    </cfRule>
    <cfRule type="cellIs" dxfId="872" priority="230" operator="equal">
      <formula>"Muy Baja"</formula>
    </cfRule>
  </conditionalFormatting>
  <conditionalFormatting sqref="P47">
    <cfRule type="cellIs" dxfId="871" priority="1174" operator="equal">
      <formula>"Muy Alta"</formula>
    </cfRule>
    <cfRule type="cellIs" dxfId="870" priority="1175" operator="equal">
      <formula>"Alta"</formula>
    </cfRule>
    <cfRule type="cellIs" dxfId="869" priority="1176" operator="equal">
      <formula>"Media"</formula>
    </cfRule>
    <cfRule type="cellIs" dxfId="868" priority="1177" operator="equal">
      <formula>"Baja"</formula>
    </cfRule>
    <cfRule type="cellIs" dxfId="867" priority="1178" operator="equal">
      <formula>"Muy Baja"</formula>
    </cfRule>
  </conditionalFormatting>
  <conditionalFormatting sqref="P53">
    <cfRule type="cellIs" dxfId="866" priority="170" operator="equal">
      <formula>"Muy Alta"</formula>
    </cfRule>
    <cfRule type="cellIs" dxfId="865" priority="171" operator="equal">
      <formula>"Alta"</formula>
    </cfRule>
    <cfRule type="cellIs" dxfId="864" priority="172" operator="equal">
      <formula>"Media"</formula>
    </cfRule>
    <cfRule type="cellIs" dxfId="863" priority="173" operator="equal">
      <formula>"Baja"</formula>
    </cfRule>
    <cfRule type="cellIs" dxfId="862" priority="174" operator="equal">
      <formula>"Muy Baja"</formula>
    </cfRule>
  </conditionalFormatting>
  <conditionalFormatting sqref="P59">
    <cfRule type="cellIs" dxfId="861" priority="156" operator="equal">
      <formula>"Muy Alta"</formula>
    </cfRule>
    <cfRule type="cellIs" dxfId="860" priority="157" operator="equal">
      <formula>"Alta"</formula>
    </cfRule>
    <cfRule type="cellIs" dxfId="859" priority="158" operator="equal">
      <formula>"Media"</formula>
    </cfRule>
    <cfRule type="cellIs" dxfId="858" priority="159" operator="equal">
      <formula>"Baja"</formula>
    </cfRule>
    <cfRule type="cellIs" dxfId="857" priority="160" operator="equal">
      <formula>"Muy Baja"</formula>
    </cfRule>
  </conditionalFormatting>
  <conditionalFormatting sqref="P65">
    <cfRule type="cellIs" dxfId="856" priority="142" operator="equal">
      <formula>"Muy Alta"</formula>
    </cfRule>
    <cfRule type="cellIs" dxfId="855" priority="143" operator="equal">
      <formula>"Alta"</formula>
    </cfRule>
    <cfRule type="cellIs" dxfId="854" priority="144" operator="equal">
      <formula>"Media"</formula>
    </cfRule>
    <cfRule type="cellIs" dxfId="853" priority="145" operator="equal">
      <formula>"Baja"</formula>
    </cfRule>
    <cfRule type="cellIs" dxfId="852" priority="146" operator="equal">
      <formula>"Muy Baja"</formula>
    </cfRule>
  </conditionalFormatting>
  <conditionalFormatting sqref="P71">
    <cfRule type="cellIs" dxfId="851" priority="128" operator="equal">
      <formula>"Muy Alta"</formula>
    </cfRule>
    <cfRule type="cellIs" dxfId="850" priority="129" operator="equal">
      <formula>"Alta"</formula>
    </cfRule>
    <cfRule type="cellIs" dxfId="849" priority="130" operator="equal">
      <formula>"Media"</formula>
    </cfRule>
    <cfRule type="cellIs" dxfId="848" priority="131" operator="equal">
      <formula>"Baja"</formula>
    </cfRule>
    <cfRule type="cellIs" dxfId="847" priority="132" operator="equal">
      <formula>"Muy Baja"</formula>
    </cfRule>
  </conditionalFormatting>
  <conditionalFormatting sqref="P77">
    <cfRule type="cellIs" dxfId="846" priority="114" operator="equal">
      <formula>"Muy Alta"</formula>
    </cfRule>
    <cfRule type="cellIs" dxfId="845" priority="115" operator="equal">
      <formula>"Alta"</formula>
    </cfRule>
    <cfRule type="cellIs" dxfId="844" priority="116" operator="equal">
      <formula>"Media"</formula>
    </cfRule>
    <cfRule type="cellIs" dxfId="843" priority="117" operator="equal">
      <formula>"Baja"</formula>
    </cfRule>
    <cfRule type="cellIs" dxfId="842" priority="118" operator="equal">
      <formula>"Muy Baja"</formula>
    </cfRule>
  </conditionalFormatting>
  <conditionalFormatting sqref="P83">
    <cfRule type="cellIs" dxfId="841" priority="100" operator="equal">
      <formula>"Muy Alta"</formula>
    </cfRule>
    <cfRule type="cellIs" dxfId="840" priority="101" operator="equal">
      <formula>"Alta"</formula>
    </cfRule>
    <cfRule type="cellIs" dxfId="839" priority="102" operator="equal">
      <formula>"Media"</formula>
    </cfRule>
    <cfRule type="cellIs" dxfId="838" priority="103" operator="equal">
      <formula>"Baja"</formula>
    </cfRule>
    <cfRule type="cellIs" dxfId="837" priority="104" operator="equal">
      <formula>"Muy Baja"</formula>
    </cfRule>
  </conditionalFormatting>
  <conditionalFormatting sqref="P89">
    <cfRule type="cellIs" dxfId="836" priority="184" operator="equal">
      <formula>"Muy Alta"</formula>
    </cfRule>
    <cfRule type="cellIs" dxfId="835" priority="185" operator="equal">
      <formula>"Alta"</formula>
    </cfRule>
    <cfRule type="cellIs" dxfId="834" priority="186" operator="equal">
      <formula>"Media"</formula>
    </cfRule>
    <cfRule type="cellIs" dxfId="833" priority="187" operator="equal">
      <formula>"Baja"</formula>
    </cfRule>
    <cfRule type="cellIs" dxfId="832" priority="188" operator="equal">
      <formula>"Muy Baja"</formula>
    </cfRule>
  </conditionalFormatting>
  <conditionalFormatting sqref="P149">
    <cfRule type="cellIs" dxfId="831" priority="898" operator="equal">
      <formula>"Muy Alta"</formula>
    </cfRule>
    <cfRule type="cellIs" dxfId="830" priority="899" operator="equal">
      <formula>"Alta"</formula>
    </cfRule>
    <cfRule type="cellIs" dxfId="829" priority="900" operator="equal">
      <formula>"Media"</formula>
    </cfRule>
    <cfRule type="cellIs" dxfId="828" priority="901" operator="equal">
      <formula>"Baja"</formula>
    </cfRule>
    <cfRule type="cellIs" dxfId="827" priority="902" operator="equal">
      <formula>"Muy Baja"</formula>
    </cfRule>
  </conditionalFormatting>
  <conditionalFormatting sqref="P179">
    <cfRule type="cellIs" dxfId="826" priority="719" operator="equal">
      <formula>"Muy Alta"</formula>
    </cfRule>
    <cfRule type="cellIs" dxfId="825" priority="720" operator="equal">
      <formula>"Alta"</formula>
    </cfRule>
    <cfRule type="cellIs" dxfId="824" priority="721" operator="equal">
      <formula>"Media"</formula>
    </cfRule>
    <cfRule type="cellIs" dxfId="823" priority="722" operator="equal">
      <formula>"Baja"</formula>
    </cfRule>
    <cfRule type="cellIs" dxfId="822" priority="723" operator="equal">
      <formula>"Muy Baja"</formula>
    </cfRule>
  </conditionalFormatting>
  <conditionalFormatting sqref="P185">
    <cfRule type="cellIs" dxfId="821" priority="765" operator="equal">
      <formula>"Muy Alta"</formula>
    </cfRule>
    <cfRule type="cellIs" dxfId="820" priority="766" operator="equal">
      <formula>"Alta"</formula>
    </cfRule>
    <cfRule type="cellIs" dxfId="819" priority="767" operator="equal">
      <formula>"Media"</formula>
    </cfRule>
    <cfRule type="cellIs" dxfId="818" priority="768" operator="equal">
      <formula>"Baja"</formula>
    </cfRule>
    <cfRule type="cellIs" dxfId="817" priority="769" operator="equal">
      <formula>"Muy Baja"</formula>
    </cfRule>
  </conditionalFormatting>
  <conditionalFormatting sqref="P213">
    <cfRule type="cellIs" dxfId="816" priority="668" operator="equal">
      <formula>"Muy Alta"</formula>
    </cfRule>
    <cfRule type="cellIs" dxfId="815" priority="669" operator="equal">
      <formula>"Alta"</formula>
    </cfRule>
    <cfRule type="cellIs" dxfId="814" priority="670" operator="equal">
      <formula>"Media"</formula>
    </cfRule>
    <cfRule type="cellIs" dxfId="813" priority="671" operator="equal">
      <formula>"Baja"</formula>
    </cfRule>
    <cfRule type="cellIs" dxfId="812" priority="672" operator="equal">
      <formula>"Muy Baja"</formula>
    </cfRule>
  </conditionalFormatting>
  <conditionalFormatting sqref="P219">
    <cfRule type="cellIs" dxfId="811" priority="39" operator="equal">
      <formula>"Muy Alta"</formula>
    </cfRule>
    <cfRule type="cellIs" dxfId="810" priority="40" operator="equal">
      <formula>"Alta"</formula>
    </cfRule>
    <cfRule type="cellIs" dxfId="809" priority="41" operator="equal">
      <formula>"Media"</formula>
    </cfRule>
    <cfRule type="cellIs" dxfId="808" priority="42" operator="equal">
      <formula>"Baja"</formula>
    </cfRule>
    <cfRule type="cellIs" dxfId="807" priority="43" operator="equal">
      <formula>"Muy Baja"</formula>
    </cfRule>
  </conditionalFormatting>
  <conditionalFormatting sqref="P225">
    <cfRule type="cellIs" dxfId="806" priority="622" operator="equal">
      <formula>"Muy Alta"</formula>
    </cfRule>
    <cfRule type="cellIs" dxfId="805" priority="623" operator="equal">
      <formula>"Alta"</formula>
    </cfRule>
    <cfRule type="cellIs" dxfId="804" priority="624" operator="equal">
      <formula>"Media"</formula>
    </cfRule>
    <cfRule type="cellIs" dxfId="803" priority="625" operator="equal">
      <formula>"Baja"</formula>
    </cfRule>
    <cfRule type="cellIs" dxfId="802" priority="626" operator="equal">
      <formula>"Muy Baja"</formula>
    </cfRule>
  </conditionalFormatting>
  <conditionalFormatting sqref="P231">
    <cfRule type="cellIs" dxfId="801" priority="599" operator="equal">
      <formula>"Muy Alta"</formula>
    </cfRule>
    <cfRule type="cellIs" dxfId="800" priority="600" operator="equal">
      <formula>"Alta"</formula>
    </cfRule>
    <cfRule type="cellIs" dxfId="799" priority="601" operator="equal">
      <formula>"Media"</formula>
    </cfRule>
    <cfRule type="cellIs" dxfId="798" priority="602" operator="equal">
      <formula>"Baja"</formula>
    </cfRule>
    <cfRule type="cellIs" dxfId="797" priority="603" operator="equal">
      <formula>"Muy Baja"</formula>
    </cfRule>
  </conditionalFormatting>
  <conditionalFormatting sqref="P237">
    <cfRule type="cellIs" dxfId="796" priority="576" operator="equal">
      <formula>"Muy Alta"</formula>
    </cfRule>
    <cfRule type="cellIs" dxfId="795" priority="577" operator="equal">
      <formula>"Alta"</formula>
    </cfRule>
    <cfRule type="cellIs" dxfId="794" priority="578" operator="equal">
      <formula>"Media"</formula>
    </cfRule>
    <cfRule type="cellIs" dxfId="793" priority="579" operator="equal">
      <formula>"Baja"</formula>
    </cfRule>
    <cfRule type="cellIs" dxfId="792" priority="580" operator="equal">
      <formula>"Muy Baja"</formula>
    </cfRule>
  </conditionalFormatting>
  <conditionalFormatting sqref="P243">
    <cfRule type="cellIs" dxfId="791" priority="489" operator="equal">
      <formula>"Muy Alta"</formula>
    </cfRule>
    <cfRule type="cellIs" dxfId="790" priority="490" operator="equal">
      <formula>"Alta"</formula>
    </cfRule>
    <cfRule type="cellIs" dxfId="789" priority="491" operator="equal">
      <formula>"Media"</formula>
    </cfRule>
    <cfRule type="cellIs" dxfId="788" priority="492" operator="equal">
      <formula>"Baja"</formula>
    </cfRule>
    <cfRule type="cellIs" dxfId="787" priority="493" operator="equal">
      <formula>"Muy Baja"</formula>
    </cfRule>
  </conditionalFormatting>
  <conditionalFormatting sqref="P249">
    <cfRule type="cellIs" dxfId="786" priority="535" operator="equal">
      <formula>"Muy Alta"</formula>
    </cfRule>
    <cfRule type="cellIs" dxfId="785" priority="536" operator="equal">
      <formula>"Alta"</formula>
    </cfRule>
    <cfRule type="cellIs" dxfId="784" priority="537" operator="equal">
      <formula>"Media"</formula>
    </cfRule>
    <cfRule type="cellIs" dxfId="783" priority="538" operator="equal">
      <formula>"Baja"</formula>
    </cfRule>
    <cfRule type="cellIs" dxfId="782" priority="539" operator="equal">
      <formula>"Muy Baja"</formula>
    </cfRule>
  </conditionalFormatting>
  <conditionalFormatting sqref="P255">
    <cfRule type="cellIs" dxfId="781" priority="512" operator="equal">
      <formula>"Muy Alta"</formula>
    </cfRule>
    <cfRule type="cellIs" dxfId="780" priority="513" operator="equal">
      <formula>"Alta"</formula>
    </cfRule>
    <cfRule type="cellIs" dxfId="779" priority="514" operator="equal">
      <formula>"Media"</formula>
    </cfRule>
    <cfRule type="cellIs" dxfId="778" priority="515" operator="equal">
      <formula>"Baja"</formula>
    </cfRule>
    <cfRule type="cellIs" dxfId="777" priority="516" operator="equal">
      <formula>"Muy Baja"</formula>
    </cfRule>
  </conditionalFormatting>
  <conditionalFormatting sqref="P261 P267">
    <cfRule type="cellIs" dxfId="776" priority="484" operator="equal">
      <formula>"Muy Alta"</formula>
    </cfRule>
    <cfRule type="cellIs" dxfId="775" priority="485" operator="equal">
      <formula>"Alta"</formula>
    </cfRule>
    <cfRule type="cellIs" dxfId="774" priority="486" operator="equal">
      <formula>"Media"</formula>
    </cfRule>
    <cfRule type="cellIs" dxfId="773" priority="487" operator="equal">
      <formula>"Baja"</formula>
    </cfRule>
    <cfRule type="cellIs" dxfId="772" priority="488" operator="equal">
      <formula>"Muy Baja"</formula>
    </cfRule>
  </conditionalFormatting>
  <conditionalFormatting sqref="P273">
    <cfRule type="cellIs" dxfId="771" priority="438" operator="equal">
      <formula>"Muy Alta"</formula>
    </cfRule>
    <cfRule type="cellIs" dxfId="770" priority="439" operator="equal">
      <formula>"Alta"</formula>
    </cfRule>
    <cfRule type="cellIs" dxfId="769" priority="440" operator="equal">
      <formula>"Media"</formula>
    </cfRule>
    <cfRule type="cellIs" dxfId="768" priority="441" operator="equal">
      <formula>"Baja"</formula>
    </cfRule>
    <cfRule type="cellIs" dxfId="767" priority="442" operator="equal">
      <formula>"Muy Baja"</formula>
    </cfRule>
  </conditionalFormatting>
  <conditionalFormatting sqref="P279">
    <cfRule type="cellIs" dxfId="766" priority="415" operator="equal">
      <formula>"Muy Alta"</formula>
    </cfRule>
    <cfRule type="cellIs" dxfId="765" priority="416" operator="equal">
      <formula>"Alta"</formula>
    </cfRule>
    <cfRule type="cellIs" dxfId="764" priority="417" operator="equal">
      <formula>"Media"</formula>
    </cfRule>
    <cfRule type="cellIs" dxfId="763" priority="418" operator="equal">
      <formula>"Baja"</formula>
    </cfRule>
    <cfRule type="cellIs" dxfId="762" priority="419" operator="equal">
      <formula>"Muy Baja"</formula>
    </cfRule>
  </conditionalFormatting>
  <conditionalFormatting sqref="P285">
    <cfRule type="cellIs" dxfId="761" priority="392" operator="equal">
      <formula>"Muy Alta"</formula>
    </cfRule>
    <cfRule type="cellIs" dxfId="760" priority="393" operator="equal">
      <formula>"Alta"</formula>
    </cfRule>
    <cfRule type="cellIs" dxfId="759" priority="394" operator="equal">
      <formula>"Media"</formula>
    </cfRule>
    <cfRule type="cellIs" dxfId="758" priority="395" operator="equal">
      <formula>"Baja"</formula>
    </cfRule>
    <cfRule type="cellIs" dxfId="757" priority="396" operator="equal">
      <formula>"Muy Baja"</formula>
    </cfRule>
  </conditionalFormatting>
  <conditionalFormatting sqref="P291">
    <cfRule type="cellIs" dxfId="756" priority="369" operator="equal">
      <formula>"Muy Alta"</formula>
    </cfRule>
    <cfRule type="cellIs" dxfId="755" priority="370" operator="equal">
      <formula>"Alta"</formula>
    </cfRule>
    <cfRule type="cellIs" dxfId="754" priority="371" operator="equal">
      <formula>"Media"</formula>
    </cfRule>
    <cfRule type="cellIs" dxfId="753" priority="372" operator="equal">
      <formula>"Baja"</formula>
    </cfRule>
    <cfRule type="cellIs" dxfId="752" priority="373" operator="equal">
      <formula>"Muy Baja"</formula>
    </cfRule>
  </conditionalFormatting>
  <conditionalFormatting sqref="P297">
    <cfRule type="cellIs" dxfId="751" priority="346" operator="equal">
      <formula>"Muy Alta"</formula>
    </cfRule>
    <cfRule type="cellIs" dxfId="750" priority="347" operator="equal">
      <formula>"Alta"</formula>
    </cfRule>
    <cfRule type="cellIs" dxfId="749" priority="348" operator="equal">
      <formula>"Media"</formula>
    </cfRule>
    <cfRule type="cellIs" dxfId="748" priority="349" operator="equal">
      <formula>"Baja"</formula>
    </cfRule>
    <cfRule type="cellIs" dxfId="747" priority="350" operator="equal">
      <formula>"Muy Baja"</formula>
    </cfRule>
  </conditionalFormatting>
  <conditionalFormatting sqref="P303">
    <cfRule type="cellIs" dxfId="746" priority="259" operator="equal">
      <formula>"Muy Alta"</formula>
    </cfRule>
    <cfRule type="cellIs" dxfId="745" priority="260" operator="equal">
      <formula>"Alta"</formula>
    </cfRule>
    <cfRule type="cellIs" dxfId="744" priority="261" operator="equal">
      <formula>"Media"</formula>
    </cfRule>
    <cfRule type="cellIs" dxfId="743" priority="262" operator="equal">
      <formula>"Baja"</formula>
    </cfRule>
    <cfRule type="cellIs" dxfId="742" priority="263" operator="equal">
      <formula>"Muy Baja"</formula>
    </cfRule>
  </conditionalFormatting>
  <conditionalFormatting sqref="P309">
    <cfRule type="cellIs" dxfId="741" priority="305" operator="equal">
      <formula>"Muy Alta"</formula>
    </cfRule>
    <cfRule type="cellIs" dxfId="740" priority="306" operator="equal">
      <formula>"Alta"</formula>
    </cfRule>
    <cfRule type="cellIs" dxfId="739" priority="307" operator="equal">
      <formula>"Media"</formula>
    </cfRule>
    <cfRule type="cellIs" dxfId="738" priority="308" operator="equal">
      <formula>"Baja"</formula>
    </cfRule>
    <cfRule type="cellIs" dxfId="737" priority="309" operator="equal">
      <formula>"Muy Baja"</formula>
    </cfRule>
  </conditionalFormatting>
  <conditionalFormatting sqref="P315">
    <cfRule type="cellIs" dxfId="736" priority="282" operator="equal">
      <formula>"Muy Alta"</formula>
    </cfRule>
    <cfRule type="cellIs" dxfId="735" priority="283" operator="equal">
      <formula>"Alta"</formula>
    </cfRule>
    <cfRule type="cellIs" dxfId="734" priority="284" operator="equal">
      <formula>"Media"</formula>
    </cfRule>
    <cfRule type="cellIs" dxfId="733" priority="285" operator="equal">
      <formula>"Baja"</formula>
    </cfRule>
    <cfRule type="cellIs" dxfId="732" priority="286" operator="equal">
      <formula>"Muy Baja"</formula>
    </cfRule>
  </conditionalFormatting>
  <conditionalFormatting sqref="S24:S29 S35:S41 S47:S94 S179:S190 S203:S206">
    <cfRule type="containsText" dxfId="731" priority="954" operator="containsText" text="❌">
      <formula>NOT(ISERROR(SEARCH("❌",S24)))</formula>
    </cfRule>
  </conditionalFormatting>
  <conditionalFormatting sqref="S209:S320">
    <cfRule type="containsText" dxfId="730" priority="15" operator="containsText" text="❌">
      <formula>NOT(ISERROR(SEARCH("❌",S209)))</formula>
    </cfRule>
  </conditionalFormatting>
  <conditionalFormatting sqref="T24">
    <cfRule type="cellIs" dxfId="729" priority="72" operator="equal">
      <formula>"Catastrófico"</formula>
    </cfRule>
    <cfRule type="cellIs" dxfId="728" priority="73" operator="equal">
      <formula>"Mayor"</formula>
    </cfRule>
    <cfRule type="cellIs" dxfId="727" priority="74" operator="equal">
      <formula>"Moderado"</formula>
    </cfRule>
    <cfRule type="cellIs" dxfId="726" priority="75" operator="equal">
      <formula>"Menor"</formula>
    </cfRule>
    <cfRule type="cellIs" dxfId="725" priority="76" operator="equal">
      <formula>"Leve"</formula>
    </cfRule>
  </conditionalFormatting>
  <conditionalFormatting sqref="T41">
    <cfRule type="cellIs" dxfId="724" priority="86" operator="equal">
      <formula>"Catastrófico"</formula>
    </cfRule>
    <cfRule type="cellIs" dxfId="723" priority="87" operator="equal">
      <formula>"Mayor"</formula>
    </cfRule>
    <cfRule type="cellIs" dxfId="722" priority="88" operator="equal">
      <formula>"Moderado"</formula>
    </cfRule>
    <cfRule type="cellIs" dxfId="721" priority="89" operator="equal">
      <formula>"Menor"</formula>
    </cfRule>
    <cfRule type="cellIs" dxfId="720" priority="90" operator="equal">
      <formula>"Leve"</formula>
    </cfRule>
  </conditionalFormatting>
  <conditionalFormatting sqref="T219">
    <cfRule type="cellIs" dxfId="719" priority="34" operator="equal">
      <formula>"Catastrófico"</formula>
    </cfRule>
    <cfRule type="cellIs" dxfId="718" priority="35" operator="equal">
      <formula>"Mayor"</formula>
    </cfRule>
    <cfRule type="cellIs" dxfId="717" priority="36" operator="equal">
      <formula>"Moderado"</formula>
    </cfRule>
    <cfRule type="cellIs" dxfId="716" priority="37" operator="equal">
      <formula>"Menor"</formula>
    </cfRule>
    <cfRule type="cellIs" dxfId="715" priority="38" operator="equal">
      <formula>"Leve"</formula>
    </cfRule>
  </conditionalFormatting>
  <conditionalFormatting sqref="T225 T231 T237 T243 T249 T255">
    <cfRule type="cellIs" dxfId="714" priority="709" operator="equal">
      <formula>"Catastrófico"</formula>
    </cfRule>
    <cfRule type="cellIs" dxfId="713" priority="710" operator="equal">
      <formula>"Mayor"</formula>
    </cfRule>
    <cfRule type="cellIs" dxfId="712" priority="711" operator="equal">
      <formula>"Moderado"</formula>
    </cfRule>
    <cfRule type="cellIs" dxfId="711" priority="712" operator="equal">
      <formula>"Menor"</formula>
    </cfRule>
    <cfRule type="cellIs" dxfId="710" priority="713" operator="equal">
      <formula>"Leve"</formula>
    </cfRule>
  </conditionalFormatting>
  <conditionalFormatting sqref="T261 T267 T273 T279 T285 T291 T297 T303 T309 T315">
    <cfRule type="cellIs" dxfId="709" priority="479" operator="equal">
      <formula>"Catastrófico"</formula>
    </cfRule>
    <cfRule type="cellIs" dxfId="708" priority="480" operator="equal">
      <formula>"Mayor"</formula>
    </cfRule>
    <cfRule type="cellIs" dxfId="707" priority="481" operator="equal">
      <formula>"Moderado"</formula>
    </cfRule>
    <cfRule type="cellIs" dxfId="706" priority="482" operator="equal">
      <formula>"Menor"</formula>
    </cfRule>
    <cfRule type="cellIs" dxfId="705" priority="483" operator="equal">
      <formula>"Leve"</formula>
    </cfRule>
  </conditionalFormatting>
  <conditionalFormatting sqref="V24">
    <cfRule type="cellIs" dxfId="704" priority="231" operator="equal">
      <formula>"Extremo"</formula>
    </cfRule>
    <cfRule type="cellIs" dxfId="703" priority="232" operator="equal">
      <formula>"Alto"</formula>
    </cfRule>
    <cfRule type="cellIs" dxfId="702" priority="233" operator="equal">
      <formula>"Moderado"</formula>
    </cfRule>
    <cfRule type="cellIs" dxfId="701" priority="234" operator="equal">
      <formula>"Bajo"</formula>
    </cfRule>
  </conditionalFormatting>
  <conditionalFormatting sqref="V35">
    <cfRule type="cellIs" dxfId="700" priority="203" operator="equal">
      <formula>"Extremo"</formula>
    </cfRule>
    <cfRule type="cellIs" dxfId="699" priority="204" operator="equal">
      <formula>"Alto"</formula>
    </cfRule>
    <cfRule type="cellIs" dxfId="698" priority="205" operator="equal">
      <formula>"Moderado"</formula>
    </cfRule>
    <cfRule type="cellIs" dxfId="697" priority="206" operator="equal">
      <formula>"Bajo"</formula>
    </cfRule>
  </conditionalFormatting>
  <conditionalFormatting sqref="V41">
    <cfRule type="cellIs" dxfId="696" priority="217" operator="equal">
      <formula>"Extremo"</formula>
    </cfRule>
    <cfRule type="cellIs" dxfId="695" priority="218" operator="equal">
      <formula>"Alto"</formula>
    </cfRule>
    <cfRule type="cellIs" dxfId="694" priority="219" operator="equal">
      <formula>"Moderado"</formula>
    </cfRule>
    <cfRule type="cellIs" dxfId="693" priority="220" operator="equal">
      <formula>"Bajo"</formula>
    </cfRule>
  </conditionalFormatting>
  <conditionalFormatting sqref="V47">
    <cfRule type="cellIs" dxfId="692" priority="1165" operator="equal">
      <formula>"Extremo"</formula>
    </cfRule>
    <cfRule type="cellIs" dxfId="691" priority="1166" operator="equal">
      <formula>"Alto"</formula>
    </cfRule>
    <cfRule type="cellIs" dxfId="690" priority="1167" operator="equal">
      <formula>"Moderado"</formula>
    </cfRule>
    <cfRule type="cellIs" dxfId="689" priority="1168" operator="equal">
      <formula>"Bajo"</formula>
    </cfRule>
  </conditionalFormatting>
  <conditionalFormatting sqref="V53">
    <cfRule type="cellIs" dxfId="688" priority="161" operator="equal">
      <formula>"Extremo"</formula>
    </cfRule>
    <cfRule type="cellIs" dxfId="687" priority="162" operator="equal">
      <formula>"Alto"</formula>
    </cfRule>
    <cfRule type="cellIs" dxfId="686" priority="163" operator="equal">
      <formula>"Moderado"</formula>
    </cfRule>
    <cfRule type="cellIs" dxfId="685" priority="164" operator="equal">
      <formula>"Bajo"</formula>
    </cfRule>
  </conditionalFormatting>
  <conditionalFormatting sqref="V59">
    <cfRule type="cellIs" dxfId="684" priority="147" operator="equal">
      <formula>"Extremo"</formula>
    </cfRule>
    <cfRule type="cellIs" dxfId="683" priority="148" operator="equal">
      <formula>"Alto"</formula>
    </cfRule>
    <cfRule type="cellIs" dxfId="682" priority="149" operator="equal">
      <formula>"Moderado"</formula>
    </cfRule>
    <cfRule type="cellIs" dxfId="681" priority="150" operator="equal">
      <formula>"Bajo"</formula>
    </cfRule>
  </conditionalFormatting>
  <conditionalFormatting sqref="V65">
    <cfRule type="cellIs" dxfId="680" priority="133" operator="equal">
      <formula>"Extremo"</formula>
    </cfRule>
    <cfRule type="cellIs" dxfId="679" priority="134" operator="equal">
      <formula>"Alto"</formula>
    </cfRule>
    <cfRule type="cellIs" dxfId="678" priority="135" operator="equal">
      <formula>"Moderado"</formula>
    </cfRule>
    <cfRule type="cellIs" dxfId="677" priority="136" operator="equal">
      <formula>"Bajo"</formula>
    </cfRule>
  </conditionalFormatting>
  <conditionalFormatting sqref="V71">
    <cfRule type="cellIs" dxfId="676" priority="119" operator="equal">
      <formula>"Extremo"</formula>
    </cfRule>
    <cfRule type="cellIs" dxfId="675" priority="120" operator="equal">
      <formula>"Alto"</formula>
    </cfRule>
    <cfRule type="cellIs" dxfId="674" priority="121" operator="equal">
      <formula>"Moderado"</formula>
    </cfRule>
    <cfRule type="cellIs" dxfId="673" priority="122" operator="equal">
      <formula>"Bajo"</formula>
    </cfRule>
  </conditionalFormatting>
  <conditionalFormatting sqref="V77">
    <cfRule type="cellIs" dxfId="672" priority="105" operator="equal">
      <formula>"Extremo"</formula>
    </cfRule>
    <cfRule type="cellIs" dxfId="671" priority="106" operator="equal">
      <formula>"Alto"</formula>
    </cfRule>
    <cfRule type="cellIs" dxfId="670" priority="107" operator="equal">
      <formula>"Moderado"</formula>
    </cfRule>
    <cfRule type="cellIs" dxfId="669" priority="108" operator="equal">
      <formula>"Bajo"</formula>
    </cfRule>
  </conditionalFormatting>
  <conditionalFormatting sqref="V83">
    <cfRule type="cellIs" dxfId="668" priority="91" operator="equal">
      <formula>"Extremo"</formula>
    </cfRule>
    <cfRule type="cellIs" dxfId="667" priority="92" operator="equal">
      <formula>"Alto"</formula>
    </cfRule>
    <cfRule type="cellIs" dxfId="666" priority="93" operator="equal">
      <formula>"Moderado"</formula>
    </cfRule>
    <cfRule type="cellIs" dxfId="665" priority="94" operator="equal">
      <formula>"Bajo"</formula>
    </cfRule>
  </conditionalFormatting>
  <conditionalFormatting sqref="V89">
    <cfRule type="cellIs" dxfId="664" priority="175" operator="equal">
      <formula>"Extremo"</formula>
    </cfRule>
    <cfRule type="cellIs" dxfId="663" priority="176" operator="equal">
      <formula>"Alto"</formula>
    </cfRule>
    <cfRule type="cellIs" dxfId="662" priority="177" operator="equal">
      <formula>"Moderado"</formula>
    </cfRule>
    <cfRule type="cellIs" dxfId="661" priority="178" operator="equal">
      <formula>"Bajo"</formula>
    </cfRule>
  </conditionalFormatting>
  <conditionalFormatting sqref="V179">
    <cfRule type="cellIs" dxfId="660" priority="784" operator="equal">
      <formula>"Extremo"</formula>
    </cfRule>
    <cfRule type="cellIs" dxfId="659" priority="785" operator="equal">
      <formula>"Alto"</formula>
    </cfRule>
    <cfRule type="cellIs" dxfId="658" priority="786" operator="equal">
      <formula>"Moderado"</formula>
    </cfRule>
    <cfRule type="cellIs" dxfId="657" priority="787" operator="equal">
      <formula>"Bajo"</formula>
    </cfRule>
  </conditionalFormatting>
  <conditionalFormatting sqref="V185">
    <cfRule type="cellIs" dxfId="656" priority="761" operator="equal">
      <formula>"Extremo"</formula>
    </cfRule>
    <cfRule type="cellIs" dxfId="655" priority="762" operator="equal">
      <formula>"Alto"</formula>
    </cfRule>
    <cfRule type="cellIs" dxfId="654" priority="763" operator="equal">
      <formula>"Moderado"</formula>
    </cfRule>
    <cfRule type="cellIs" dxfId="653" priority="764" operator="equal">
      <formula>"Bajo"</formula>
    </cfRule>
  </conditionalFormatting>
  <conditionalFormatting sqref="V201">
    <cfRule type="cellIs" dxfId="652" priority="77" operator="equal">
      <formula>"Extremo"</formula>
    </cfRule>
    <cfRule type="cellIs" dxfId="651" priority="78" operator="equal">
      <formula>"Alto"</formula>
    </cfRule>
    <cfRule type="cellIs" dxfId="650" priority="79" operator="equal">
      <formula>"Moderado"</formula>
    </cfRule>
    <cfRule type="cellIs" dxfId="649" priority="80" operator="equal">
      <formula>"Bajo"</formula>
    </cfRule>
  </conditionalFormatting>
  <conditionalFormatting sqref="V207">
    <cfRule type="cellIs" dxfId="648" priority="687" operator="equal">
      <formula>"Extremo"</formula>
    </cfRule>
    <cfRule type="cellIs" dxfId="647" priority="688" operator="equal">
      <formula>"Alto"</formula>
    </cfRule>
    <cfRule type="cellIs" dxfId="646" priority="689" operator="equal">
      <formula>"Moderado"</formula>
    </cfRule>
    <cfRule type="cellIs" dxfId="645" priority="690" operator="equal">
      <formula>"Bajo"</formula>
    </cfRule>
  </conditionalFormatting>
  <conditionalFormatting sqref="V213">
    <cfRule type="cellIs" dxfId="644" priority="664" operator="equal">
      <formula>"Extremo"</formula>
    </cfRule>
    <cfRule type="cellIs" dxfId="643" priority="665" operator="equal">
      <formula>"Alto"</formula>
    </cfRule>
    <cfRule type="cellIs" dxfId="642" priority="666" operator="equal">
      <formula>"Moderado"</formula>
    </cfRule>
    <cfRule type="cellIs" dxfId="641" priority="667" operator="equal">
      <formula>"Bajo"</formula>
    </cfRule>
  </conditionalFormatting>
  <conditionalFormatting sqref="V219">
    <cfRule type="cellIs" dxfId="640" priority="30" operator="equal">
      <formula>"Extremo"</formula>
    </cfRule>
    <cfRule type="cellIs" dxfId="639" priority="31" operator="equal">
      <formula>"Alto"</formula>
    </cfRule>
    <cfRule type="cellIs" dxfId="638" priority="32" operator="equal">
      <formula>"Moderado"</formula>
    </cfRule>
    <cfRule type="cellIs" dxfId="637" priority="33" operator="equal">
      <formula>"Bajo"</formula>
    </cfRule>
  </conditionalFormatting>
  <conditionalFormatting sqref="V225">
    <cfRule type="cellIs" dxfId="636" priority="618" operator="equal">
      <formula>"Extremo"</formula>
    </cfRule>
    <cfRule type="cellIs" dxfId="635" priority="619" operator="equal">
      <formula>"Alto"</formula>
    </cfRule>
    <cfRule type="cellIs" dxfId="634" priority="620" operator="equal">
      <formula>"Moderado"</formula>
    </cfRule>
    <cfRule type="cellIs" dxfId="633" priority="621" operator="equal">
      <formula>"Bajo"</formula>
    </cfRule>
  </conditionalFormatting>
  <conditionalFormatting sqref="V231">
    <cfRule type="cellIs" dxfId="632" priority="595" operator="equal">
      <formula>"Extremo"</formula>
    </cfRule>
    <cfRule type="cellIs" dxfId="631" priority="596" operator="equal">
      <formula>"Alto"</formula>
    </cfRule>
    <cfRule type="cellIs" dxfId="630" priority="597" operator="equal">
      <formula>"Moderado"</formula>
    </cfRule>
    <cfRule type="cellIs" dxfId="629" priority="598" operator="equal">
      <formula>"Bajo"</formula>
    </cfRule>
  </conditionalFormatting>
  <conditionalFormatting sqref="V237">
    <cfRule type="cellIs" dxfId="628" priority="572" operator="equal">
      <formula>"Extremo"</formula>
    </cfRule>
    <cfRule type="cellIs" dxfId="627" priority="573" operator="equal">
      <formula>"Alto"</formula>
    </cfRule>
    <cfRule type="cellIs" dxfId="626" priority="574" operator="equal">
      <formula>"Moderado"</formula>
    </cfRule>
    <cfRule type="cellIs" dxfId="625" priority="575" operator="equal">
      <formula>"Bajo"</formula>
    </cfRule>
  </conditionalFormatting>
  <conditionalFormatting sqref="V243">
    <cfRule type="cellIs" dxfId="624" priority="554" operator="equal">
      <formula>"Extremo"</formula>
    </cfRule>
    <cfRule type="cellIs" dxfId="623" priority="555" operator="equal">
      <formula>"Alto"</formula>
    </cfRule>
    <cfRule type="cellIs" dxfId="622" priority="556" operator="equal">
      <formula>"Moderado"</formula>
    </cfRule>
    <cfRule type="cellIs" dxfId="621" priority="557" operator="equal">
      <formula>"Bajo"</formula>
    </cfRule>
  </conditionalFormatting>
  <conditionalFormatting sqref="V249">
    <cfRule type="cellIs" dxfId="620" priority="531" operator="equal">
      <formula>"Extremo"</formula>
    </cfRule>
    <cfRule type="cellIs" dxfId="619" priority="532" operator="equal">
      <formula>"Alto"</formula>
    </cfRule>
    <cfRule type="cellIs" dxfId="618" priority="533" operator="equal">
      <formula>"Moderado"</formula>
    </cfRule>
    <cfRule type="cellIs" dxfId="617" priority="534" operator="equal">
      <formula>"Bajo"</formula>
    </cfRule>
  </conditionalFormatting>
  <conditionalFormatting sqref="V255">
    <cfRule type="cellIs" dxfId="616" priority="508" operator="equal">
      <formula>"Extremo"</formula>
    </cfRule>
    <cfRule type="cellIs" dxfId="615" priority="509" operator="equal">
      <formula>"Alto"</formula>
    </cfRule>
    <cfRule type="cellIs" dxfId="614" priority="510" operator="equal">
      <formula>"Moderado"</formula>
    </cfRule>
    <cfRule type="cellIs" dxfId="613" priority="511" operator="equal">
      <formula>"Bajo"</formula>
    </cfRule>
  </conditionalFormatting>
  <conditionalFormatting sqref="V261">
    <cfRule type="cellIs" dxfId="612" priority="475" operator="equal">
      <formula>"Extremo"</formula>
    </cfRule>
    <cfRule type="cellIs" dxfId="611" priority="476" operator="equal">
      <formula>"Alto"</formula>
    </cfRule>
    <cfRule type="cellIs" dxfId="610" priority="477" operator="equal">
      <formula>"Moderado"</formula>
    </cfRule>
    <cfRule type="cellIs" dxfId="609" priority="478" operator="equal">
      <formula>"Bajo"</formula>
    </cfRule>
  </conditionalFormatting>
  <conditionalFormatting sqref="V267">
    <cfRule type="cellIs" dxfId="608" priority="457" operator="equal">
      <formula>"Extremo"</formula>
    </cfRule>
    <cfRule type="cellIs" dxfId="607" priority="458" operator="equal">
      <formula>"Alto"</formula>
    </cfRule>
    <cfRule type="cellIs" dxfId="606" priority="459" operator="equal">
      <formula>"Moderado"</formula>
    </cfRule>
    <cfRule type="cellIs" dxfId="605" priority="460" operator="equal">
      <formula>"Bajo"</formula>
    </cfRule>
  </conditionalFormatting>
  <conditionalFormatting sqref="V273">
    <cfRule type="cellIs" dxfId="604" priority="434" operator="equal">
      <formula>"Extremo"</formula>
    </cfRule>
    <cfRule type="cellIs" dxfId="603" priority="435" operator="equal">
      <formula>"Alto"</formula>
    </cfRule>
    <cfRule type="cellIs" dxfId="602" priority="436" operator="equal">
      <formula>"Moderado"</formula>
    </cfRule>
    <cfRule type="cellIs" dxfId="601" priority="437" operator="equal">
      <formula>"Bajo"</formula>
    </cfRule>
  </conditionalFormatting>
  <conditionalFormatting sqref="V279">
    <cfRule type="cellIs" dxfId="600" priority="411" operator="equal">
      <formula>"Extremo"</formula>
    </cfRule>
    <cfRule type="cellIs" dxfId="599" priority="412" operator="equal">
      <formula>"Alto"</formula>
    </cfRule>
    <cfRule type="cellIs" dxfId="598" priority="413" operator="equal">
      <formula>"Moderado"</formula>
    </cfRule>
    <cfRule type="cellIs" dxfId="597" priority="414" operator="equal">
      <formula>"Bajo"</formula>
    </cfRule>
  </conditionalFormatting>
  <conditionalFormatting sqref="V285">
    <cfRule type="cellIs" dxfId="596" priority="388" operator="equal">
      <formula>"Extremo"</formula>
    </cfRule>
    <cfRule type="cellIs" dxfId="595" priority="389" operator="equal">
      <formula>"Alto"</formula>
    </cfRule>
    <cfRule type="cellIs" dxfId="594" priority="390" operator="equal">
      <formula>"Moderado"</formula>
    </cfRule>
    <cfRule type="cellIs" dxfId="593" priority="391" operator="equal">
      <formula>"Bajo"</formula>
    </cfRule>
  </conditionalFormatting>
  <conditionalFormatting sqref="V291">
    <cfRule type="cellIs" dxfId="592" priority="365" operator="equal">
      <formula>"Extremo"</formula>
    </cfRule>
    <cfRule type="cellIs" dxfId="591" priority="366" operator="equal">
      <formula>"Alto"</formula>
    </cfRule>
    <cfRule type="cellIs" dxfId="590" priority="367" operator="equal">
      <formula>"Moderado"</formula>
    </cfRule>
    <cfRule type="cellIs" dxfId="589" priority="368" operator="equal">
      <formula>"Bajo"</formula>
    </cfRule>
  </conditionalFormatting>
  <conditionalFormatting sqref="V297">
    <cfRule type="cellIs" dxfId="588" priority="342" operator="equal">
      <formula>"Extremo"</formula>
    </cfRule>
    <cfRule type="cellIs" dxfId="587" priority="343" operator="equal">
      <formula>"Alto"</formula>
    </cfRule>
    <cfRule type="cellIs" dxfId="586" priority="344" operator="equal">
      <formula>"Moderado"</formula>
    </cfRule>
    <cfRule type="cellIs" dxfId="585" priority="345" operator="equal">
      <formula>"Bajo"</formula>
    </cfRule>
  </conditionalFormatting>
  <conditionalFormatting sqref="V303">
    <cfRule type="cellIs" dxfId="584" priority="324" operator="equal">
      <formula>"Extremo"</formula>
    </cfRule>
    <cfRule type="cellIs" dxfId="583" priority="325" operator="equal">
      <formula>"Alto"</formula>
    </cfRule>
    <cfRule type="cellIs" dxfId="582" priority="326" operator="equal">
      <formula>"Moderado"</formula>
    </cfRule>
    <cfRule type="cellIs" dxfId="581" priority="327" operator="equal">
      <formula>"Bajo"</formula>
    </cfRule>
  </conditionalFormatting>
  <conditionalFormatting sqref="V309">
    <cfRule type="cellIs" dxfId="580" priority="301" operator="equal">
      <formula>"Extremo"</formula>
    </cfRule>
    <cfRule type="cellIs" dxfId="579" priority="302" operator="equal">
      <formula>"Alto"</formula>
    </cfRule>
    <cfRule type="cellIs" dxfId="578" priority="303" operator="equal">
      <formula>"Moderado"</formula>
    </cfRule>
    <cfRule type="cellIs" dxfId="577" priority="304" operator="equal">
      <formula>"Bajo"</formula>
    </cfRule>
  </conditionalFormatting>
  <conditionalFormatting sqref="V315">
    <cfRule type="cellIs" dxfId="576" priority="278" operator="equal">
      <formula>"Extremo"</formula>
    </cfRule>
    <cfRule type="cellIs" dxfId="575" priority="279" operator="equal">
      <formula>"Alto"</formula>
    </cfRule>
    <cfRule type="cellIs" dxfId="574" priority="280" operator="equal">
      <formula>"Moderado"</formula>
    </cfRule>
    <cfRule type="cellIs" dxfId="573" priority="281" operator="equal">
      <formula>"Bajo"</formula>
    </cfRule>
  </conditionalFormatting>
  <conditionalFormatting sqref="AG15:AG29">
    <cfRule type="cellIs" dxfId="572" priority="1188" operator="equal">
      <formula>"Muy Alta"</formula>
    </cfRule>
    <cfRule type="cellIs" dxfId="571" priority="1189" operator="equal">
      <formula>"Alta"</formula>
    </cfRule>
    <cfRule type="cellIs" dxfId="570" priority="1190" operator="equal">
      <formula>"Media"</formula>
    </cfRule>
    <cfRule type="cellIs" dxfId="569" priority="1191" operator="equal">
      <formula>"Baja"</formula>
    </cfRule>
    <cfRule type="cellIs" dxfId="568" priority="1192" operator="equal">
      <formula>"Muy Baja"</formula>
    </cfRule>
  </conditionalFormatting>
  <conditionalFormatting sqref="AG32:AG33">
    <cfRule type="cellIs" dxfId="567" priority="10" operator="equal">
      <formula>"Muy Alta"</formula>
    </cfRule>
    <cfRule type="cellIs" dxfId="566" priority="11" operator="equal">
      <formula>"Alta"</formula>
    </cfRule>
    <cfRule type="cellIs" dxfId="565" priority="12" operator="equal">
      <formula>"Media"</formula>
    </cfRule>
    <cfRule type="cellIs" dxfId="564" priority="13" operator="equal">
      <formula>"Baja"</formula>
    </cfRule>
    <cfRule type="cellIs" dxfId="563" priority="14" operator="equal">
      <formula>"Muy Baja"</formula>
    </cfRule>
  </conditionalFormatting>
  <conditionalFormatting sqref="AG35:AG46">
    <cfRule type="cellIs" dxfId="562" priority="1258" operator="equal">
      <formula>"Muy Alta"</formula>
    </cfRule>
    <cfRule type="cellIs" dxfId="561" priority="1259" operator="equal">
      <formula>"Alta"</formula>
    </cfRule>
    <cfRule type="cellIs" dxfId="560" priority="1260" operator="equal">
      <formula>"Media"</formula>
    </cfRule>
    <cfRule type="cellIs" dxfId="559" priority="1261" operator="equal">
      <formula>"Baja"</formula>
    </cfRule>
    <cfRule type="cellIs" dxfId="558" priority="1262" operator="equal">
      <formula>"Muy Baja"</formula>
    </cfRule>
  </conditionalFormatting>
  <conditionalFormatting sqref="AG49:AG94">
    <cfRule type="cellIs" dxfId="557" priority="198" operator="equal">
      <formula>"Muy Alta"</formula>
    </cfRule>
    <cfRule type="cellIs" dxfId="556" priority="199" operator="equal">
      <formula>"Alta"</formula>
    </cfRule>
    <cfRule type="cellIs" dxfId="555" priority="200" operator="equal">
      <formula>"Media"</formula>
    </cfRule>
    <cfRule type="cellIs" dxfId="554" priority="201" operator="equal">
      <formula>"Baja"</formula>
    </cfRule>
    <cfRule type="cellIs" dxfId="553" priority="202" operator="equal">
      <formula>"Muy Baja"</formula>
    </cfRule>
  </conditionalFormatting>
  <conditionalFormatting sqref="AG149:AG154">
    <cfRule type="cellIs" dxfId="552" priority="889" operator="equal">
      <formula>"Muy Alta"</formula>
    </cfRule>
    <cfRule type="cellIs" dxfId="551" priority="890" operator="equal">
      <formula>"Alta"</formula>
    </cfRule>
    <cfRule type="cellIs" dxfId="550" priority="891" operator="equal">
      <formula>"Media"</formula>
    </cfRule>
    <cfRule type="cellIs" dxfId="549" priority="892" operator="equal">
      <formula>"Baja"</formula>
    </cfRule>
    <cfRule type="cellIs" dxfId="548" priority="893" operator="equal">
      <formula>"Muy Baja"</formula>
    </cfRule>
  </conditionalFormatting>
  <conditionalFormatting sqref="AG179:AG190">
    <cfRule type="cellIs" dxfId="547" priority="756" operator="equal">
      <formula>"Muy Alta"</formula>
    </cfRule>
    <cfRule type="cellIs" dxfId="546" priority="757" operator="equal">
      <formula>"Alta"</formula>
    </cfRule>
    <cfRule type="cellIs" dxfId="545" priority="758" operator="equal">
      <formula>"Media"</formula>
    </cfRule>
    <cfRule type="cellIs" dxfId="544" priority="759" operator="equal">
      <formula>"Baja"</formula>
    </cfRule>
    <cfRule type="cellIs" dxfId="543" priority="760" operator="equal">
      <formula>"Muy Baja"</formula>
    </cfRule>
  </conditionalFormatting>
  <conditionalFormatting sqref="AG201:AG320">
    <cfRule type="cellIs" dxfId="542" priority="25" operator="equal">
      <formula>"Muy Alta"</formula>
    </cfRule>
    <cfRule type="cellIs" dxfId="541" priority="26" operator="equal">
      <formula>"Alta"</formula>
    </cfRule>
    <cfRule type="cellIs" dxfId="540" priority="27" operator="equal">
      <formula>"Media"</formula>
    </cfRule>
    <cfRule type="cellIs" dxfId="539" priority="28" operator="equal">
      <formula>"Baja"</formula>
    </cfRule>
    <cfRule type="cellIs" dxfId="538" priority="29" operator="equal">
      <formula>"Muy Baja"</formula>
    </cfRule>
  </conditionalFormatting>
  <conditionalFormatting sqref="AI15:AI29">
    <cfRule type="cellIs" dxfId="537" priority="1183" operator="equal">
      <formula>"Catastrófico"</formula>
    </cfRule>
    <cfRule type="cellIs" dxfId="536" priority="1184" operator="equal">
      <formula>"Mayor"</formula>
    </cfRule>
    <cfRule type="cellIs" dxfId="535" priority="1185" operator="equal">
      <formula>"Moderado"</formula>
    </cfRule>
    <cfRule type="cellIs" dxfId="534" priority="1186" operator="equal">
      <formula>"Menor"</formula>
    </cfRule>
    <cfRule type="cellIs" dxfId="533" priority="1187" operator="equal">
      <formula>"Leve"</formula>
    </cfRule>
  </conditionalFormatting>
  <conditionalFormatting sqref="AI32:AI33">
    <cfRule type="cellIs" dxfId="532" priority="5" operator="equal">
      <formula>"Catastrófico"</formula>
    </cfRule>
    <cfRule type="cellIs" dxfId="531" priority="6" operator="equal">
      <formula>"Mayor"</formula>
    </cfRule>
    <cfRule type="cellIs" dxfId="530" priority="7" operator="equal">
      <formula>"Moderado"</formula>
    </cfRule>
    <cfRule type="cellIs" dxfId="529" priority="8" operator="equal">
      <formula>"Menor"</formula>
    </cfRule>
    <cfRule type="cellIs" dxfId="528" priority="9" operator="equal">
      <formula>"Leve"</formula>
    </cfRule>
  </conditionalFormatting>
  <conditionalFormatting sqref="AI35:AI46">
    <cfRule type="cellIs" dxfId="527" priority="1253" operator="equal">
      <formula>"Catastrófico"</formula>
    </cfRule>
    <cfRule type="cellIs" dxfId="526" priority="1254" operator="equal">
      <formula>"Mayor"</formula>
    </cfRule>
    <cfRule type="cellIs" dxfId="525" priority="1255" operator="equal">
      <formula>"Moderado"</formula>
    </cfRule>
    <cfRule type="cellIs" dxfId="524" priority="1256" operator="equal">
      <formula>"Menor"</formula>
    </cfRule>
    <cfRule type="cellIs" dxfId="523" priority="1257" operator="equal">
      <formula>"Leve"</formula>
    </cfRule>
  </conditionalFormatting>
  <conditionalFormatting sqref="AI49:AI94">
    <cfRule type="cellIs" dxfId="522" priority="193" operator="equal">
      <formula>"Catastrófico"</formula>
    </cfRule>
    <cfRule type="cellIs" dxfId="521" priority="194" operator="equal">
      <formula>"Mayor"</formula>
    </cfRule>
    <cfRule type="cellIs" dxfId="520" priority="195" operator="equal">
      <formula>"Moderado"</formula>
    </cfRule>
    <cfRule type="cellIs" dxfId="519" priority="196" operator="equal">
      <formula>"Menor"</formula>
    </cfRule>
    <cfRule type="cellIs" dxfId="518" priority="197" operator="equal">
      <formula>"Leve"</formula>
    </cfRule>
  </conditionalFormatting>
  <conditionalFormatting sqref="AI149:AI154">
    <cfRule type="cellIs" dxfId="517" priority="884" operator="equal">
      <formula>"Catastrófico"</formula>
    </cfRule>
    <cfRule type="cellIs" dxfId="516" priority="885" operator="equal">
      <formula>"Mayor"</formula>
    </cfRule>
    <cfRule type="cellIs" dxfId="515" priority="886" operator="equal">
      <formula>"Moderado"</formula>
    </cfRule>
    <cfRule type="cellIs" dxfId="514" priority="887" operator="equal">
      <formula>"Menor"</formula>
    </cfRule>
    <cfRule type="cellIs" dxfId="513" priority="888" operator="equal">
      <formula>"Leve"</formula>
    </cfRule>
  </conditionalFormatting>
  <conditionalFormatting sqref="AI179:AI190">
    <cfRule type="cellIs" dxfId="512" priority="751" operator="equal">
      <formula>"Catastrófico"</formula>
    </cfRule>
    <cfRule type="cellIs" dxfId="511" priority="752" operator="equal">
      <formula>"Mayor"</formula>
    </cfRule>
    <cfRule type="cellIs" dxfId="510" priority="753" operator="equal">
      <formula>"Moderado"</formula>
    </cfRule>
    <cfRule type="cellIs" dxfId="509" priority="754" operator="equal">
      <formula>"Menor"</formula>
    </cfRule>
    <cfRule type="cellIs" dxfId="508" priority="755" operator="equal">
      <formula>"Leve"</formula>
    </cfRule>
  </conditionalFormatting>
  <conditionalFormatting sqref="AI201:AI320">
    <cfRule type="cellIs" dxfId="507" priority="20" operator="equal">
      <formula>"Catastrófico"</formula>
    </cfRule>
    <cfRule type="cellIs" dxfId="506" priority="21" operator="equal">
      <formula>"Mayor"</formula>
    </cfRule>
    <cfRule type="cellIs" dxfId="505" priority="22" operator="equal">
      <formula>"Moderado"</formula>
    </cfRule>
    <cfRule type="cellIs" dxfId="504" priority="23" operator="equal">
      <formula>"Menor"</formula>
    </cfRule>
    <cfRule type="cellIs" dxfId="503" priority="24" operator="equal">
      <formula>"Leve"</formula>
    </cfRule>
  </conditionalFormatting>
  <conditionalFormatting sqref="AK15:AK29">
    <cfRule type="cellIs" dxfId="502" priority="1179" operator="equal">
      <formula>"Extremo"</formula>
    </cfRule>
    <cfRule type="cellIs" dxfId="501" priority="1180" operator="equal">
      <formula>"Alto"</formula>
    </cfRule>
    <cfRule type="cellIs" dxfId="500" priority="1181" operator="equal">
      <formula>"Moderado"</formula>
    </cfRule>
    <cfRule type="cellIs" dxfId="499" priority="1182" operator="equal">
      <formula>"Bajo"</formula>
    </cfRule>
  </conditionalFormatting>
  <conditionalFormatting sqref="AK32:AK33">
    <cfRule type="cellIs" dxfId="498" priority="1" operator="equal">
      <formula>"Extremo"</formula>
    </cfRule>
    <cfRule type="cellIs" dxfId="497" priority="2" operator="equal">
      <formula>"Alto"</formula>
    </cfRule>
    <cfRule type="cellIs" dxfId="496" priority="3" operator="equal">
      <formula>"Moderado"</formula>
    </cfRule>
    <cfRule type="cellIs" dxfId="495" priority="4" operator="equal">
      <formula>"Bajo"</formula>
    </cfRule>
  </conditionalFormatting>
  <conditionalFormatting sqref="AK35:AK94">
    <cfRule type="cellIs" dxfId="494" priority="189" operator="equal">
      <formula>"Extremo"</formula>
    </cfRule>
    <cfRule type="cellIs" dxfId="493" priority="190" operator="equal">
      <formula>"Alto"</formula>
    </cfRule>
    <cfRule type="cellIs" dxfId="492" priority="191" operator="equal">
      <formula>"Moderado"</formula>
    </cfRule>
    <cfRule type="cellIs" dxfId="491" priority="192" operator="equal">
      <formula>"Bajo"</formula>
    </cfRule>
  </conditionalFormatting>
  <conditionalFormatting sqref="AK149:AK154">
    <cfRule type="cellIs" dxfId="490" priority="880" operator="equal">
      <formula>"Extremo"</formula>
    </cfRule>
    <cfRule type="cellIs" dxfId="489" priority="881" operator="equal">
      <formula>"Alto"</formula>
    </cfRule>
    <cfRule type="cellIs" dxfId="488" priority="882" operator="equal">
      <formula>"Moderado"</formula>
    </cfRule>
    <cfRule type="cellIs" dxfId="487" priority="883" operator="equal">
      <formula>"Bajo"</formula>
    </cfRule>
  </conditionalFormatting>
  <conditionalFormatting sqref="AK179:AK190">
    <cfRule type="cellIs" dxfId="486" priority="747" operator="equal">
      <formula>"Extremo"</formula>
    </cfRule>
    <cfRule type="cellIs" dxfId="485" priority="748" operator="equal">
      <formula>"Alto"</formula>
    </cfRule>
    <cfRule type="cellIs" dxfId="484" priority="749" operator="equal">
      <formula>"Moderado"</formula>
    </cfRule>
    <cfRule type="cellIs" dxfId="483" priority="750" operator="equal">
      <formula>"Bajo"</formula>
    </cfRule>
  </conditionalFormatting>
  <conditionalFormatting sqref="AK201:AK320">
    <cfRule type="cellIs" dxfId="482" priority="16" operator="equal">
      <formula>"Extremo"</formula>
    </cfRule>
    <cfRule type="cellIs" dxfId="481" priority="17" operator="equal">
      <formula>"Alto"</formula>
    </cfRule>
    <cfRule type="cellIs" dxfId="480" priority="18" operator="equal">
      <formula>"Moderado"</formula>
    </cfRule>
    <cfRule type="cellIs" dxfId="479" priority="19" operator="equal">
      <formula>"Bajo"</formula>
    </cfRule>
  </conditionalFormatting>
  <dataValidations count="2">
    <dataValidation type="list" allowBlank="1" showInputMessage="1" showErrorMessage="1" sqref="AD43:AD52 AC49:AC52 AE43:AE46 AE49:AE52 Z43:AA46 AC43:AC46 AC27:AE29 AC153:AE154 AC209:AE212 Z93:AA94 R225:R320 AC93:AE94 AC37:AE40 AC61:AE64 Z37:AA40 Z49:AA52 AC56:AE58 Z56:AA58 Z61:AA64 AC73:AE76 Z73:AA76 Z225:AA320 Z153:AA154 AC21:AE23 Z209:AA212 AC187:AE190 R203:R206 Z187:AA190 Z203:AA206 AC203:AE206 R209:R212 Z21:AA23 Z27:AA29 Z15:AA17 AC15:AE17 Z216:AA218 AC216:AE218 AC225:AE320" xr:uid="{00000000-0002-0000-0200-000000000000}">
      <formula1>#REF!</formula1>
    </dataValidation>
    <dataValidation allowBlank="1" showInputMessage="1" showErrorMessage="1" sqref="AQ18:AR23" xr:uid="{00000000-0002-0000-0200-000001000000}"/>
  </dataValidations>
  <pageMargins left="0.70866141732283472" right="0.70866141732283472" top="0.74803149606299213" bottom="0.74803149606299213" header="0.31496062992125984" footer="0.31496062992125984"/>
  <pageSetup scale="31" orientation="landscape" r:id="rId1"/>
  <headerFooter>
    <oddFooter>&amp;LCalle 26 No. 69-76,Edificio Elemento ,   Torre 1 , Piso 3, CP-111071
PBX:(+57) 601-3779555 - Información: Línea 195
Sede Operativa: Calle 22D No. 120-40 
www.umv.gov.co&amp;CDESI-FM-018
Página &amp;P de &amp;N</oddFooter>
  </headerFooter>
  <colBreaks count="1" manualBreakCount="1">
    <brk id="21" max="75" man="1"/>
  </col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2000000}">
          <x14:formula1>
            <xm:f>Listas!$E$2:$E$4</xm:f>
          </x14:formula1>
          <xm:sqref>C149:C154 C225:C320</xm:sqref>
        </x14:dataValidation>
        <x14:dataValidation type="list" allowBlank="1" showInputMessage="1" showErrorMessage="1" xr:uid="{00000000-0002-0000-0200-000003000000}">
          <x14:formula1>
            <xm:f>Listas!$B$2:$B$5</xm:f>
          </x14:formula1>
          <xm:sqref>AL43:AL46 AL153:AL154 AL73:AL76 AL37:AL40 AL49:AL64 AL209:AL212 AL203:AL206 AL216:AL218 AL225:AL320</xm:sqref>
        </x14:dataValidation>
        <x14:dataValidation type="custom" allowBlank="1" showInputMessage="1" showErrorMessage="1" error="Recuerde que las acciones se generan bajo la medida de mitigar el riesgo" xr:uid="{00000000-0002-0000-0200-000004000000}">
          <x14:formula1>
            <xm:f>IF(OR(#REF!=Listas!$B$2,#REF!=Listas!$B$3,#REF!=Listas!$B$4),ISBLANK(#REF!),ISTEXT(#REF!))</xm:f>
          </x14:formula1>
          <xm:sqref>AQ255:AS255 AQ303:AS303 AQ297:AS297 AQ291:AS291 AQ285:AS285 AQ59:AS59 AS41 AQ279:AS279 AQ273:AS273 AQ243:AS243 AQ267:AS267 AQ315:AS315 AQ309:AS309 AQ237:AS237 AQ231:AS231 AQ249:AS249 AQ213:AS213</xm:sqref>
        </x14:dataValidation>
        <x14:dataValidation type="list" allowBlank="1" showInputMessage="1" showErrorMessage="1" xr:uid="{00000000-0002-0000-0200-000005000000}">
          <x14:formula1>
            <xm:f>Listas!$B$12:$B$16</xm:f>
          </x14:formula1>
          <xm:sqref>G61:G64 G225:G320</xm:sqref>
        </x14:dataValidation>
        <x14:dataValidation type="list" allowBlank="1" showInputMessage="1" showErrorMessage="1" xr:uid="{00000000-0002-0000-0200-000006000000}">
          <x14:formula1>
            <xm:f>Listas!$F$8:$F$9</xm:f>
          </x14:formula1>
          <xm:sqref>H61:H64 H225:H320</xm:sqref>
        </x14:dataValidation>
        <x14:dataValidation type="list" allowBlank="1" showInputMessage="1" showErrorMessage="1" xr:uid="{00000000-0002-0000-0200-000007000000}">
          <x14:formula1>
            <xm:f>Listas!$H$8:$H$12</xm:f>
          </x14:formula1>
          <xm:sqref>M209:M212 M61:M64 M225:M320</xm:sqref>
        </x14:dataValidation>
        <x14:dataValidation type="list" allowBlank="1" showInputMessage="1" showErrorMessage="1" xr:uid="{00000000-0002-0000-0200-000008000000}">
          <x14:formula1>
            <xm:f>Listas!$H$14:$H$18</xm:f>
          </x14:formula1>
          <xm:sqref>N209:N212 N61:N64 N225:N320</xm:sqref>
        </x14:dataValidation>
        <x14:dataValidation type="list" allowBlank="1" showInputMessage="1" showErrorMessage="1" xr:uid="{00000000-0002-0000-0200-000009000000}">
          <x14:formula1>
            <xm:f>Hoja2!$B$2:$B$18</xm:f>
          </x14:formula1>
          <xm:sqref>C98 B309:B320</xm:sqref>
        </x14:dataValidation>
        <x14:dataValidation type="list" allowBlank="1" showInputMessage="1" showErrorMessage="1" xr:uid="{00000000-0002-0000-0200-00000A000000}">
          <x14:formula1>
            <xm:f>Hoja2!$B$2:$B$22</xm:f>
          </x14:formula1>
          <xm:sqref>B12:B308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JO143"/>
  <sheetViews>
    <sheetView zoomScale="70" zoomScaleNormal="70" zoomScaleSheetLayoutView="40" zoomScalePageLayoutView="60" workbookViewId="0">
      <selection activeCell="B10" sqref="B10:B23"/>
    </sheetView>
  </sheetViews>
  <sheetFormatPr baseColWidth="10" defaultColWidth="11.42578125" defaultRowHeight="15" x14ac:dyDescent="0.2"/>
  <cols>
    <col min="1" max="1" width="6.5703125" style="73" customWidth="1"/>
    <col min="2" max="2" width="19.5703125" style="73" customWidth="1"/>
    <col min="3" max="3" width="16" style="73" customWidth="1"/>
    <col min="4" max="4" width="19.140625" style="71" customWidth="1"/>
    <col min="5" max="5" width="25.28515625" style="73" customWidth="1"/>
    <col min="6" max="6" width="40.140625" style="73" customWidth="1"/>
    <col min="7" max="7" width="17.7109375" style="54" customWidth="1"/>
    <col min="8" max="8" width="16" style="54" customWidth="1"/>
    <col min="9" max="9" width="24.28515625" style="54" customWidth="1"/>
    <col min="10" max="11" width="28.42578125" style="54" customWidth="1"/>
    <col min="12" max="12" width="24.28515625" style="54" customWidth="1"/>
    <col min="13" max="14" width="15.140625" style="54" customWidth="1"/>
    <col min="15" max="15" width="14.7109375" style="74" customWidth="1"/>
    <col min="16" max="16" width="16.7109375" style="54" customWidth="1"/>
    <col min="17" max="17" width="10.42578125" style="54" customWidth="1"/>
    <col min="18" max="18" width="26.85546875" style="54" customWidth="1"/>
    <col min="19" max="19" width="35.85546875" style="54" customWidth="1"/>
    <col min="20" max="20" width="17.140625" style="54" customWidth="1"/>
    <col min="21" max="21" width="17.5703125" style="54" customWidth="1"/>
    <col min="22" max="22" width="15" style="54" customWidth="1"/>
    <col min="23" max="23" width="10.28515625" style="54" customWidth="1"/>
    <col min="24" max="24" width="44.140625" style="54" customWidth="1"/>
    <col min="25" max="25" width="26.85546875" style="54" customWidth="1"/>
    <col min="26" max="26" width="5.85546875" style="54" customWidth="1"/>
    <col min="27" max="27" width="6.85546875" style="54" customWidth="1"/>
    <col min="28" max="28" width="5" style="54" customWidth="1"/>
    <col min="29" max="29" width="5.5703125" style="54" customWidth="1"/>
    <col min="30" max="30" width="11" style="54" customWidth="1"/>
    <col min="31" max="31" width="6.7109375" style="54" customWidth="1"/>
    <col min="32" max="32" width="7.5703125" style="54" customWidth="1"/>
    <col min="33" max="33" width="11.42578125" style="54" customWidth="1"/>
    <col min="34" max="37" width="10.85546875" style="54" customWidth="1"/>
    <col min="38" max="38" width="10.85546875" style="74" customWidth="1"/>
    <col min="39" max="39" width="24.42578125" style="72" customWidth="1"/>
    <col min="40" max="40" width="23" style="54" customWidth="1"/>
    <col min="41" max="41" width="18.85546875" style="54" customWidth="1"/>
    <col min="42" max="42" width="21.5703125" style="54" customWidth="1"/>
    <col min="43" max="43" width="22.42578125" style="54" customWidth="1"/>
    <col min="44" max="44" width="18.85546875" style="54" customWidth="1"/>
    <col min="45" max="45" width="20.5703125" style="54" customWidth="1"/>
    <col min="46" max="16384" width="11.42578125" style="54"/>
  </cols>
  <sheetData>
    <row r="1" spans="1:273" s="57" customFormat="1" ht="20.25" x14ac:dyDescent="0.3">
      <c r="A1" s="485"/>
      <c r="B1" s="486"/>
      <c r="C1" s="487"/>
      <c r="D1" s="488"/>
      <c r="E1" s="476" t="s">
        <v>119</v>
      </c>
      <c r="F1" s="477"/>
      <c r="G1" s="477"/>
      <c r="H1" s="477"/>
      <c r="I1" s="477"/>
      <c r="J1" s="477"/>
      <c r="K1" s="477"/>
      <c r="L1" s="477"/>
      <c r="M1" s="477"/>
      <c r="N1" s="477"/>
      <c r="O1" s="477"/>
      <c r="P1" s="477"/>
      <c r="Q1" s="477"/>
      <c r="R1" s="477"/>
      <c r="S1" s="477"/>
      <c r="T1" s="477"/>
      <c r="U1" s="478"/>
      <c r="V1" s="97"/>
      <c r="W1" s="97"/>
      <c r="X1" s="97"/>
      <c r="Y1" s="461"/>
      <c r="Z1" s="461"/>
      <c r="AA1" s="461"/>
      <c r="AB1" s="461"/>
      <c r="AC1" s="461"/>
      <c r="AD1" s="461"/>
      <c r="AE1" s="461"/>
      <c r="AF1" s="461"/>
      <c r="AG1" s="461"/>
      <c r="AH1" s="461"/>
      <c r="AI1" s="461"/>
      <c r="AJ1" s="461"/>
      <c r="AK1" s="461"/>
      <c r="AL1" s="461"/>
      <c r="AM1" s="461"/>
      <c r="AN1" s="461"/>
      <c r="AO1" s="461"/>
      <c r="AP1" s="461"/>
      <c r="AQ1" s="461"/>
      <c r="AR1" s="461"/>
      <c r="AS1" s="461"/>
      <c r="AT1" s="56"/>
      <c r="AU1" s="56"/>
      <c r="AV1" s="56"/>
      <c r="AW1" s="56"/>
      <c r="AX1" s="56"/>
      <c r="AY1" s="56"/>
      <c r="AZ1" s="56"/>
      <c r="BA1" s="56"/>
      <c r="BB1" s="56"/>
      <c r="BC1" s="56"/>
      <c r="BD1" s="56"/>
      <c r="BE1" s="56"/>
      <c r="BF1" s="56"/>
      <c r="BG1" s="56"/>
      <c r="BH1" s="56"/>
      <c r="BI1" s="56"/>
      <c r="BJ1" s="56"/>
      <c r="BK1" s="56"/>
      <c r="BL1" s="56"/>
      <c r="BM1" s="56"/>
      <c r="BN1" s="56"/>
      <c r="BO1" s="56"/>
      <c r="BP1" s="56"/>
      <c r="BQ1" s="56"/>
    </row>
    <row r="2" spans="1:273" s="57" customFormat="1" ht="21" thickBot="1" x14ac:dyDescent="0.35">
      <c r="A2" s="489"/>
      <c r="B2" s="490"/>
      <c r="C2" s="491"/>
      <c r="D2" s="492"/>
      <c r="E2" s="479"/>
      <c r="F2" s="480"/>
      <c r="G2" s="480"/>
      <c r="H2" s="480"/>
      <c r="I2" s="480"/>
      <c r="J2" s="480"/>
      <c r="K2" s="480"/>
      <c r="L2" s="480"/>
      <c r="M2" s="480"/>
      <c r="N2" s="480"/>
      <c r="O2" s="480"/>
      <c r="P2" s="480"/>
      <c r="Q2" s="480"/>
      <c r="R2" s="480"/>
      <c r="S2" s="480"/>
      <c r="T2" s="480"/>
      <c r="U2" s="481"/>
      <c r="V2" s="97"/>
      <c r="W2" s="97"/>
      <c r="X2" s="97"/>
      <c r="Y2" s="461"/>
      <c r="Z2" s="461"/>
      <c r="AA2" s="461"/>
      <c r="AB2" s="461"/>
      <c r="AC2" s="461"/>
      <c r="AD2" s="461"/>
      <c r="AE2" s="461"/>
      <c r="AF2" s="461"/>
      <c r="AG2" s="461"/>
      <c r="AH2" s="461"/>
      <c r="AI2" s="461"/>
      <c r="AJ2" s="461"/>
      <c r="AK2" s="461"/>
      <c r="AL2" s="461"/>
      <c r="AM2" s="461"/>
      <c r="AN2" s="461"/>
      <c r="AO2" s="461"/>
      <c r="AP2" s="461"/>
      <c r="AQ2" s="461"/>
      <c r="AR2" s="461"/>
      <c r="AS2" s="461"/>
      <c r="AT2" s="56"/>
      <c r="AU2" s="56"/>
      <c r="AV2" s="56"/>
      <c r="AW2" s="56"/>
      <c r="AX2" s="56"/>
      <c r="AY2" s="56"/>
      <c r="AZ2" s="56"/>
      <c r="BA2" s="56"/>
      <c r="BB2" s="56"/>
      <c r="BC2" s="56"/>
      <c r="BD2" s="56"/>
      <c r="BE2" s="56"/>
      <c r="BF2" s="56"/>
      <c r="BG2" s="56"/>
      <c r="BH2" s="56"/>
      <c r="BI2" s="56"/>
      <c r="BJ2" s="56"/>
      <c r="BK2" s="56"/>
      <c r="BL2" s="56"/>
      <c r="BM2" s="56"/>
      <c r="BN2" s="56"/>
      <c r="BO2" s="56"/>
      <c r="BP2" s="56"/>
      <c r="BQ2" s="56"/>
    </row>
    <row r="3" spans="1:273" s="57" customFormat="1" ht="27.75" customHeight="1" thickBot="1" x14ac:dyDescent="0.35">
      <c r="A3" s="489"/>
      <c r="B3" s="490"/>
      <c r="C3" s="491"/>
      <c r="D3" s="492"/>
      <c r="E3" s="482" t="s">
        <v>120</v>
      </c>
      <c r="F3" s="483"/>
      <c r="G3" s="483"/>
      <c r="H3" s="483"/>
      <c r="I3" s="483"/>
      <c r="J3" s="484"/>
      <c r="K3" s="482" t="s">
        <v>121</v>
      </c>
      <c r="L3" s="483"/>
      <c r="M3" s="483"/>
      <c r="N3" s="483"/>
      <c r="O3" s="483"/>
      <c r="P3" s="483"/>
      <c r="Q3" s="483"/>
      <c r="R3" s="483"/>
      <c r="S3" s="483"/>
      <c r="T3" s="483"/>
      <c r="U3" s="484"/>
      <c r="V3" s="98"/>
      <c r="W3" s="98"/>
      <c r="X3" s="97"/>
      <c r="Y3" s="462"/>
      <c r="Z3" s="462"/>
      <c r="AA3" s="462"/>
      <c r="AB3" s="462"/>
      <c r="AC3" s="462"/>
      <c r="AD3" s="462"/>
      <c r="AE3" s="462"/>
      <c r="AF3" s="462"/>
      <c r="AG3" s="462"/>
      <c r="AH3" s="462"/>
      <c r="AI3" s="462"/>
      <c r="AJ3" s="462"/>
      <c r="AK3" s="462"/>
      <c r="AL3" s="462"/>
      <c r="AM3" s="462"/>
      <c r="AN3" s="462"/>
      <c r="AO3" s="462"/>
      <c r="AP3" s="462"/>
      <c r="AQ3" s="462"/>
      <c r="AR3" s="462"/>
      <c r="AS3" s="462"/>
      <c r="AT3" s="56"/>
      <c r="AU3" s="56"/>
      <c r="AV3" s="56"/>
      <c r="AW3" s="56"/>
      <c r="AX3" s="56"/>
      <c r="AY3" s="56"/>
      <c r="AZ3" s="56"/>
      <c r="BA3" s="56"/>
      <c r="BB3" s="56"/>
      <c r="BC3" s="56"/>
      <c r="BD3" s="56"/>
      <c r="BE3" s="56"/>
      <c r="BF3" s="56"/>
      <c r="BG3" s="56"/>
      <c r="BH3" s="56"/>
      <c r="BI3" s="56"/>
      <c r="BJ3" s="56"/>
      <c r="BK3" s="56"/>
      <c r="BL3" s="56"/>
      <c r="BM3" s="56"/>
      <c r="BN3" s="56"/>
      <c r="BO3" s="56"/>
      <c r="BP3" s="56"/>
      <c r="BQ3" s="56"/>
    </row>
    <row r="4" spans="1:273" s="57" customFormat="1" ht="27.75" customHeight="1" thickBot="1" x14ac:dyDescent="0.35">
      <c r="A4" s="493"/>
      <c r="B4" s="494"/>
      <c r="C4" s="495"/>
      <c r="D4" s="496"/>
      <c r="E4" s="482" t="s">
        <v>122</v>
      </c>
      <c r="F4" s="483"/>
      <c r="G4" s="483"/>
      <c r="H4" s="483"/>
      <c r="I4" s="483"/>
      <c r="J4" s="483"/>
      <c r="K4" s="483"/>
      <c r="L4" s="483"/>
      <c r="M4" s="483"/>
      <c r="N4" s="483"/>
      <c r="O4" s="483"/>
      <c r="P4" s="483"/>
      <c r="Q4" s="483"/>
      <c r="R4" s="483"/>
      <c r="S4" s="483"/>
      <c r="T4" s="483"/>
      <c r="U4" s="484"/>
      <c r="V4" s="97"/>
      <c r="W4" s="97"/>
      <c r="X4" s="97"/>
      <c r="Y4" s="462"/>
      <c r="Z4" s="462"/>
      <c r="AA4" s="462"/>
      <c r="AB4" s="462"/>
      <c r="AC4" s="462"/>
      <c r="AD4" s="462"/>
      <c r="AE4" s="462"/>
      <c r="AF4" s="462"/>
      <c r="AG4" s="462"/>
      <c r="AH4" s="462"/>
      <c r="AI4" s="462"/>
      <c r="AJ4" s="462"/>
      <c r="AK4" s="462"/>
      <c r="AL4" s="462"/>
      <c r="AM4" s="462"/>
      <c r="AN4" s="462"/>
      <c r="AO4" s="462"/>
      <c r="AP4" s="462"/>
      <c r="AQ4" s="462"/>
      <c r="AR4" s="462"/>
      <c r="AS4" s="462"/>
      <c r="AT4" s="56"/>
      <c r="AU4" s="56"/>
      <c r="AV4" s="56"/>
      <c r="AW4" s="56"/>
      <c r="AX4" s="56"/>
      <c r="AY4" s="56"/>
      <c r="AZ4" s="56"/>
      <c r="BA4" s="56"/>
      <c r="BB4" s="56"/>
      <c r="BC4" s="56"/>
      <c r="BD4" s="56"/>
      <c r="BE4" s="56"/>
      <c r="BF4" s="56"/>
      <c r="BG4" s="56"/>
      <c r="BH4" s="56"/>
      <c r="BI4" s="56"/>
      <c r="BJ4" s="56"/>
      <c r="BK4" s="56"/>
      <c r="BL4" s="56"/>
      <c r="BM4" s="56"/>
      <c r="BN4" s="56"/>
      <c r="BO4" s="56"/>
      <c r="BP4" s="56"/>
      <c r="BQ4" s="56"/>
    </row>
    <row r="5" spans="1:273" ht="15.75" thickBot="1" x14ac:dyDescent="0.25">
      <c r="A5" s="58"/>
      <c r="B5" s="58"/>
      <c r="C5" s="59"/>
      <c r="D5" s="128"/>
      <c r="E5" s="58"/>
      <c r="F5" s="58"/>
      <c r="G5" s="60"/>
      <c r="H5" s="60"/>
      <c r="I5" s="60"/>
      <c r="J5" s="60"/>
      <c r="K5" s="60"/>
      <c r="L5" s="60"/>
      <c r="M5" s="60"/>
      <c r="N5" s="60"/>
      <c r="O5" s="61"/>
      <c r="P5" s="60"/>
      <c r="Q5" s="60"/>
      <c r="R5" s="60"/>
      <c r="S5" s="60"/>
      <c r="T5" s="60"/>
      <c r="U5" s="60"/>
      <c r="V5" s="60"/>
      <c r="W5" s="60"/>
      <c r="X5" s="60"/>
      <c r="Y5" s="60"/>
      <c r="Z5" s="60"/>
      <c r="AA5" s="60"/>
      <c r="AB5" s="60"/>
      <c r="AC5" s="60"/>
      <c r="AD5" s="60"/>
      <c r="AE5" s="60"/>
      <c r="AF5" s="60"/>
      <c r="AG5" s="60"/>
      <c r="AH5" s="60"/>
      <c r="AI5" s="60"/>
      <c r="AJ5" s="60"/>
      <c r="AK5" s="60"/>
      <c r="AL5" s="61"/>
      <c r="AM5" s="99"/>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row>
    <row r="6" spans="1:273" ht="25.5" customHeight="1" thickBot="1" x14ac:dyDescent="0.25">
      <c r="A6" s="463" t="s">
        <v>123</v>
      </c>
      <c r="B6" s="464"/>
      <c r="C6" s="465"/>
      <c r="D6" s="470">
        <v>2023</v>
      </c>
      <c r="E6" s="471"/>
      <c r="F6" s="471"/>
      <c r="G6" s="471"/>
      <c r="H6" s="471"/>
      <c r="I6" s="471"/>
      <c r="J6" s="471"/>
      <c r="K6" s="471"/>
      <c r="L6" s="471"/>
      <c r="M6" s="471"/>
      <c r="N6" s="471"/>
      <c r="O6" s="471"/>
      <c r="P6" s="471"/>
      <c r="Q6" s="471"/>
      <c r="R6" s="471"/>
      <c r="S6" s="471"/>
      <c r="T6" s="471"/>
      <c r="U6" s="472"/>
      <c r="V6" s="100"/>
      <c r="W6" s="100"/>
      <c r="X6" s="469"/>
      <c r="Y6" s="469"/>
      <c r="Z6" s="469"/>
      <c r="AA6" s="460"/>
      <c r="AB6" s="460"/>
      <c r="AC6" s="460"/>
      <c r="AD6" s="460"/>
      <c r="AE6" s="460"/>
      <c r="AF6" s="460"/>
      <c r="AG6" s="460"/>
      <c r="AH6" s="460"/>
      <c r="AI6" s="460"/>
      <c r="AJ6" s="460"/>
      <c r="AK6" s="460"/>
      <c r="AL6" s="460"/>
      <c r="AM6" s="460"/>
      <c r="AN6" s="460"/>
      <c r="AO6" s="460"/>
      <c r="AP6" s="460"/>
      <c r="AQ6" s="460"/>
      <c r="AR6" s="460"/>
      <c r="AS6" s="460"/>
      <c r="AT6" s="60"/>
      <c r="AU6" s="60"/>
      <c r="AV6" s="60"/>
      <c r="AW6" s="60"/>
      <c r="AX6" s="60"/>
      <c r="AY6" s="60"/>
      <c r="AZ6" s="60"/>
      <c r="BA6" s="60"/>
      <c r="BB6" s="60"/>
      <c r="BC6" s="60"/>
      <c r="BD6" s="60"/>
      <c r="BE6" s="60"/>
      <c r="BF6" s="60"/>
      <c r="BG6" s="60"/>
      <c r="BH6" s="60"/>
      <c r="BI6" s="60"/>
      <c r="BJ6" s="60"/>
      <c r="BK6" s="60"/>
      <c r="BL6" s="60"/>
      <c r="BM6" s="60"/>
      <c r="BN6" s="60"/>
      <c r="BO6" s="60"/>
      <c r="BP6" s="60"/>
      <c r="BQ6" s="60"/>
    </row>
    <row r="7" spans="1:273" ht="42.75" customHeight="1" thickBot="1" x14ac:dyDescent="0.3">
      <c r="A7" s="466" t="s">
        <v>124</v>
      </c>
      <c r="B7" s="467"/>
      <c r="C7" s="468"/>
      <c r="D7" s="473" t="s">
        <v>919</v>
      </c>
      <c r="E7" s="474"/>
      <c r="F7" s="474"/>
      <c r="G7" s="474"/>
      <c r="H7" s="474"/>
      <c r="I7" s="474"/>
      <c r="J7" s="474"/>
      <c r="K7" s="474"/>
      <c r="L7" s="474"/>
      <c r="M7" s="474"/>
      <c r="N7" s="474"/>
      <c r="O7" s="474"/>
      <c r="P7" s="474"/>
      <c r="Q7" s="474"/>
      <c r="R7" s="474"/>
      <c r="S7" s="474"/>
      <c r="T7" s="474"/>
      <c r="U7" s="475"/>
      <c r="V7" s="63"/>
      <c r="W7" s="103"/>
      <c r="X7" s="64"/>
      <c r="Y7" s="64"/>
      <c r="Z7" s="64"/>
      <c r="AA7" s="65"/>
      <c r="AB7" s="65"/>
      <c r="AC7" s="65"/>
      <c r="AD7" s="65"/>
      <c r="AE7" s="65"/>
      <c r="AF7" s="65"/>
      <c r="AG7" s="65"/>
      <c r="AH7" s="197"/>
      <c r="AI7" s="65"/>
      <c r="AJ7" s="65"/>
      <c r="AK7" s="65"/>
      <c r="AL7" s="65"/>
      <c r="AM7" s="267"/>
      <c r="AN7" s="267"/>
      <c r="AO7" s="267"/>
      <c r="AP7" s="267"/>
      <c r="AQ7" s="267"/>
      <c r="AR7" s="267"/>
      <c r="AS7" s="267"/>
    </row>
    <row r="8" spans="1:273" ht="15.75" x14ac:dyDescent="0.25">
      <c r="A8" s="62"/>
      <c r="B8" s="62"/>
      <c r="C8" s="62"/>
      <c r="D8" s="129"/>
      <c r="E8" s="63"/>
      <c r="F8" s="63"/>
      <c r="G8" s="63"/>
      <c r="H8" s="63"/>
      <c r="I8" s="63"/>
      <c r="J8" s="63"/>
      <c r="K8" s="63"/>
      <c r="L8" s="63"/>
      <c r="M8" s="63"/>
      <c r="N8" s="63"/>
      <c r="O8" s="63"/>
      <c r="P8" s="63"/>
      <c r="Q8" s="63"/>
      <c r="R8" s="63"/>
      <c r="S8" s="63"/>
      <c r="T8" s="63"/>
      <c r="U8" s="63"/>
      <c r="V8" s="63"/>
      <c r="W8" s="63"/>
      <c r="X8" s="64"/>
      <c r="Y8" s="64"/>
      <c r="Z8" s="64"/>
      <c r="AA8" s="65"/>
      <c r="AB8" s="65"/>
      <c r="AC8" s="65"/>
      <c r="AD8" s="65"/>
      <c r="AE8" s="65"/>
      <c r="AF8" s="65"/>
      <c r="AG8" s="65"/>
      <c r="AH8" s="65"/>
      <c r="AI8" s="65"/>
      <c r="AJ8" s="65"/>
      <c r="AK8" s="65"/>
      <c r="AL8" s="141"/>
      <c r="AM8" s="65"/>
      <c r="AN8" s="65"/>
      <c r="AO8" s="65"/>
      <c r="AP8" s="65"/>
      <c r="AQ8" s="65"/>
      <c r="AR8" s="65"/>
      <c r="AS8" s="65"/>
    </row>
    <row r="9" spans="1:273" ht="39" customHeight="1" x14ac:dyDescent="0.2">
      <c r="A9" s="441" t="s">
        <v>125</v>
      </c>
      <c r="B9" s="442"/>
      <c r="C9" s="442"/>
      <c r="D9" s="442"/>
      <c r="E9" s="442"/>
      <c r="F9" s="442"/>
      <c r="G9" s="443"/>
      <c r="H9" s="452" t="s">
        <v>126</v>
      </c>
      <c r="I9" s="453"/>
      <c r="J9" s="453"/>
      <c r="K9" s="453"/>
      <c r="L9" s="454"/>
      <c r="M9" s="541" t="s">
        <v>127</v>
      </c>
      <c r="N9" s="542"/>
      <c r="O9" s="78"/>
      <c r="P9" s="78"/>
      <c r="Q9" s="552" t="s">
        <v>128</v>
      </c>
      <c r="R9" s="552"/>
      <c r="S9" s="552"/>
      <c r="T9" s="552"/>
      <c r="U9" s="552"/>
      <c r="V9" s="552"/>
      <c r="W9" s="552"/>
      <c r="X9" s="552" t="s">
        <v>129</v>
      </c>
      <c r="Y9" s="552"/>
      <c r="Z9" s="552"/>
      <c r="AA9" s="552"/>
      <c r="AB9" s="552"/>
      <c r="AC9" s="552"/>
      <c r="AD9" s="552"/>
      <c r="AE9" s="552"/>
      <c r="AF9" s="552"/>
      <c r="AG9" s="543" t="s">
        <v>130</v>
      </c>
      <c r="AH9" s="544"/>
      <c r="AI9" s="544"/>
      <c r="AJ9" s="544"/>
      <c r="AK9" s="545"/>
      <c r="AL9" s="543" t="s">
        <v>131</v>
      </c>
      <c r="AM9" s="544"/>
      <c r="AN9" s="544"/>
      <c r="AO9" s="544"/>
      <c r="AP9" s="545"/>
      <c r="AQ9" s="543" t="s">
        <v>132</v>
      </c>
      <c r="AR9" s="544"/>
      <c r="AS9" s="545"/>
      <c r="AT9" s="60"/>
      <c r="AU9" s="60"/>
      <c r="AV9" s="60"/>
      <c r="AW9" s="60"/>
      <c r="AX9" s="60"/>
      <c r="AY9" s="60"/>
      <c r="AZ9" s="60"/>
      <c r="BA9" s="60"/>
      <c r="BB9" s="60"/>
      <c r="BC9" s="60"/>
      <c r="BD9" s="60"/>
      <c r="BE9" s="60"/>
      <c r="BF9" s="60"/>
      <c r="BG9" s="60"/>
      <c r="BH9" s="60"/>
      <c r="BI9" s="60"/>
      <c r="BJ9" s="60"/>
      <c r="BK9" s="60"/>
      <c r="BL9" s="60"/>
      <c r="BM9" s="60"/>
      <c r="BN9" s="60"/>
      <c r="BO9" s="60"/>
      <c r="BP9" s="60"/>
      <c r="BQ9" s="60"/>
    </row>
    <row r="10" spans="1:273" ht="26.25" customHeight="1" x14ac:dyDescent="0.2">
      <c r="A10" s="501" t="s">
        <v>133</v>
      </c>
      <c r="B10" s="459" t="s">
        <v>134</v>
      </c>
      <c r="C10" s="459" t="s">
        <v>135</v>
      </c>
      <c r="D10" s="665" t="s">
        <v>136</v>
      </c>
      <c r="E10" s="445" t="s">
        <v>137</v>
      </c>
      <c r="F10" s="459" t="s">
        <v>138</v>
      </c>
      <c r="G10" s="445" t="s">
        <v>44</v>
      </c>
      <c r="H10" s="502" t="s">
        <v>34</v>
      </c>
      <c r="I10" s="502" t="s">
        <v>774</v>
      </c>
      <c r="J10" s="502" t="s">
        <v>140</v>
      </c>
      <c r="K10" s="502" t="s">
        <v>141</v>
      </c>
      <c r="L10" s="502" t="s">
        <v>142</v>
      </c>
      <c r="M10" s="541"/>
      <c r="N10" s="542"/>
      <c r="O10" s="497" t="s">
        <v>143</v>
      </c>
      <c r="P10" s="497" t="s">
        <v>144</v>
      </c>
      <c r="Q10" s="444" t="s">
        <v>145</v>
      </c>
      <c r="R10" s="497" t="s">
        <v>146</v>
      </c>
      <c r="S10" s="497" t="s">
        <v>147</v>
      </c>
      <c r="T10" s="497" t="s">
        <v>148</v>
      </c>
      <c r="U10" s="444" t="s">
        <v>145</v>
      </c>
      <c r="V10" s="497" t="s">
        <v>149</v>
      </c>
      <c r="W10" s="540" t="s">
        <v>150</v>
      </c>
      <c r="X10" s="497" t="s">
        <v>151</v>
      </c>
      <c r="Y10" s="497" t="s">
        <v>152</v>
      </c>
      <c r="Z10" s="497" t="s">
        <v>153</v>
      </c>
      <c r="AA10" s="497"/>
      <c r="AB10" s="497"/>
      <c r="AC10" s="497"/>
      <c r="AD10" s="497"/>
      <c r="AE10" s="497"/>
      <c r="AF10" s="540" t="s">
        <v>154</v>
      </c>
      <c r="AG10" s="540" t="s">
        <v>155</v>
      </c>
      <c r="AH10" s="540" t="s">
        <v>145</v>
      </c>
      <c r="AI10" s="540" t="s">
        <v>156</v>
      </c>
      <c r="AJ10" s="540" t="s">
        <v>145</v>
      </c>
      <c r="AK10" s="540" t="s">
        <v>157</v>
      </c>
      <c r="AL10" s="664" t="s">
        <v>158</v>
      </c>
      <c r="AM10" s="497" t="s">
        <v>159</v>
      </c>
      <c r="AN10" s="497" t="s">
        <v>160</v>
      </c>
      <c r="AO10" s="497" t="s">
        <v>161</v>
      </c>
      <c r="AP10" s="497" t="s">
        <v>162</v>
      </c>
      <c r="AQ10" s="497" t="s">
        <v>159</v>
      </c>
      <c r="AR10" s="497" t="s">
        <v>161</v>
      </c>
      <c r="AS10" s="497" t="s">
        <v>160</v>
      </c>
      <c r="AT10" s="60"/>
      <c r="AU10" s="60"/>
      <c r="AV10" s="60"/>
      <c r="AW10" s="60"/>
      <c r="AX10" s="60"/>
      <c r="AY10" s="60"/>
      <c r="AZ10" s="60"/>
      <c r="BA10" s="60"/>
      <c r="BB10" s="60"/>
      <c r="BC10" s="60"/>
      <c r="BD10" s="60"/>
      <c r="BE10" s="60"/>
      <c r="BF10" s="60"/>
      <c r="BG10" s="60"/>
      <c r="BH10" s="60"/>
      <c r="BI10" s="60"/>
      <c r="BJ10" s="60"/>
      <c r="BK10" s="60"/>
      <c r="BL10" s="60"/>
      <c r="BM10" s="60"/>
      <c r="BN10" s="60"/>
      <c r="BO10" s="60"/>
      <c r="BP10" s="60"/>
    </row>
    <row r="11" spans="1:273" s="69" customFormat="1" ht="73.5" customHeight="1" x14ac:dyDescent="0.25">
      <c r="A11" s="501"/>
      <c r="B11" s="459"/>
      <c r="C11" s="459"/>
      <c r="D11" s="665"/>
      <c r="E11" s="445"/>
      <c r="F11" s="459"/>
      <c r="G11" s="445"/>
      <c r="H11" s="503"/>
      <c r="I11" s="503"/>
      <c r="J11" s="503"/>
      <c r="K11" s="503"/>
      <c r="L11" s="503"/>
      <c r="M11" s="95" t="s">
        <v>163</v>
      </c>
      <c r="N11" s="95" t="s">
        <v>164</v>
      </c>
      <c r="O11" s="497"/>
      <c r="P11" s="497"/>
      <c r="Q11" s="444"/>
      <c r="R11" s="444"/>
      <c r="S11" s="497"/>
      <c r="T11" s="444"/>
      <c r="U11" s="444"/>
      <c r="V11" s="497"/>
      <c r="W11" s="540"/>
      <c r="X11" s="497"/>
      <c r="Y11" s="497"/>
      <c r="Z11" s="66" t="s">
        <v>165</v>
      </c>
      <c r="AA11" s="66" t="s">
        <v>166</v>
      </c>
      <c r="AB11" s="66" t="s">
        <v>167</v>
      </c>
      <c r="AC11" s="66" t="s">
        <v>168</v>
      </c>
      <c r="AD11" s="66" t="s">
        <v>169</v>
      </c>
      <c r="AE11" s="66" t="s">
        <v>170</v>
      </c>
      <c r="AF11" s="540"/>
      <c r="AG11" s="540"/>
      <c r="AH11" s="540"/>
      <c r="AI11" s="540"/>
      <c r="AJ11" s="540"/>
      <c r="AK11" s="540"/>
      <c r="AL11" s="664"/>
      <c r="AM11" s="497"/>
      <c r="AN11" s="497"/>
      <c r="AO11" s="497"/>
      <c r="AP11" s="497"/>
      <c r="AQ11" s="497"/>
      <c r="AR11" s="497"/>
      <c r="AS11" s="49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68"/>
      <c r="IK11" s="68"/>
      <c r="IL11" s="68"/>
      <c r="IM11" s="68"/>
      <c r="IN11" s="68"/>
      <c r="IO11" s="68"/>
      <c r="IP11" s="68"/>
      <c r="IQ11" s="68"/>
      <c r="IR11" s="68"/>
      <c r="IS11" s="68"/>
      <c r="IT11" s="68"/>
      <c r="IU11" s="68"/>
      <c r="IV11" s="68"/>
      <c r="IW11" s="68"/>
      <c r="IX11" s="68"/>
      <c r="IY11" s="68"/>
      <c r="IZ11" s="68"/>
      <c r="JA11" s="68"/>
      <c r="JB11" s="68"/>
      <c r="JC11" s="68"/>
      <c r="JD11" s="68"/>
      <c r="JE11" s="68"/>
      <c r="JF11" s="68"/>
      <c r="JG11" s="68"/>
      <c r="JH11" s="68"/>
      <c r="JI11" s="68"/>
      <c r="JJ11" s="68"/>
      <c r="JK11" s="68"/>
      <c r="JL11" s="68"/>
      <c r="JM11" s="68"/>
    </row>
    <row r="12" spans="1:273" s="71" customFormat="1" ht="99.95" customHeight="1" x14ac:dyDescent="0.25">
      <c r="A12" s="663">
        <v>1</v>
      </c>
      <c r="B12" s="362" t="s">
        <v>336</v>
      </c>
      <c r="C12" s="367" t="s">
        <v>32</v>
      </c>
      <c r="D12" s="367" t="s">
        <v>775</v>
      </c>
      <c r="E12" s="367" t="s">
        <v>776</v>
      </c>
      <c r="F12" s="398" t="s">
        <v>777</v>
      </c>
      <c r="G12" s="367" t="s">
        <v>61</v>
      </c>
      <c r="H12" s="367" t="s">
        <v>37</v>
      </c>
      <c r="I12" s="395" t="s">
        <v>778</v>
      </c>
      <c r="J12" s="367" t="s">
        <v>779</v>
      </c>
      <c r="K12" s="395" t="s">
        <v>780</v>
      </c>
      <c r="L12" s="367" t="s">
        <v>781</v>
      </c>
      <c r="M12" s="367" t="s">
        <v>43</v>
      </c>
      <c r="N12" s="367" t="s">
        <v>52</v>
      </c>
      <c r="O12" s="666">
        <v>365</v>
      </c>
      <c r="P12" s="529" t="str">
        <f>IF(O12&lt;=0,"",IF(O12&lt;=2,"Muy Baja",IF(O12&lt;=24,"Baja",IF(O12&lt;=500,"Media",IF(O12&lt;=5000,"Alta","Muy Alta")))))</f>
        <v>Media</v>
      </c>
      <c r="Q12" s="358">
        <f>IF(P12="","",IF(P12="Muy Baja",0.2,IF(P12="Baja",0.4,IF(P12="Media",0.6,IF(P12="Alta",0.8,IF(P12="Muy Alta",1,))))))</f>
        <v>0.6</v>
      </c>
      <c r="R12" s="528" t="s">
        <v>180</v>
      </c>
      <c r="S12" s="358" t="str">
        <f>IF(NOT(ISERROR(MATCH(R12,'[5]Tabla Impacto'!$B$222:$B$224,0))),'[5]Tabla Impacto'!$F$224&amp;"Por favor no seleccionar los criterios de impacto(Afectación Económica o presupuestal y Pérdida Reputacional)",R12)</f>
        <v xml:space="preserve">     El riesgo afecta la imagen de la entidad con algunos usuarios de relevancia frente al logro de los objetivos</v>
      </c>
      <c r="T12" s="529" t="str">
        <f>IF(OR(S12='[5]Tabla Impacto'!$C$12,S12='[5]Tabla Impacto'!$D$12),"Leve",IF(OR(S12='[5]Tabla Impacto'!$C$13,S12='[5]Tabla Impacto'!$D$13),"Menor",IF(OR(S12='[5]Tabla Impacto'!$C$14,S12='[5]Tabla Impacto'!$D$14),"Moderado",IF(OR(S12='[5]Tabla Impacto'!$C$15,S12='[5]Tabla Impacto'!$D$15),"Mayor",IF(OR(S12='[5]Tabla Impacto'!$C$16,S12='[5]Tabla Impacto'!$D$16),"Catastrófico","")))))</f>
        <v>Moderado</v>
      </c>
      <c r="U12" s="358">
        <f>IF(T12="","",IF(T12="Leve",0.2,IF(T12="Menor",0.4,IF(T12="Moderado",0.6,IF(T12="Mayor",0.8,IF(T12="Catastrófico",1,))))))</f>
        <v>0.6</v>
      </c>
      <c r="V12" s="625" t="str">
        <f>IF(OR(AND(P12="Muy Baja",T12="Leve"),AND(P12="Muy Baja",T12="Menor"),AND(P12="Baja",T12="Leve")),"Bajo",IF(OR(AND(P12="Muy baja",T12="Moderado"),AND(P12="Baja",T12="Menor"),AND(P12="Baja",T12="Moderado"),AND(P12="Media",T12="Leve"),AND(P12="Media",T12="Menor"),AND(P12="Media",T12="Moderado"),AND(P12="Alta",T12="Leve"),AND(P12="Alta",T12="Menor")),"Moderado",IF(OR(AND(P12="Muy Baja",T12="Mayor"),AND(P12="Baja",T12="Mayor"),AND(P12="Media",T12="Mayor"),AND(P12="Alta",T12="Moderado"),AND(P12="Alta",T12="Mayor"),AND(P12="Muy Alta",T12="Leve"),AND(P12="Muy Alta",T12="Menor"),AND(P12="Muy Alta",T12="Moderado"),AND(P12="Muy Alta",T12="Mayor")),"Alto",IF(OR(AND(P12="Muy Baja",T12="Catastrófico"),AND(P12="Baja",T12="Catastrófico"),AND(P12="Media",T12="Catastrófico"),AND(P12="Alta",T12="Catastrófico"),AND(P12="Muy Alta",T12="Catastrófico")),"Extremo",""))))</f>
        <v>Moderado</v>
      </c>
      <c r="W12" s="70">
        <v>1</v>
      </c>
      <c r="X12" s="328" t="s">
        <v>782</v>
      </c>
      <c r="Y12" s="45" t="str">
        <f t="shared" ref="Y12:Y17" si="0">IF(OR(Z12="Preventivo",Z12="Detectivo"),"Probabilidad",IF(Z12="Correctivo","Impacto",""))</f>
        <v>Probabilidad</v>
      </c>
      <c r="Z12" s="46" t="s">
        <v>184</v>
      </c>
      <c r="AA12" s="46" t="s">
        <v>185</v>
      </c>
      <c r="AB12" s="47" t="str">
        <f>IF(AND(Z12="Preventivo",AA12="Automático"),"50%",IF(AND(Z12="Preventivo",AA12="Manual"),"40%",IF(AND(Z12="Detectivo",AA12="Automático"),"40%",IF(AND(Z12="Detectivo",AA12="Manual"),"30%",IF(AND(Z12="Correctivo",AA12="Automático"),"35%",IF(AND(Z12="Correctivo",AA12="Manual"),"25%",""))))))</f>
        <v>40%</v>
      </c>
      <c r="AC12" s="46" t="s">
        <v>186</v>
      </c>
      <c r="AD12" s="46" t="s">
        <v>187</v>
      </c>
      <c r="AE12" s="46" t="s">
        <v>188</v>
      </c>
      <c r="AF12" s="48">
        <f>IFERROR(IF(Y12="Probabilidad",(Q12-(+Q12*AB12)),IF(Y12="Impacto",Q12,"")),"")</f>
        <v>0.36</v>
      </c>
      <c r="AG12" s="49" t="str">
        <f>IFERROR(IF(AF12="","",IF(AF12&lt;=0.2,"Muy Baja",IF(AF12&lt;=0.4,"Baja",IF(AF12&lt;=0.6,"Media",IF(AF12&lt;=0.8,"Alta","Muy Alta"))))),"")</f>
        <v>Baja</v>
      </c>
      <c r="AH12" s="47">
        <f>+AF12</f>
        <v>0.36</v>
      </c>
      <c r="AI12" s="49" t="str">
        <f>IFERROR(IF(AJ12="","",IF(AJ12&lt;=0.2,"Leve",IF(AJ12&lt;=0.4,"Menor",IF(AJ12&lt;=0.6,"Moderado",IF(AJ12&lt;=0.8,"Mayor","Catastrófico"))))),"")</f>
        <v>Moderado</v>
      </c>
      <c r="AJ12" s="47">
        <f>IFERROR(IF(Y12="Impacto",(U12-(+U12*AB12)),IF(Y12="Probabilidad",U12,"")),"")</f>
        <v>0.6</v>
      </c>
      <c r="AK12" s="50" t="str">
        <f>IFERROR(IF(OR(AND(AG12="Muy Baja",AI12="Leve"),AND(AG12="Muy Baja",AI12="Menor"),AND(AG12="Baja",AI12="Leve")),"Bajo",IF(OR(AND(AG12="Muy baja",AI12="Moderado"),AND(AG12="Baja",AI12="Menor"),AND(AG12="Baja",AI12="Moderado"),AND(AG12="Media",AI12="Leve"),AND(AG12="Media",AI12="Menor"),AND(AG12="Media",AI12="Moderado"),AND(AG12="Alta",AI12="Leve"),AND(AG12="Alta",AI12="Menor")),"Moderado",IF(OR(AND(AG12="Muy Baja",AI12="Mayor"),AND(AG12="Baja",AI12="Mayor"),AND(AG12="Media",AI12="Mayor"),AND(AG12="Alta",AI12="Moderado"),AND(AG12="Alta",AI12="Mayor"),AND(AG12="Muy Alta",AI12="Leve"),AND(AG12="Muy Alta",AI12="Menor"),AND(AG12="Muy Alta",AI12="Moderado"),AND(AG12="Muy Alta",AI12="Mayor")),"Alto",IF(OR(AND(AG12="Muy Baja",AI12="Catastrófico"),AND(AG12="Baja",AI12="Catastrófico"),AND(AG12="Media",AI12="Catastrófico"),AND(AG12="Alta",AI12="Catastrófico"),AND(AG12="Muy Alta",AI12="Catastrófico")),"Extremo","")))),"")</f>
        <v>Moderado</v>
      </c>
      <c r="AL12" s="230" t="s">
        <v>200</v>
      </c>
      <c r="AM12" s="231" t="s">
        <v>783</v>
      </c>
      <c r="AN12" s="231" t="s">
        <v>357</v>
      </c>
      <c r="AO12" s="232" t="s">
        <v>784</v>
      </c>
      <c r="AP12" s="233" t="s">
        <v>327</v>
      </c>
      <c r="AQ12" s="396" t="s">
        <v>785</v>
      </c>
      <c r="AR12" s="396" t="s">
        <v>786</v>
      </c>
      <c r="AS12" s="396" t="s">
        <v>370</v>
      </c>
    </row>
    <row r="13" spans="1:273" ht="99.95" customHeight="1" x14ac:dyDescent="0.2">
      <c r="A13" s="663"/>
      <c r="B13" s="363"/>
      <c r="C13" s="365"/>
      <c r="D13" s="365"/>
      <c r="E13" s="365"/>
      <c r="F13" s="399"/>
      <c r="G13" s="365"/>
      <c r="H13" s="365"/>
      <c r="I13" s="396"/>
      <c r="J13" s="365"/>
      <c r="K13" s="396"/>
      <c r="L13" s="365"/>
      <c r="M13" s="365"/>
      <c r="N13" s="365"/>
      <c r="O13" s="667"/>
      <c r="P13" s="529"/>
      <c r="Q13" s="358"/>
      <c r="R13" s="528"/>
      <c r="S13" s="358">
        <f>IF(NOT(ISERROR(MATCH(R13,_xlfn.ANCHORARRAY(F30),0))),Q32&amp;"Por favor no seleccionar los criterios de impacto",R13)</f>
        <v>0</v>
      </c>
      <c r="T13" s="529"/>
      <c r="U13" s="358"/>
      <c r="V13" s="625"/>
      <c r="W13" s="70">
        <v>2</v>
      </c>
      <c r="X13" s="329" t="s">
        <v>787</v>
      </c>
      <c r="Y13" s="45" t="str">
        <f t="shared" si="0"/>
        <v>Probabilidad</v>
      </c>
      <c r="Z13" s="46" t="s">
        <v>184</v>
      </c>
      <c r="AA13" s="46" t="s">
        <v>185</v>
      </c>
      <c r="AB13" s="47" t="str">
        <f>IF(AND(Z13="Preventivo",AA13="Automático"),"50%",IF(AND(Z13="Preventivo",AA13="Manual"),"40%",IF(AND(Z13="Detectivo",AA13="Automático"),"40%",IF(AND(Z13="Detectivo",AA13="Manual"),"30%",IF(AND(Z13="Correctivo",AA13="Automático"),"35%",IF(AND(Z13="Correctivo",AA13="Manual"),"25%",""))))))</f>
        <v>40%</v>
      </c>
      <c r="AC13" s="46" t="s">
        <v>186</v>
      </c>
      <c r="AD13" s="46" t="s">
        <v>187</v>
      </c>
      <c r="AE13" s="46" t="s">
        <v>188</v>
      </c>
      <c r="AF13" s="48">
        <f>IFERROR(IF(AND(Y12="Probabilidad",Y13="Probabilidad"),(AH12-(+AH12*AB13)),IF(Y13="Probabilidad",(Q12-(+Q12*AB13)),IF(Y13="Impacto",AH12,""))),"")</f>
        <v>0.216</v>
      </c>
      <c r="AG13" s="49" t="str">
        <f t="shared" ref="AG13:AG17" si="1">IFERROR(IF(AF13="","",IF(AF13&lt;=0.2,"Muy Baja",IF(AF13&lt;=0.4,"Baja",IF(AF13&lt;=0.6,"Media",IF(AF13&lt;=0.8,"Alta","Muy Alta"))))),"")</f>
        <v>Baja</v>
      </c>
      <c r="AH13" s="47">
        <f t="shared" ref="AH13:AH17" si="2">+AF13</f>
        <v>0.216</v>
      </c>
      <c r="AI13" s="49" t="str">
        <f t="shared" ref="AI13:AI17" si="3">IFERROR(IF(AJ13="","",IF(AJ13&lt;=0.2,"Leve",IF(AJ13&lt;=0.4,"Menor",IF(AJ13&lt;=0.6,"Moderado",IF(AJ13&lt;=0.8,"Mayor","Catastrófico"))))),"")</f>
        <v>Moderado</v>
      </c>
      <c r="AJ13" s="47">
        <f>IFERROR(IF(AND(Y12="Impacto",Y13="Impacto"),(AJ12-(+AJ12*AB13)),IF(Y13="Impacto",($T$13-(+$T$13*AB13)),IF(Y13="Probabilidad",AJ12,""))),"")</f>
        <v>0.6</v>
      </c>
      <c r="AK13" s="50" t="str">
        <f t="shared" ref="AK13:AK17" si="4">IFERROR(IF(OR(AND(AG13="Muy Baja",AI13="Leve"),AND(AG13="Muy Baja",AI13="Menor"),AND(AG13="Baja",AI13="Leve")),"Bajo",IF(OR(AND(AG13="Muy baja",AI13="Moderado"),AND(AG13="Baja",AI13="Menor"),AND(AG13="Baja",AI13="Moderado"),AND(AG13="Media",AI13="Leve"),AND(AG13="Media",AI13="Menor"),AND(AG13="Media",AI13="Moderado"),AND(AG13="Alta",AI13="Leve"),AND(AG13="Alta",AI13="Menor")),"Moderado",IF(OR(AND(AG13="Muy Baja",AI13="Mayor"),AND(AG13="Baja",AI13="Mayor"),AND(AG13="Media",AI13="Mayor"),AND(AG13="Alta",AI13="Moderado"),AND(AG13="Alta",AI13="Mayor"),AND(AG13="Muy Alta",AI13="Leve"),AND(AG13="Muy Alta",AI13="Menor"),AND(AG13="Muy Alta",AI13="Moderado"),AND(AG13="Muy Alta",AI13="Mayor")),"Alto",IF(OR(AND(AG13="Muy Baja",AI13="Catastrófico"),AND(AG13="Baja",AI13="Catastrófico"),AND(AG13="Media",AI13="Catastrófico"),AND(AG13="Alta",AI13="Catastrófico"),AND(AG13="Muy Alta",AI13="Catastrófico")),"Extremo","")))),"")</f>
        <v>Moderado</v>
      </c>
      <c r="AL13" s="234" t="s">
        <v>200</v>
      </c>
      <c r="AM13" s="206" t="s">
        <v>788</v>
      </c>
      <c r="AN13" s="206" t="s">
        <v>357</v>
      </c>
      <c r="AO13" s="232" t="s">
        <v>789</v>
      </c>
      <c r="AP13" s="235" t="s">
        <v>327</v>
      </c>
      <c r="AQ13" s="396"/>
      <c r="AR13" s="396"/>
      <c r="AS13" s="396"/>
    </row>
    <row r="14" spans="1:273" ht="99.95" customHeight="1" x14ac:dyDescent="0.2">
      <c r="A14" s="663"/>
      <c r="B14" s="363"/>
      <c r="C14" s="365"/>
      <c r="D14" s="365"/>
      <c r="E14" s="365"/>
      <c r="F14" s="399"/>
      <c r="G14" s="365"/>
      <c r="H14" s="365"/>
      <c r="I14" s="396"/>
      <c r="J14" s="365"/>
      <c r="K14" s="396"/>
      <c r="L14" s="365"/>
      <c r="M14" s="365"/>
      <c r="N14" s="365"/>
      <c r="O14" s="667"/>
      <c r="P14" s="529"/>
      <c r="Q14" s="358"/>
      <c r="R14" s="528"/>
      <c r="S14" s="358">
        <f>IF(NOT(ISERROR(MATCH(R14,_xlfn.ANCHORARRAY(F31),0))),Q33&amp;"Por favor no seleccionar los criterios de impacto",R14)</f>
        <v>0</v>
      </c>
      <c r="T14" s="529"/>
      <c r="U14" s="358"/>
      <c r="V14" s="625"/>
      <c r="W14" s="70">
        <v>3</v>
      </c>
      <c r="X14" s="330" t="s">
        <v>790</v>
      </c>
      <c r="Y14" s="45" t="str">
        <f t="shared" si="0"/>
        <v>Probabilidad</v>
      </c>
      <c r="Z14" s="46" t="s">
        <v>184</v>
      </c>
      <c r="AA14" s="46" t="s">
        <v>185</v>
      </c>
      <c r="AB14" s="47" t="str">
        <f>IF(AND(Z14="Preventivo",AA14="Automático"),"50%",IF(AND(Z14="Preventivo",AA14="Manual"),"40%",IF(AND(Z14="Detectivo",AA14="Automático"),"40%",IF(AND(Z14="Detectivo",AA14="Manual"),"30%",IF(AND(Z14="Correctivo",AA14="Automático"),"35%",IF(AND(Z14="Correctivo",AA14="Manual"),"25%",""))))))</f>
        <v>40%</v>
      </c>
      <c r="AC14" s="46" t="s">
        <v>186</v>
      </c>
      <c r="AD14" s="46" t="s">
        <v>187</v>
      </c>
      <c r="AE14" s="46" t="s">
        <v>188</v>
      </c>
      <c r="AF14" s="48">
        <f>IFERROR(IF(AND(Y13="Probabilidad",Y14="Probabilidad"),(AH13-(+AH13*AB14)),IF(AND(Y13="Impacto",Y14="Probabilidad"),(AH12-(+AH12*AB14)),IF(Y14="Impacto",AH13,""))),"")</f>
        <v>0.12959999999999999</v>
      </c>
      <c r="AG14" s="49" t="str">
        <f t="shared" si="1"/>
        <v>Muy Baja</v>
      </c>
      <c r="AH14" s="47">
        <f t="shared" si="2"/>
        <v>0.12959999999999999</v>
      </c>
      <c r="AI14" s="49" t="str">
        <f t="shared" si="3"/>
        <v>Moderado</v>
      </c>
      <c r="AJ14" s="47">
        <f>IFERROR(IF(AND(Y13="Impacto",Y14="Impacto"),(AJ13-(+AJ13*AB14)),IF(AND(Y13="Probabilidad",Y14="Impacto"),(AJ12-(+AJ12*AB14)),IF(Y14="Probabilidad",AJ13,""))),"")</f>
        <v>0.6</v>
      </c>
      <c r="AK14" s="50" t="str">
        <f t="shared" si="4"/>
        <v>Moderado</v>
      </c>
      <c r="AL14" s="234" t="s">
        <v>33</v>
      </c>
      <c r="AM14" s="206" t="s">
        <v>791</v>
      </c>
      <c r="AN14" s="178" t="s">
        <v>792</v>
      </c>
      <c r="AO14" s="232" t="s">
        <v>793</v>
      </c>
      <c r="AP14" s="235" t="s">
        <v>327</v>
      </c>
      <c r="AQ14" s="396"/>
      <c r="AR14" s="396"/>
      <c r="AS14" s="396"/>
    </row>
    <row r="15" spans="1:273" ht="15" customHeight="1" x14ac:dyDescent="0.2">
      <c r="A15" s="663"/>
      <c r="B15" s="363"/>
      <c r="C15" s="365"/>
      <c r="D15" s="365"/>
      <c r="E15" s="365"/>
      <c r="F15" s="399"/>
      <c r="G15" s="365"/>
      <c r="H15" s="365"/>
      <c r="I15" s="396"/>
      <c r="J15" s="365"/>
      <c r="K15" s="396"/>
      <c r="L15" s="365"/>
      <c r="M15" s="365"/>
      <c r="N15" s="365"/>
      <c r="O15" s="667"/>
      <c r="P15" s="529"/>
      <c r="Q15" s="358"/>
      <c r="R15" s="528"/>
      <c r="S15" s="358">
        <f>IF(NOT(ISERROR(MATCH(R15,_xlfn.ANCHORARRAY(F32),0))),Q34&amp;"Por favor no seleccionar los criterios de impacto",R15)</f>
        <v>0</v>
      </c>
      <c r="T15" s="529"/>
      <c r="U15" s="358"/>
      <c r="V15" s="625"/>
      <c r="W15" s="70">
        <v>4</v>
      </c>
      <c r="X15" s="279" t="s">
        <v>200</v>
      </c>
      <c r="Y15" s="45" t="str">
        <f t="shared" si="0"/>
        <v/>
      </c>
      <c r="Z15" s="46"/>
      <c r="AA15" s="46"/>
      <c r="AB15" s="47" t="str">
        <f t="shared" ref="AB15:AB17" si="5">IF(AND(Z15="Preventivo",AA15="Automático"),"50%",IF(AND(Z15="Preventivo",AA15="Manual"),"40%",IF(AND(Z15="Detectivo",AA15="Automático"),"40%",IF(AND(Z15="Detectivo",AA15="Manual"),"30%",IF(AND(Z15="Correctivo",AA15="Automático"),"35%",IF(AND(Z15="Correctivo",AA15="Manual"),"25%",""))))))</f>
        <v/>
      </c>
      <c r="AC15" s="46"/>
      <c r="AD15" s="46"/>
      <c r="AE15" s="46"/>
      <c r="AF15" s="48" t="str">
        <f t="shared" ref="AF15:AF17" si="6">IFERROR(IF(AND(Y14="Probabilidad",Y15="Probabilidad"),(AH14-(+AH14*AB15)),IF(AND(Y14="Impacto",Y15="Probabilidad"),(AH13-(+AH13*AB15)),IF(Y15="Impacto",AH14,""))),"")</f>
        <v/>
      </c>
      <c r="AG15" s="49" t="str">
        <f t="shared" si="1"/>
        <v/>
      </c>
      <c r="AH15" s="47" t="str">
        <f t="shared" si="2"/>
        <v/>
      </c>
      <c r="AI15" s="49" t="str">
        <f t="shared" si="3"/>
        <v/>
      </c>
      <c r="AJ15" s="47" t="str">
        <f t="shared" ref="AJ15:AJ17" si="7">IFERROR(IF(AND(Y14="Impacto",Y15="Impacto"),(AJ14-(+AJ14*AB15)),IF(AND(Y14="Probabilidad",Y15="Impacto"),(AJ13-(+AJ13*AB15)),IF(Y15="Probabilidad",AJ14,""))),"")</f>
        <v/>
      </c>
      <c r="AK15" s="50" t="str">
        <f>IFERROR(IF(OR(AND(AG15="Muy Baja",AI15="Leve"),AND(AG15="Muy Baja",AI15="Menor"),AND(AG15="Baja",AI15="Leve")),"Bajo",IF(OR(AND(AG15="Muy baja",AI15="Moderado"),AND(AG15="Baja",AI15="Menor"),AND(AG15="Baja",AI15="Moderado"),AND(AG15="Media",AI15="Leve"),AND(AG15="Media",AI15="Menor"),AND(AG15="Media",AI15="Moderado"),AND(AG15="Alta",AI15="Leve"),AND(AG15="Alta",AI15="Menor")),"Moderado",IF(OR(AND(AG15="Muy Baja",AI15="Mayor"),AND(AG15="Baja",AI15="Mayor"),AND(AG15="Media",AI15="Mayor"),AND(AG15="Alta",AI15="Moderado"),AND(AG15="Alta",AI15="Mayor"),AND(AG15="Muy Alta",AI15="Leve"),AND(AG15="Muy Alta",AI15="Menor"),AND(AG15="Muy Alta",AI15="Moderado"),AND(AG15="Muy Alta",AI15="Mayor")),"Alto",IF(OR(AND(AG15="Muy Baja",AI15="Catastrófico"),AND(AG15="Baja",AI15="Catastrófico"),AND(AG15="Media",AI15="Catastrófico"),AND(AG15="Alta",AI15="Catastrófico"),AND(AG15="Muy Alta",AI15="Catastrófico")),"Extremo","")))),"")</f>
        <v/>
      </c>
      <c r="AL15" s="234" t="s">
        <v>200</v>
      </c>
      <c r="AM15" s="206" t="s">
        <v>200</v>
      </c>
      <c r="AN15" s="178" t="s">
        <v>200</v>
      </c>
      <c r="AO15" s="178" t="s">
        <v>200</v>
      </c>
      <c r="AP15" s="178" t="s">
        <v>200</v>
      </c>
      <c r="AQ15" s="396"/>
      <c r="AR15" s="396"/>
      <c r="AS15" s="396"/>
    </row>
    <row r="16" spans="1:273" ht="15" customHeight="1" x14ac:dyDescent="0.2">
      <c r="A16" s="663"/>
      <c r="B16" s="363"/>
      <c r="C16" s="365"/>
      <c r="D16" s="365"/>
      <c r="E16" s="365"/>
      <c r="F16" s="399"/>
      <c r="G16" s="365"/>
      <c r="H16" s="365"/>
      <c r="I16" s="396"/>
      <c r="J16" s="365"/>
      <c r="K16" s="396"/>
      <c r="L16" s="365"/>
      <c r="M16" s="365"/>
      <c r="N16" s="365"/>
      <c r="O16" s="667"/>
      <c r="P16" s="529"/>
      <c r="Q16" s="358"/>
      <c r="R16" s="528"/>
      <c r="S16" s="358">
        <f>IF(NOT(ISERROR(MATCH(R16,_xlfn.ANCHORARRAY(F33),0))),Q35&amp;"Por favor no seleccionar los criterios de impacto",R16)</f>
        <v>0</v>
      </c>
      <c r="T16" s="529"/>
      <c r="U16" s="358"/>
      <c r="V16" s="625"/>
      <c r="W16" s="70">
        <v>5</v>
      </c>
      <c r="X16" s="279" t="s">
        <v>200</v>
      </c>
      <c r="Y16" s="45" t="str">
        <f t="shared" si="0"/>
        <v/>
      </c>
      <c r="Z16" s="46"/>
      <c r="AA16" s="46"/>
      <c r="AB16" s="47" t="str">
        <f t="shared" si="5"/>
        <v/>
      </c>
      <c r="AC16" s="46"/>
      <c r="AD16" s="46"/>
      <c r="AE16" s="46"/>
      <c r="AF16" s="48" t="str">
        <f t="shared" si="6"/>
        <v/>
      </c>
      <c r="AG16" s="49" t="str">
        <f t="shared" si="1"/>
        <v/>
      </c>
      <c r="AH16" s="47" t="str">
        <f t="shared" si="2"/>
        <v/>
      </c>
      <c r="AI16" s="49" t="str">
        <f t="shared" si="3"/>
        <v/>
      </c>
      <c r="AJ16" s="47" t="str">
        <f t="shared" si="7"/>
        <v/>
      </c>
      <c r="AK16" s="50" t="str">
        <f t="shared" si="4"/>
        <v/>
      </c>
      <c r="AL16" s="234" t="s">
        <v>200</v>
      </c>
      <c r="AM16" s="206" t="s">
        <v>200</v>
      </c>
      <c r="AN16" s="178" t="s">
        <v>200</v>
      </c>
      <c r="AO16" s="178" t="s">
        <v>200</v>
      </c>
      <c r="AP16" s="178" t="s">
        <v>200</v>
      </c>
      <c r="AQ16" s="396"/>
      <c r="AR16" s="396"/>
      <c r="AS16" s="396"/>
    </row>
    <row r="17" spans="1:45" ht="15" customHeight="1" x14ac:dyDescent="0.2">
      <c r="A17" s="663"/>
      <c r="B17" s="364"/>
      <c r="C17" s="366"/>
      <c r="D17" s="366"/>
      <c r="E17" s="366"/>
      <c r="F17" s="400"/>
      <c r="G17" s="366"/>
      <c r="H17" s="366"/>
      <c r="I17" s="397"/>
      <c r="J17" s="366"/>
      <c r="K17" s="397"/>
      <c r="L17" s="366"/>
      <c r="M17" s="366"/>
      <c r="N17" s="366"/>
      <c r="O17" s="668"/>
      <c r="P17" s="529"/>
      <c r="Q17" s="358"/>
      <c r="R17" s="528"/>
      <c r="S17" s="358">
        <f>IF(NOT(ISERROR(MATCH(R17,_xlfn.ANCHORARRAY(F34),0))),Q36&amp;"Por favor no seleccionar los criterios de impacto",R17)</f>
        <v>0</v>
      </c>
      <c r="T17" s="529"/>
      <c r="U17" s="358"/>
      <c r="V17" s="625"/>
      <c r="W17" s="70">
        <v>6</v>
      </c>
      <c r="X17" s="279" t="s">
        <v>200</v>
      </c>
      <c r="Y17" s="45" t="str">
        <f t="shared" si="0"/>
        <v/>
      </c>
      <c r="Z17" s="46"/>
      <c r="AA17" s="46"/>
      <c r="AB17" s="47" t="str">
        <f t="shared" si="5"/>
        <v/>
      </c>
      <c r="AC17" s="46"/>
      <c r="AD17" s="46"/>
      <c r="AE17" s="46"/>
      <c r="AF17" s="48" t="str">
        <f t="shared" si="6"/>
        <v/>
      </c>
      <c r="AG17" s="49" t="str">
        <f t="shared" si="1"/>
        <v/>
      </c>
      <c r="AH17" s="47" t="str">
        <f t="shared" si="2"/>
        <v/>
      </c>
      <c r="AI17" s="49" t="str">
        <f t="shared" si="3"/>
        <v/>
      </c>
      <c r="AJ17" s="47" t="str">
        <f t="shared" si="7"/>
        <v/>
      </c>
      <c r="AK17" s="50" t="str">
        <f t="shared" si="4"/>
        <v/>
      </c>
      <c r="AL17" s="234" t="s">
        <v>200</v>
      </c>
      <c r="AM17" s="206" t="s">
        <v>200</v>
      </c>
      <c r="AN17" s="178" t="s">
        <v>200</v>
      </c>
      <c r="AO17" s="178" t="s">
        <v>200</v>
      </c>
      <c r="AP17" s="178" t="s">
        <v>200</v>
      </c>
      <c r="AQ17" s="397"/>
      <c r="AR17" s="397"/>
      <c r="AS17" s="397"/>
    </row>
    <row r="18" spans="1:45" ht="99.95" customHeight="1" x14ac:dyDescent="0.2">
      <c r="A18" s="663">
        <v>2</v>
      </c>
      <c r="B18" s="539" t="s">
        <v>336</v>
      </c>
      <c r="C18" s="367" t="s">
        <v>32</v>
      </c>
      <c r="D18" s="367" t="s">
        <v>794</v>
      </c>
      <c r="E18" s="367" t="s">
        <v>795</v>
      </c>
      <c r="F18" s="398" t="s">
        <v>796</v>
      </c>
      <c r="G18" s="367" t="s">
        <v>61</v>
      </c>
      <c r="H18" s="367" t="s">
        <v>37</v>
      </c>
      <c r="I18" s="395" t="s">
        <v>797</v>
      </c>
      <c r="J18" s="367" t="s">
        <v>798</v>
      </c>
      <c r="K18" s="395" t="s">
        <v>799</v>
      </c>
      <c r="L18" s="367" t="s">
        <v>781</v>
      </c>
      <c r="M18" s="367" t="s">
        <v>43</v>
      </c>
      <c r="N18" s="367" t="s">
        <v>52</v>
      </c>
      <c r="O18" s="384">
        <v>365</v>
      </c>
      <c r="P18" s="529" t="str">
        <f>IF(O18&lt;=0,"",IF(O18&lt;=2,"Muy Baja",IF(O18&lt;=24,"Baja",IF(O18&lt;=500,"Media",IF(O18&lt;=5000,"Alta","Muy Alta")))))</f>
        <v>Media</v>
      </c>
      <c r="Q18" s="358">
        <f>IF(P18="","",IF(P18="Muy Baja",0.2,IF(P18="Baja",0.4,IF(P18="Media",0.6,IF(P18="Alta",0.8,IF(P18="Muy Alta",1,))))))</f>
        <v>0.6</v>
      </c>
      <c r="R18" s="528" t="s">
        <v>180</v>
      </c>
      <c r="S18" s="358" t="str">
        <f>IF(NOT(ISERROR(MATCH(R18,'[5]Tabla Impacto'!$B$222:$B$224,0))),'[5]Tabla Impacto'!$F$224&amp;"Por favor no seleccionar los criterios de impacto(Afectación Económica o presupuestal y Pérdida Reputacional)",R18)</f>
        <v xml:space="preserve">     El riesgo afecta la imagen de la entidad con algunos usuarios de relevancia frente al logro de los objetivos</v>
      </c>
      <c r="T18" s="529" t="str">
        <f>IF(OR(S18='[5]Tabla Impacto'!$C$12,S18='[5]Tabla Impacto'!$D$12),"Leve",IF(OR(S18='[5]Tabla Impacto'!$C$13,S18='[5]Tabla Impacto'!$D$13),"Menor",IF(OR(S18='[5]Tabla Impacto'!$C$14,S18='[5]Tabla Impacto'!$D$14),"Moderado",IF(OR(S18='[5]Tabla Impacto'!$C$15,S18='[5]Tabla Impacto'!$D$15),"Mayor",IF(OR(S18='[5]Tabla Impacto'!$C$16,S18='[5]Tabla Impacto'!$D$16),"Catastrófico","")))))</f>
        <v>Moderado</v>
      </c>
      <c r="U18" s="358">
        <f>IF(T18="","",IF(T18="Leve",0.2,IF(T18="Menor",0.4,IF(T18="Moderado",0.6,IF(T18="Mayor",0.8,IF(T18="Catastrófico",1,))))))</f>
        <v>0.6</v>
      </c>
      <c r="V18" s="625" t="str">
        <f>IF(OR(AND(P18="Muy Baja",T18="Leve"),AND(P18="Muy Baja",T18="Menor"),AND(P18="Baja",T18="Leve")),"Bajo",IF(OR(AND(P18="Muy baja",T18="Moderado"),AND(P18="Baja",T18="Menor"),AND(P18="Baja",T18="Moderado"),AND(P18="Media",T18="Leve"),AND(P18="Media",T18="Menor"),AND(P18="Media",T18="Moderado"),AND(P18="Alta",T18="Leve"),AND(P18="Alta",T18="Menor")),"Moderado",IF(OR(AND(P18="Muy Baja",T18="Mayor"),AND(P18="Baja",T18="Mayor"),AND(P18="Media",T18="Mayor"),AND(P18="Alta",T18="Moderado"),AND(P18="Alta",T18="Mayor"),AND(P18="Muy Alta",T18="Leve"),AND(P18="Muy Alta",T18="Menor"),AND(P18="Muy Alta",T18="Moderado"),AND(P18="Muy Alta",T18="Mayor")),"Alto",IF(OR(AND(P18="Muy Baja",T18="Catastrófico"),AND(P18="Baja",T18="Catastrófico"),AND(P18="Media",T18="Catastrófico"),AND(P18="Alta",T18="Catastrófico"),AND(P18="Muy Alta",T18="Catastrófico")),"Extremo",""))))</f>
        <v>Moderado</v>
      </c>
      <c r="W18" s="70">
        <v>1</v>
      </c>
      <c r="X18" s="291" t="s">
        <v>800</v>
      </c>
      <c r="Y18" s="45" t="str">
        <f>IF(OR(Z18="Preventivo",Z18="Detectivo"),"Probabilidad",IF(Z18="Correctivo","Impacto",""))</f>
        <v>Probabilidad</v>
      </c>
      <c r="Z18" s="46" t="s">
        <v>184</v>
      </c>
      <c r="AA18" s="46" t="s">
        <v>185</v>
      </c>
      <c r="AB18" s="47" t="str">
        <f>IF(AND(Z18="Preventivo",AA18="Automático"),"50%",IF(AND(Z18="Preventivo",AA18="Manual"),"40%",IF(AND(Z18="Detectivo",AA18="Automático"),"40%",IF(AND(Z18="Detectivo",AA18="Manual"),"30%",IF(AND(Z18="Correctivo",AA18="Automático"),"35%",IF(AND(Z18="Correctivo",AA18="Manual"),"25%",""))))))</f>
        <v>40%</v>
      </c>
      <c r="AC18" s="46" t="s">
        <v>186</v>
      </c>
      <c r="AD18" s="46" t="s">
        <v>187</v>
      </c>
      <c r="AE18" s="46" t="s">
        <v>188</v>
      </c>
      <c r="AF18" s="48">
        <f>IFERROR(IF(Y18="Probabilidad",(Q18-(+Q18*AB18)),IF(Y18="Impacto",Q18,"")),"")</f>
        <v>0.36</v>
      </c>
      <c r="AG18" s="49" t="str">
        <f>IFERROR(IF(AF18="","",IF(AF18&lt;=0.2,"Muy Baja",IF(AF18&lt;=0.4,"Baja",IF(AF18&lt;=0.6,"Media",IF(AF18&lt;=0.8,"Alta","Muy Alta"))))),"")</f>
        <v>Baja</v>
      </c>
      <c r="AH18" s="47">
        <f>+AF18</f>
        <v>0.36</v>
      </c>
      <c r="AI18" s="49" t="str">
        <f>IFERROR(IF(AJ18="","",IF(AJ18&lt;=0.2,"Leve",IF(AJ18&lt;=0.4,"Menor",IF(AJ18&lt;=0.6,"Moderado",IF(AJ18&lt;=0.8,"Mayor","Catastrófico"))))),"")</f>
        <v>Moderado</v>
      </c>
      <c r="AJ18" s="47">
        <f t="shared" ref="AJ18" si="8">IFERROR(IF(Y18="Impacto",(U18-(+U18*AB18)),IF(Y18="Probabilidad",U18,"")),"")</f>
        <v>0.6</v>
      </c>
      <c r="AK18" s="50" t="str">
        <f>IFERROR(IF(OR(AND(AG18="Muy Baja",AI18="Leve"),AND(AG18="Muy Baja",AI18="Menor"),AND(AG18="Baja",AI18="Leve")),"Bajo",IF(OR(AND(AG18="Muy baja",AI18="Moderado"),AND(AG18="Baja",AI18="Menor"),AND(AG18="Baja",AI18="Moderado"),AND(AG18="Media",AI18="Leve"),AND(AG18="Media",AI18="Menor"),AND(AG18="Media",AI18="Moderado"),AND(AG18="Alta",AI18="Leve"),AND(AG18="Alta",AI18="Menor")),"Moderado",IF(OR(AND(AG18="Muy Baja",AI18="Mayor"),AND(AG18="Baja",AI18="Mayor"),AND(AG18="Media",AI18="Mayor"),AND(AG18="Alta",AI18="Moderado"),AND(AG18="Alta",AI18="Mayor"),AND(AG18="Muy Alta",AI18="Leve"),AND(AG18="Muy Alta",AI18="Menor"),AND(AG18="Muy Alta",AI18="Moderado"),AND(AG18="Muy Alta",AI18="Mayor")),"Alto",IF(OR(AND(AG18="Muy Baja",AI18="Catastrófico"),AND(AG18="Baja",AI18="Catastrófico"),AND(AG18="Media",AI18="Catastrófico"),AND(AG18="Alta",AI18="Catastrófico"),AND(AG18="Muy Alta",AI18="Catastrófico")),"Extremo","")))),"")</f>
        <v>Moderado</v>
      </c>
      <c r="AL18" s="234" t="s">
        <v>200</v>
      </c>
      <c r="AM18" s="206" t="s">
        <v>801</v>
      </c>
      <c r="AN18" s="206" t="s">
        <v>802</v>
      </c>
      <c r="AO18" s="206" t="s">
        <v>803</v>
      </c>
      <c r="AP18" s="235" t="s">
        <v>247</v>
      </c>
      <c r="AQ18" s="396" t="s">
        <v>804</v>
      </c>
      <c r="AR18" s="396" t="s">
        <v>805</v>
      </c>
      <c r="AS18" s="396" t="s">
        <v>806</v>
      </c>
    </row>
    <row r="19" spans="1:45" ht="99.95" customHeight="1" x14ac:dyDescent="0.2">
      <c r="A19" s="663"/>
      <c r="B19" s="539"/>
      <c r="C19" s="365"/>
      <c r="D19" s="365"/>
      <c r="E19" s="365"/>
      <c r="F19" s="399"/>
      <c r="G19" s="365"/>
      <c r="H19" s="365"/>
      <c r="I19" s="396"/>
      <c r="J19" s="365"/>
      <c r="K19" s="396"/>
      <c r="L19" s="365"/>
      <c r="M19" s="365"/>
      <c r="N19" s="365"/>
      <c r="O19" s="434"/>
      <c r="P19" s="529"/>
      <c r="Q19" s="358"/>
      <c r="R19" s="528"/>
      <c r="S19" s="358">
        <f>IF(NOT(ISERROR(MATCH(R19,_xlfn.ANCHORARRAY(F36),0))),Q38&amp;"Por favor no seleccionar los criterios de impacto",R19)</f>
        <v>0</v>
      </c>
      <c r="T19" s="529"/>
      <c r="U19" s="358"/>
      <c r="V19" s="625"/>
      <c r="W19" s="70">
        <v>2</v>
      </c>
      <c r="X19" s="331" t="s">
        <v>807</v>
      </c>
      <c r="Y19" s="45" t="str">
        <f>IF(OR(Z19="Preventivo",Z19="Detectivo"),"Probabilidad",IF(Z19="Correctivo","Impacto",""))</f>
        <v>Probabilidad</v>
      </c>
      <c r="Z19" s="46" t="s">
        <v>184</v>
      </c>
      <c r="AA19" s="46" t="s">
        <v>185</v>
      </c>
      <c r="AB19" s="47" t="str">
        <f>IF(AND(Z19="Preventivo",AA19="Automático"),"50%",IF(AND(Z19="Preventivo",AA19="Manual"),"40%",IF(AND(Z19="Detectivo",AA19="Automático"),"40%",IF(AND(Z19="Detectivo",AA19="Manual"),"30%",IF(AND(Z19="Correctivo",AA19="Automático"),"35%",IF(AND(Z19="Correctivo",AA19="Manual"),"25%",""))))))</f>
        <v>40%</v>
      </c>
      <c r="AC19" s="46" t="s">
        <v>186</v>
      </c>
      <c r="AD19" s="46" t="s">
        <v>187</v>
      </c>
      <c r="AE19" s="46" t="s">
        <v>188</v>
      </c>
      <c r="AF19" s="48">
        <f>IFERROR(IF(AND(Y18="Probabilidad",Y19="Probabilidad"),(AH18-(+AH18*AB19)),IF(Y19="Probabilidad",(Q18-(+Q18*AB19)),IF(Y19="Impacto",AH18,""))),"")</f>
        <v>0.216</v>
      </c>
      <c r="AG19" s="49" t="str">
        <f t="shared" ref="AG19:AG23" si="9">IFERROR(IF(AF19="","",IF(AF19&lt;=0.2,"Muy Baja",IF(AF19&lt;=0.4,"Baja",IF(AF19&lt;=0.6,"Media",IF(AF19&lt;=0.8,"Alta","Muy Alta"))))),"")</f>
        <v>Baja</v>
      </c>
      <c r="AH19" s="47">
        <f t="shared" ref="AH19:AH23" si="10">+AF19</f>
        <v>0.216</v>
      </c>
      <c r="AI19" s="49" t="str">
        <f t="shared" ref="AI19:AI23" si="11">IFERROR(IF(AJ19="","",IF(AJ19&lt;=0.2,"Leve",IF(AJ19&lt;=0.4,"Menor",IF(AJ19&lt;=0.6,"Moderado",IF(AJ19&lt;=0.8,"Mayor","Catastrófico"))))),"")</f>
        <v>Moderado</v>
      </c>
      <c r="AJ19" s="47">
        <f t="shared" ref="AJ19" si="12">IFERROR(IF(AND(Y18="Impacto",Y19="Impacto"),(AJ18-(+AJ18*AB19)),IF(Y19="Impacto",($T$13-(+$T$13*AB19)),IF(Y19="Probabilidad",AJ18,""))),"")</f>
        <v>0.6</v>
      </c>
      <c r="AK19" s="50" t="str">
        <f t="shared" ref="AK19:AK20" si="13">IFERROR(IF(OR(AND(AG19="Muy Baja",AI19="Leve"),AND(AG19="Muy Baja",AI19="Menor"),AND(AG19="Baja",AI19="Leve")),"Bajo",IF(OR(AND(AG19="Muy baja",AI19="Moderado"),AND(AG19="Baja",AI19="Menor"),AND(AG19="Baja",AI19="Moderado"),AND(AG19="Media",AI19="Leve"),AND(AG19="Media",AI19="Menor"),AND(AG19="Media",AI19="Moderado"),AND(AG19="Alta",AI19="Leve"),AND(AG19="Alta",AI19="Menor")),"Moderado",IF(OR(AND(AG19="Muy Baja",AI19="Mayor"),AND(AG19="Baja",AI19="Mayor"),AND(AG19="Media",AI19="Mayor"),AND(AG19="Alta",AI19="Moderado"),AND(AG19="Alta",AI19="Mayor"),AND(AG19="Muy Alta",AI19="Leve"),AND(AG19="Muy Alta",AI19="Menor"),AND(AG19="Muy Alta",AI19="Moderado"),AND(AG19="Muy Alta",AI19="Mayor")),"Alto",IF(OR(AND(AG19="Muy Baja",AI19="Catastrófico"),AND(AG19="Baja",AI19="Catastrófico"),AND(AG19="Media",AI19="Catastrófico"),AND(AG19="Alta",AI19="Catastrófico"),AND(AG19="Muy Alta",AI19="Catastrófico")),"Extremo","")))),"")</f>
        <v>Moderado</v>
      </c>
      <c r="AL19" s="234" t="s">
        <v>33</v>
      </c>
      <c r="AM19" s="206" t="s">
        <v>808</v>
      </c>
      <c r="AN19" s="206" t="s">
        <v>809</v>
      </c>
      <c r="AO19" s="206" t="s">
        <v>810</v>
      </c>
      <c r="AP19" s="235" t="s">
        <v>247</v>
      </c>
      <c r="AQ19" s="396"/>
      <c r="AR19" s="396"/>
      <c r="AS19" s="396"/>
    </row>
    <row r="20" spans="1:45" ht="15" customHeight="1" x14ac:dyDescent="0.2">
      <c r="A20" s="663"/>
      <c r="B20" s="539"/>
      <c r="C20" s="365"/>
      <c r="D20" s="365"/>
      <c r="E20" s="365"/>
      <c r="F20" s="399"/>
      <c r="G20" s="365"/>
      <c r="H20" s="365"/>
      <c r="I20" s="396"/>
      <c r="J20" s="365"/>
      <c r="K20" s="396"/>
      <c r="L20" s="365"/>
      <c r="M20" s="365"/>
      <c r="N20" s="365"/>
      <c r="O20" s="434"/>
      <c r="P20" s="529"/>
      <c r="Q20" s="358"/>
      <c r="R20" s="528"/>
      <c r="S20" s="358">
        <f>IF(NOT(ISERROR(MATCH(R20,_xlfn.ANCHORARRAY(F37),0))),Q39&amp;"Por favor no seleccionar los criterios de impacto",R20)</f>
        <v>0</v>
      </c>
      <c r="T20" s="529"/>
      <c r="U20" s="358"/>
      <c r="V20" s="625"/>
      <c r="W20" s="70">
        <v>3</v>
      </c>
      <c r="X20" s="44"/>
      <c r="Y20" s="45" t="str">
        <f>IF(OR(Z20="Preventivo",Z20="Detectivo"),"Probabilidad",IF(Z20="Correctivo","Impacto",""))</f>
        <v/>
      </c>
      <c r="Z20" s="46"/>
      <c r="AA20" s="46"/>
      <c r="AB20" s="47" t="str">
        <f t="shared" ref="AB20:AB23" si="14">IF(AND(Z20="Preventivo",AA20="Automático"),"50%",IF(AND(Z20="Preventivo",AA20="Manual"),"40%",IF(AND(Z20="Detectivo",AA20="Automático"),"40%",IF(AND(Z20="Detectivo",AA20="Manual"),"30%",IF(AND(Z20="Correctivo",AA20="Automático"),"35%",IF(AND(Z20="Correctivo",AA20="Manual"),"25%",""))))))</f>
        <v/>
      </c>
      <c r="AC20" s="46"/>
      <c r="AD20" s="46"/>
      <c r="AE20" s="46"/>
      <c r="AF20" s="48" t="str">
        <f>IFERROR(IF(AND(Y19="Probabilidad",Y20="Probabilidad"),(AH19-(+AH19*AB20)),IF(AND(Y19="Impacto",Y20="Probabilidad"),(AH18-(+AH18*AB20)),IF(Y20="Impacto",AH19,""))),"")</f>
        <v/>
      </c>
      <c r="AG20" s="49" t="str">
        <f t="shared" si="9"/>
        <v/>
      </c>
      <c r="AH20" s="47" t="str">
        <f t="shared" si="10"/>
        <v/>
      </c>
      <c r="AI20" s="49" t="str">
        <f t="shared" si="11"/>
        <v/>
      </c>
      <c r="AJ20" s="47" t="str">
        <f t="shared" ref="AJ20:AJ23" si="15">IFERROR(IF(AND(Y19="Impacto",Y20="Impacto"),(AJ19-(+AJ19*AB20)),IF(AND(Y19="Probabilidad",Y20="Impacto"),(AJ18-(+AJ18*AB20)),IF(Y20="Probabilidad",AJ19,""))),"")</f>
        <v/>
      </c>
      <c r="AK20" s="50" t="str">
        <f t="shared" si="13"/>
        <v/>
      </c>
      <c r="AL20" s="234" t="s">
        <v>200</v>
      </c>
      <c r="AM20" s="206" t="s">
        <v>200</v>
      </c>
      <c r="AN20" s="178" t="s">
        <v>200</v>
      </c>
      <c r="AO20" s="178" t="s">
        <v>200</v>
      </c>
      <c r="AP20" s="178" t="s">
        <v>200</v>
      </c>
      <c r="AQ20" s="396"/>
      <c r="AR20" s="396"/>
      <c r="AS20" s="396"/>
    </row>
    <row r="21" spans="1:45" ht="15" customHeight="1" x14ac:dyDescent="0.2">
      <c r="A21" s="663"/>
      <c r="B21" s="539"/>
      <c r="C21" s="365"/>
      <c r="D21" s="365"/>
      <c r="E21" s="365"/>
      <c r="F21" s="399"/>
      <c r="G21" s="365"/>
      <c r="H21" s="365"/>
      <c r="I21" s="396"/>
      <c r="J21" s="365"/>
      <c r="K21" s="396"/>
      <c r="L21" s="365"/>
      <c r="M21" s="365"/>
      <c r="N21" s="365"/>
      <c r="O21" s="434"/>
      <c r="P21" s="529"/>
      <c r="Q21" s="358"/>
      <c r="R21" s="528"/>
      <c r="S21" s="358">
        <f>IF(NOT(ISERROR(MATCH(R21,_xlfn.ANCHORARRAY(F38),0))),Q40&amp;"Por favor no seleccionar los criterios de impacto",R21)</f>
        <v>0</v>
      </c>
      <c r="T21" s="529"/>
      <c r="U21" s="358"/>
      <c r="V21" s="625"/>
      <c r="W21" s="70">
        <v>4</v>
      </c>
      <c r="X21" s="43"/>
      <c r="Y21" s="45" t="str">
        <f t="shared" ref="Y21:Y23" si="16">IF(OR(Z21="Preventivo",Z21="Detectivo"),"Probabilidad",IF(Z21="Correctivo","Impacto",""))</f>
        <v/>
      </c>
      <c r="Z21" s="46"/>
      <c r="AA21" s="46"/>
      <c r="AB21" s="47" t="str">
        <f t="shared" si="14"/>
        <v/>
      </c>
      <c r="AC21" s="46"/>
      <c r="AD21" s="46"/>
      <c r="AE21" s="46"/>
      <c r="AF21" s="48" t="str">
        <f t="shared" ref="AF21:AF23" si="17">IFERROR(IF(AND(Y20="Probabilidad",Y21="Probabilidad"),(AH20-(+AH20*AB21)),IF(AND(Y20="Impacto",Y21="Probabilidad"),(AH19-(+AH19*AB21)),IF(Y21="Impacto",AH20,""))),"")</f>
        <v/>
      </c>
      <c r="AG21" s="49" t="str">
        <f t="shared" si="9"/>
        <v/>
      </c>
      <c r="AH21" s="47" t="str">
        <f t="shared" si="10"/>
        <v/>
      </c>
      <c r="AI21" s="49" t="str">
        <f t="shared" si="11"/>
        <v/>
      </c>
      <c r="AJ21" s="47" t="str">
        <f t="shared" si="15"/>
        <v/>
      </c>
      <c r="AK21" s="50" t="str">
        <f>IFERROR(IF(OR(AND(AG21="Muy Baja",AI21="Leve"),AND(AG21="Muy Baja",AI21="Menor"),AND(AG21="Baja",AI21="Leve")),"Bajo",IF(OR(AND(AG21="Muy baja",AI21="Moderado"),AND(AG21="Baja",AI21="Menor"),AND(AG21="Baja",AI21="Moderado"),AND(AG21="Media",AI21="Leve"),AND(AG21="Media",AI21="Menor"),AND(AG21="Media",AI21="Moderado"),AND(AG21="Alta",AI21="Leve"),AND(AG21="Alta",AI21="Menor")),"Moderado",IF(OR(AND(AG21="Muy Baja",AI21="Mayor"),AND(AG21="Baja",AI21="Mayor"),AND(AG21="Media",AI21="Mayor"),AND(AG21="Alta",AI21="Moderado"),AND(AG21="Alta",AI21="Mayor"),AND(AG21="Muy Alta",AI21="Leve"),AND(AG21="Muy Alta",AI21="Menor"),AND(AG21="Muy Alta",AI21="Moderado"),AND(AG21="Muy Alta",AI21="Mayor")),"Alto",IF(OR(AND(AG21="Muy Baja",AI21="Catastrófico"),AND(AG21="Baja",AI21="Catastrófico"),AND(AG21="Media",AI21="Catastrófico"),AND(AG21="Alta",AI21="Catastrófico"),AND(AG21="Muy Alta",AI21="Catastrófico")),"Extremo","")))),"")</f>
        <v/>
      </c>
      <c r="AL21" s="234" t="s">
        <v>200</v>
      </c>
      <c r="AM21" s="206" t="s">
        <v>200</v>
      </c>
      <c r="AN21" s="178" t="s">
        <v>200</v>
      </c>
      <c r="AO21" s="178" t="s">
        <v>200</v>
      </c>
      <c r="AP21" s="178" t="s">
        <v>200</v>
      </c>
      <c r="AQ21" s="396"/>
      <c r="AR21" s="396"/>
      <c r="AS21" s="396"/>
    </row>
    <row r="22" spans="1:45" ht="15" customHeight="1" x14ac:dyDescent="0.2">
      <c r="A22" s="663"/>
      <c r="B22" s="539"/>
      <c r="C22" s="365"/>
      <c r="D22" s="365"/>
      <c r="E22" s="365"/>
      <c r="F22" s="399"/>
      <c r="G22" s="365"/>
      <c r="H22" s="365"/>
      <c r="I22" s="396"/>
      <c r="J22" s="365"/>
      <c r="K22" s="396"/>
      <c r="L22" s="365"/>
      <c r="M22" s="365"/>
      <c r="N22" s="365"/>
      <c r="O22" s="434"/>
      <c r="P22" s="529"/>
      <c r="Q22" s="358"/>
      <c r="R22" s="528"/>
      <c r="S22" s="358">
        <f>IF(NOT(ISERROR(MATCH(R22,_xlfn.ANCHORARRAY(F39),0))),Q41&amp;"Por favor no seleccionar los criterios de impacto",R22)</f>
        <v>0</v>
      </c>
      <c r="T22" s="529"/>
      <c r="U22" s="358"/>
      <c r="V22" s="625"/>
      <c r="W22" s="70">
        <v>5</v>
      </c>
      <c r="X22" s="43"/>
      <c r="Y22" s="45" t="str">
        <f t="shared" si="16"/>
        <v/>
      </c>
      <c r="Z22" s="46"/>
      <c r="AA22" s="46"/>
      <c r="AB22" s="47" t="str">
        <f t="shared" si="14"/>
        <v/>
      </c>
      <c r="AC22" s="46"/>
      <c r="AD22" s="46"/>
      <c r="AE22" s="46"/>
      <c r="AF22" s="48" t="str">
        <f t="shared" si="17"/>
        <v/>
      </c>
      <c r="AG22" s="49" t="str">
        <f t="shared" si="9"/>
        <v/>
      </c>
      <c r="AH22" s="47" t="str">
        <f t="shared" si="10"/>
        <v/>
      </c>
      <c r="AI22" s="49" t="str">
        <f t="shared" si="11"/>
        <v/>
      </c>
      <c r="AJ22" s="47" t="str">
        <f t="shared" si="15"/>
        <v/>
      </c>
      <c r="AK22" s="50" t="str">
        <f t="shared" ref="AK22:AK25" si="18">IFERROR(IF(OR(AND(AG22="Muy Baja",AI22="Leve"),AND(AG22="Muy Baja",AI22="Menor"),AND(AG22="Baja",AI22="Leve")),"Bajo",IF(OR(AND(AG22="Muy baja",AI22="Moderado"),AND(AG22="Baja",AI22="Menor"),AND(AG22="Baja",AI22="Moderado"),AND(AG22="Media",AI22="Leve"),AND(AG22="Media",AI22="Menor"),AND(AG22="Media",AI22="Moderado"),AND(AG22="Alta",AI22="Leve"),AND(AG22="Alta",AI22="Menor")),"Moderado",IF(OR(AND(AG22="Muy Baja",AI22="Mayor"),AND(AG22="Baja",AI22="Mayor"),AND(AG22="Media",AI22="Mayor"),AND(AG22="Alta",AI22="Moderado"),AND(AG22="Alta",AI22="Mayor"),AND(AG22="Muy Alta",AI22="Leve"),AND(AG22="Muy Alta",AI22="Menor"),AND(AG22="Muy Alta",AI22="Moderado"),AND(AG22="Muy Alta",AI22="Mayor")),"Alto",IF(OR(AND(AG22="Muy Baja",AI22="Catastrófico"),AND(AG22="Baja",AI22="Catastrófico"),AND(AG22="Media",AI22="Catastrófico"),AND(AG22="Alta",AI22="Catastrófico"),AND(AG22="Muy Alta",AI22="Catastrófico")),"Extremo","")))),"")</f>
        <v/>
      </c>
      <c r="AL22" s="234" t="s">
        <v>200</v>
      </c>
      <c r="AM22" s="206" t="s">
        <v>200</v>
      </c>
      <c r="AN22" s="178" t="s">
        <v>200</v>
      </c>
      <c r="AO22" s="178" t="s">
        <v>200</v>
      </c>
      <c r="AP22" s="178" t="s">
        <v>200</v>
      </c>
      <c r="AQ22" s="396"/>
      <c r="AR22" s="396"/>
      <c r="AS22" s="396"/>
    </row>
    <row r="23" spans="1:45" ht="15" customHeight="1" x14ac:dyDescent="0.2">
      <c r="A23" s="663"/>
      <c r="B23" s="539"/>
      <c r="C23" s="366"/>
      <c r="D23" s="366"/>
      <c r="E23" s="366"/>
      <c r="F23" s="400"/>
      <c r="G23" s="366"/>
      <c r="H23" s="366"/>
      <c r="I23" s="397"/>
      <c r="J23" s="366"/>
      <c r="K23" s="397"/>
      <c r="L23" s="366"/>
      <c r="M23" s="366"/>
      <c r="N23" s="366"/>
      <c r="O23" s="385"/>
      <c r="P23" s="529"/>
      <c r="Q23" s="358"/>
      <c r="R23" s="528"/>
      <c r="S23" s="358">
        <f>IF(NOT(ISERROR(MATCH(R23,_xlfn.ANCHORARRAY(F40),0))),Q42&amp;"Por favor no seleccionar los criterios de impacto",R23)</f>
        <v>0</v>
      </c>
      <c r="T23" s="529"/>
      <c r="U23" s="358"/>
      <c r="V23" s="625"/>
      <c r="W23" s="70">
        <v>6</v>
      </c>
      <c r="X23" s="43"/>
      <c r="Y23" s="45" t="str">
        <f t="shared" si="16"/>
        <v/>
      </c>
      <c r="Z23" s="46"/>
      <c r="AA23" s="46"/>
      <c r="AB23" s="47" t="str">
        <f t="shared" si="14"/>
        <v/>
      </c>
      <c r="AC23" s="46"/>
      <c r="AD23" s="46"/>
      <c r="AE23" s="46"/>
      <c r="AF23" s="48" t="str">
        <f t="shared" si="17"/>
        <v/>
      </c>
      <c r="AG23" s="49" t="str">
        <f t="shared" si="9"/>
        <v/>
      </c>
      <c r="AH23" s="47" t="str">
        <f t="shared" si="10"/>
        <v/>
      </c>
      <c r="AI23" s="49" t="str">
        <f t="shared" si="11"/>
        <v/>
      </c>
      <c r="AJ23" s="47" t="str">
        <f t="shared" si="15"/>
        <v/>
      </c>
      <c r="AK23" s="50" t="str">
        <f t="shared" si="18"/>
        <v/>
      </c>
      <c r="AL23" s="234" t="s">
        <v>200</v>
      </c>
      <c r="AM23" s="206" t="s">
        <v>200</v>
      </c>
      <c r="AN23" s="178" t="s">
        <v>200</v>
      </c>
      <c r="AO23" s="178" t="s">
        <v>200</v>
      </c>
      <c r="AP23" s="178" t="s">
        <v>200</v>
      </c>
      <c r="AQ23" s="397"/>
      <c r="AR23" s="397"/>
      <c r="AS23" s="397"/>
    </row>
    <row r="24" spans="1:45" s="71" customFormat="1" ht="77.25" customHeight="1" x14ac:dyDescent="0.2">
      <c r="A24" s="663">
        <v>3</v>
      </c>
      <c r="B24" s="539" t="s">
        <v>426</v>
      </c>
      <c r="C24" s="653" t="s">
        <v>28</v>
      </c>
      <c r="D24" s="367" t="s">
        <v>466</v>
      </c>
      <c r="E24" s="656" t="s">
        <v>811</v>
      </c>
      <c r="F24" s="657" t="s">
        <v>468</v>
      </c>
      <c r="G24" s="367" t="s">
        <v>60</v>
      </c>
      <c r="H24" s="367" t="s">
        <v>37</v>
      </c>
      <c r="I24" s="367" t="s">
        <v>469</v>
      </c>
      <c r="J24" s="367" t="s">
        <v>470</v>
      </c>
      <c r="K24" s="367" t="s">
        <v>471</v>
      </c>
      <c r="L24" s="367" t="s">
        <v>812</v>
      </c>
      <c r="M24" s="367" t="s">
        <v>48</v>
      </c>
      <c r="N24" s="367" t="s">
        <v>48</v>
      </c>
      <c r="O24" s="660">
        <v>365</v>
      </c>
      <c r="P24" s="603" t="s">
        <v>179</v>
      </c>
      <c r="Q24" s="652">
        <v>0.6</v>
      </c>
      <c r="R24" s="528" t="s">
        <v>180</v>
      </c>
      <c r="S24" s="382" t="s">
        <v>180</v>
      </c>
      <c r="T24" s="529" t="str">
        <f>IF(OR(S24='[5]Tabla Impacto'!$C$12,S24='[5]Tabla Impacto'!$D$12),"Leve",IF(OR(S24='[5]Tabla Impacto'!$C$13,S24='[5]Tabla Impacto'!$D$13),"Menor",IF(OR(S24='[5]Tabla Impacto'!$C$14,S24='[5]Tabla Impacto'!$D$14),"Moderado",IF(OR(S24='[5]Tabla Impacto'!$C$15,S24='[5]Tabla Impacto'!$D$15),"Mayor",IF(OR(S24='[5]Tabla Impacto'!$C$16,S24='[5]Tabla Impacto'!$D$16),"Catastrófico","")))))</f>
        <v>Moderado</v>
      </c>
      <c r="U24" s="652">
        <v>0.6</v>
      </c>
      <c r="V24" s="625" t="str">
        <f>IF(OR(AND(P24="Muy Baja",T24="Leve"),AND(P24="Muy Baja",T24="Menor"),AND(P24="Baja",T24="Leve")),"Bajo",IF(OR(AND(P24="Muy baja",T24="Moderado"),AND(P24="Baja",T24="Menor"),AND(P24="Baja",T24="Moderado"),AND(P24="Media",T24="Leve"),AND(P24="Media",T24="Menor"),AND(P24="Media",T24="Moderado"),AND(P24="Alta",T24="Leve"),AND(P24="Alta",T24="Menor")),"Moderado",IF(OR(AND(P24="Muy Baja",T24="Mayor"),AND(P24="Baja",T24="Mayor"),AND(P24="Media",T24="Mayor"),AND(P24="Alta",T24="Moderado"),AND(P24="Alta",T24="Mayor"),AND(P24="Muy Alta",T24="Leve"),AND(P24="Muy Alta",T24="Menor"),AND(P24="Muy Alta",T24="Moderado"),AND(P24="Muy Alta",T24="Mayor")),"Alto",IF(OR(AND(P24="Muy Baja",T24="Catastrófico"),AND(P24="Baja",T24="Catastrófico"),AND(P24="Media",T24="Catastrófico"),AND(P24="Alta",T24="Catastrófico"),AND(P24="Muy Alta",T24="Catastrófico")),"Extremo",""))))</f>
        <v>Moderado</v>
      </c>
      <c r="W24" s="262">
        <v>1</v>
      </c>
      <c r="X24" s="94" t="s">
        <v>813</v>
      </c>
      <c r="Y24" s="157" t="s">
        <v>183</v>
      </c>
      <c r="Z24" s="110" t="s">
        <v>184</v>
      </c>
      <c r="AA24" s="110" t="s">
        <v>185</v>
      </c>
      <c r="AB24" s="159">
        <v>0.4</v>
      </c>
      <c r="AC24" s="110" t="s">
        <v>186</v>
      </c>
      <c r="AD24" s="110" t="s">
        <v>187</v>
      </c>
      <c r="AE24" s="110" t="s">
        <v>188</v>
      </c>
      <c r="AF24" s="198">
        <v>0.36</v>
      </c>
      <c r="AG24" s="158" t="s">
        <v>189</v>
      </c>
      <c r="AH24" s="159">
        <v>0.36</v>
      </c>
      <c r="AI24" s="49" t="str">
        <f>IFERROR(IF(AJ24="","",IF(AJ24&lt;=0.2,"Leve",IF(AJ24&lt;=0.4,"Menor",IF(AJ24&lt;=0.6,"Moderado",IF(AJ24&lt;=0.8,"Mayor","Catastrófico"))))),"")</f>
        <v>Moderado</v>
      </c>
      <c r="AJ24" s="159">
        <v>0.6</v>
      </c>
      <c r="AK24" s="50" t="str">
        <f t="shared" si="18"/>
        <v>Moderado</v>
      </c>
      <c r="AL24" s="161" t="s">
        <v>33</v>
      </c>
      <c r="AM24" s="42" t="s">
        <v>814</v>
      </c>
      <c r="AN24" s="42" t="s">
        <v>815</v>
      </c>
      <c r="AO24" s="52" t="s">
        <v>816</v>
      </c>
      <c r="AP24" s="53" t="s">
        <v>273</v>
      </c>
      <c r="AQ24" s="367" t="s">
        <v>817</v>
      </c>
      <c r="AR24" s="367" t="s">
        <v>818</v>
      </c>
      <c r="AS24" s="367" t="s">
        <v>819</v>
      </c>
    </row>
    <row r="25" spans="1:45" s="71" customFormat="1" ht="76.5" customHeight="1" x14ac:dyDescent="0.2">
      <c r="A25" s="663"/>
      <c r="B25" s="539"/>
      <c r="C25" s="654"/>
      <c r="D25" s="365"/>
      <c r="E25" s="401"/>
      <c r="F25" s="658"/>
      <c r="G25" s="365"/>
      <c r="H25" s="365"/>
      <c r="I25" s="365"/>
      <c r="J25" s="365"/>
      <c r="K25" s="365"/>
      <c r="L25" s="365"/>
      <c r="M25" s="365"/>
      <c r="N25" s="365"/>
      <c r="O25" s="661"/>
      <c r="P25" s="604"/>
      <c r="Q25" s="383"/>
      <c r="R25" s="528"/>
      <c r="S25" s="383"/>
      <c r="T25" s="529"/>
      <c r="U25" s="383"/>
      <c r="V25" s="625"/>
      <c r="W25" s="172">
        <v>2</v>
      </c>
      <c r="X25" s="94" t="s">
        <v>820</v>
      </c>
      <c r="Y25" s="162" t="s">
        <v>183</v>
      </c>
      <c r="Z25" s="112" t="s">
        <v>184</v>
      </c>
      <c r="AA25" s="112" t="s">
        <v>185</v>
      </c>
      <c r="AB25" s="163">
        <v>0.4</v>
      </c>
      <c r="AC25" s="112" t="s">
        <v>186</v>
      </c>
      <c r="AD25" s="112" t="s">
        <v>187</v>
      </c>
      <c r="AE25" s="112" t="s">
        <v>188</v>
      </c>
      <c r="AF25" s="199">
        <v>0.216</v>
      </c>
      <c r="AG25" s="158" t="s">
        <v>189</v>
      </c>
      <c r="AH25" s="163">
        <v>0.22</v>
      </c>
      <c r="AI25" s="49" t="str">
        <f t="shared" ref="AI25" si="19">IFERROR(IF(AJ25="","",IF(AJ25&lt;=0.2,"Leve",IF(AJ25&lt;=0.4,"Menor",IF(AJ25&lt;=0.6,"Moderado",IF(AJ25&lt;=0.8,"Mayor","Catastrófico"))))),"")</f>
        <v>Moderado</v>
      </c>
      <c r="AJ25" s="163">
        <v>0.6</v>
      </c>
      <c r="AK25" s="50" t="str">
        <f t="shared" si="18"/>
        <v>Moderado</v>
      </c>
      <c r="AL25" s="161" t="s">
        <v>33</v>
      </c>
      <c r="AM25" s="165" t="s">
        <v>200</v>
      </c>
      <c r="AN25" s="162" t="s">
        <v>200</v>
      </c>
      <c r="AO25" s="165" t="s">
        <v>200</v>
      </c>
      <c r="AP25" s="162" t="s">
        <v>200</v>
      </c>
      <c r="AQ25" s="366"/>
      <c r="AR25" s="366"/>
      <c r="AS25" s="366"/>
    </row>
    <row r="26" spans="1:45" s="71" customFormat="1" ht="15.75" customHeight="1" x14ac:dyDescent="0.25">
      <c r="A26" s="663"/>
      <c r="B26" s="539"/>
      <c r="C26" s="654"/>
      <c r="D26" s="365"/>
      <c r="E26" s="401"/>
      <c r="F26" s="658"/>
      <c r="G26" s="365"/>
      <c r="H26" s="365"/>
      <c r="I26" s="365"/>
      <c r="J26" s="365"/>
      <c r="K26" s="365"/>
      <c r="L26" s="365"/>
      <c r="M26" s="365"/>
      <c r="N26" s="365"/>
      <c r="O26" s="661"/>
      <c r="P26" s="604"/>
      <c r="Q26" s="101"/>
      <c r="R26" s="528"/>
      <c r="S26" s="101">
        <f>IF(NOT(ISERROR(MATCH(R26,_xlfn.ANCHORARRAY(F37),0))),Q39&amp;"Por favor no seleccionar los criterios de impacto",R26)</f>
        <v>0</v>
      </c>
      <c r="T26" s="529"/>
      <c r="U26" s="263"/>
      <c r="V26" s="625"/>
      <c r="W26" s="70">
        <v>3</v>
      </c>
      <c r="X26" s="43"/>
      <c r="Y26" s="116" t="str">
        <f>IF(OR(Z26="Preventivo",Z26="Detectivo"),"Probabilidad",IF(Z26="Correctivo","Impacto",""))</f>
        <v/>
      </c>
      <c r="Z26" s="123"/>
      <c r="AA26" s="123"/>
      <c r="AB26" s="117" t="str">
        <f t="shared" ref="AB26:AB29" si="20">IF(AND(Z26="Preventivo",AA26="Automático"),"50%",IF(AND(Z26="Preventivo",AA26="Manual"),"40%",IF(AND(Z26="Detectivo",AA26="Automático"),"40%",IF(AND(Z26="Detectivo",AA26="Manual"),"30%",IF(AND(Z26="Correctivo",AA26="Automático"),"35%",IF(AND(Z26="Correctivo",AA26="Manual"),"25%",""))))))</f>
        <v/>
      </c>
      <c r="AC26" s="123"/>
      <c r="AD26" s="123"/>
      <c r="AE26" s="123"/>
      <c r="AF26" s="118" t="str">
        <f>IFERROR(IF(AND(Y25="Probabilidad",Y26="Probabilidad"),(AH25-(+AH25*AB26)),IF(AND(Y25="Impacto",Y26="Probabilidad"),(AH24-(+AH24*AB26)),IF(Y26="Impacto",AH25,""))),"")</f>
        <v/>
      </c>
      <c r="AG26" s="119" t="str">
        <f t="shared" ref="AG26:AG29" si="21">IFERROR(IF(AF26="","",IF(AF26&lt;=0.2,"Muy Baja",IF(AF26&lt;=0.4,"Baja",IF(AF26&lt;=0.6,"Media",IF(AF26&lt;=0.8,"Alta","Muy Alta"))))),"")</f>
        <v/>
      </c>
      <c r="AH26" s="117" t="str">
        <f t="shared" ref="AH26:AH29" si="22">+AF26</f>
        <v/>
      </c>
      <c r="AI26" s="119" t="str">
        <f t="shared" ref="AI26:AI29" si="23">IFERROR(IF(AJ26="","",IF(AJ26&lt;=0.2,"Leve",IF(AJ26&lt;=0.4,"Menor",IF(AJ26&lt;=0.6,"Moderado",IF(AJ26&lt;=0.8,"Mayor","Catastrófico"))))),"")</f>
        <v/>
      </c>
      <c r="AJ26" s="117" t="str">
        <f t="shared" ref="AJ26:AJ29" si="24">IFERROR(IF(AND(Y25="Impacto",Y26="Impacto"),(AJ25-(+AJ25*AB26)),IF(AND(Y25="Probabilidad",Y26="Impacto"),(AJ24-(+AJ24*AB26)),IF(Y26="Probabilidad",AJ25,""))),"")</f>
        <v/>
      </c>
      <c r="AK26" s="124" t="str">
        <f t="shared" ref="AK26" si="25">IFERROR(IF(OR(AND(AG26="Muy Baja",AI26="Leve"),AND(AG26="Muy Baja",AI26="Menor"),AND(AG26="Baja",AI26="Leve")),"Bajo",IF(OR(AND(AG26="Muy baja",AI26="Moderado"),AND(AG26="Baja",AI26="Menor"),AND(AG26="Baja",AI26="Moderado"),AND(AG26="Media",AI26="Leve"),AND(AG26="Media",AI26="Menor"),AND(AG26="Media",AI26="Moderado"),AND(AG26="Alta",AI26="Leve"),AND(AG26="Alta",AI26="Menor")),"Moderado",IF(OR(AND(AG26="Muy Baja",AI26="Mayor"),AND(AG26="Baja",AI26="Mayor"),AND(AG26="Media",AI26="Mayor"),AND(AG26="Alta",AI26="Moderado"),AND(AG26="Alta",AI26="Mayor"),AND(AG26="Muy Alta",AI26="Leve"),AND(AG26="Muy Alta",AI26="Menor"),AND(AG26="Muy Alta",AI26="Moderado"),AND(AG26="Muy Alta",AI26="Mayor")),"Alto",IF(OR(AND(AG26="Muy Baja",AI26="Catastrófico"),AND(AG26="Baja",AI26="Catastrófico"),AND(AG26="Media",AI26="Catastrófico"),AND(AG26="Alta",AI26="Catastrófico"),AND(AG26="Muy Alta",AI26="Catastrófico")),"Extremo","")))),"")</f>
        <v/>
      </c>
      <c r="AL26" s="142"/>
      <c r="AM26" s="120"/>
      <c r="AN26" s="121"/>
      <c r="AO26" s="121"/>
      <c r="AP26" s="122"/>
      <c r="AQ26" s="155"/>
      <c r="AR26" s="155"/>
      <c r="AS26" s="155"/>
    </row>
    <row r="27" spans="1:45" s="71" customFormat="1" ht="15.75" customHeight="1" x14ac:dyDescent="0.25">
      <c r="A27" s="663"/>
      <c r="B27" s="539"/>
      <c r="C27" s="654"/>
      <c r="D27" s="365"/>
      <c r="E27" s="401"/>
      <c r="F27" s="658"/>
      <c r="G27" s="365"/>
      <c r="H27" s="365"/>
      <c r="I27" s="365"/>
      <c r="J27" s="365"/>
      <c r="K27" s="365"/>
      <c r="L27" s="365"/>
      <c r="M27" s="365"/>
      <c r="N27" s="365"/>
      <c r="O27" s="661"/>
      <c r="P27" s="604"/>
      <c r="Q27" s="101"/>
      <c r="R27" s="528"/>
      <c r="S27" s="101">
        <f>IF(NOT(ISERROR(MATCH(R27,_xlfn.ANCHORARRAY(F38),0))),Q40&amp;"Por favor no seleccionar los criterios de impacto",R27)</f>
        <v>0</v>
      </c>
      <c r="T27" s="529"/>
      <c r="U27" s="263"/>
      <c r="V27" s="625"/>
      <c r="W27" s="70">
        <v>4</v>
      </c>
      <c r="X27" s="43"/>
      <c r="Y27" s="116" t="str">
        <f t="shared" ref="Y27:Y29" si="26">IF(OR(Z27="Preventivo",Z27="Detectivo"),"Probabilidad",IF(Z27="Correctivo","Impacto",""))</f>
        <v/>
      </c>
      <c r="Z27" s="123"/>
      <c r="AA27" s="123"/>
      <c r="AB27" s="117" t="str">
        <f t="shared" si="20"/>
        <v/>
      </c>
      <c r="AC27" s="123"/>
      <c r="AD27" s="123"/>
      <c r="AE27" s="123"/>
      <c r="AF27" s="118" t="str">
        <f t="shared" ref="AF27:AF29" si="27">IFERROR(IF(AND(Y26="Probabilidad",Y27="Probabilidad"),(AH26-(+AH26*AB27)),IF(AND(Y26="Impacto",Y27="Probabilidad"),(AH25-(+AH25*AB27)),IF(Y27="Impacto",AH26,""))),"")</f>
        <v/>
      </c>
      <c r="AG27" s="119" t="str">
        <f t="shared" si="21"/>
        <v/>
      </c>
      <c r="AH27" s="117" t="str">
        <f t="shared" si="22"/>
        <v/>
      </c>
      <c r="AI27" s="119" t="str">
        <f t="shared" si="23"/>
        <v/>
      </c>
      <c r="AJ27" s="117" t="str">
        <f t="shared" si="24"/>
        <v/>
      </c>
      <c r="AK27" s="124" t="str">
        <f>IFERROR(IF(OR(AND(AG27="Muy Baja",AI27="Leve"),AND(AG27="Muy Baja",AI27="Menor"),AND(AG27="Baja",AI27="Leve")),"Bajo",IF(OR(AND(AG27="Muy baja",AI27="Moderado"),AND(AG27="Baja",AI27="Menor"),AND(AG27="Baja",AI27="Moderado"),AND(AG27="Media",AI27="Leve"),AND(AG27="Media",AI27="Menor"),AND(AG27="Media",AI27="Moderado"),AND(AG27="Alta",AI27="Leve"),AND(AG27="Alta",AI27="Menor")),"Moderado",IF(OR(AND(AG27="Muy Baja",AI27="Mayor"),AND(AG27="Baja",AI27="Mayor"),AND(AG27="Media",AI27="Mayor"),AND(AG27="Alta",AI27="Moderado"),AND(AG27="Alta",AI27="Mayor"),AND(AG27="Muy Alta",AI27="Leve"),AND(AG27="Muy Alta",AI27="Menor"),AND(AG27="Muy Alta",AI27="Moderado"),AND(AG27="Muy Alta",AI27="Mayor")),"Alto",IF(OR(AND(AG27="Muy Baja",AI27="Catastrófico"),AND(AG27="Baja",AI27="Catastrófico"),AND(AG27="Media",AI27="Catastrófico"),AND(AG27="Alta",AI27="Catastrófico"),AND(AG27="Muy Alta",AI27="Catastrófico")),"Extremo","")))),"")</f>
        <v/>
      </c>
      <c r="AL27" s="142"/>
      <c r="AM27" s="120"/>
      <c r="AN27" s="121"/>
      <c r="AO27" s="121"/>
      <c r="AP27" s="122"/>
      <c r="AQ27" s="155"/>
      <c r="AR27" s="155"/>
      <c r="AS27" s="155"/>
    </row>
    <row r="28" spans="1:45" ht="15.75" customHeight="1" x14ac:dyDescent="0.2">
      <c r="A28" s="663"/>
      <c r="B28" s="539"/>
      <c r="C28" s="654"/>
      <c r="D28" s="365"/>
      <c r="E28" s="401"/>
      <c r="F28" s="658"/>
      <c r="G28" s="365"/>
      <c r="H28" s="365"/>
      <c r="I28" s="365"/>
      <c r="J28" s="365"/>
      <c r="K28" s="365"/>
      <c r="L28" s="365"/>
      <c r="M28" s="365"/>
      <c r="N28" s="365"/>
      <c r="O28" s="661"/>
      <c r="P28" s="604"/>
      <c r="Q28" s="101"/>
      <c r="R28" s="528"/>
      <c r="S28" s="101">
        <f>IF(NOT(ISERROR(MATCH(R28,_xlfn.ANCHORARRAY(F39),0))),Q41&amp;"Por favor no seleccionar los criterios de impacto",R28)</f>
        <v>0</v>
      </c>
      <c r="T28" s="529"/>
      <c r="U28" s="263"/>
      <c r="V28" s="625"/>
      <c r="W28" s="70">
        <v>5</v>
      </c>
      <c r="X28" s="43"/>
      <c r="Y28" s="45" t="str">
        <f t="shared" si="26"/>
        <v/>
      </c>
      <c r="Z28" s="46"/>
      <c r="AA28" s="46"/>
      <c r="AB28" s="47" t="str">
        <f t="shared" si="20"/>
        <v/>
      </c>
      <c r="AC28" s="46"/>
      <c r="AD28" s="46"/>
      <c r="AE28" s="46"/>
      <c r="AF28" s="48" t="str">
        <f t="shared" si="27"/>
        <v/>
      </c>
      <c r="AG28" s="49" t="str">
        <f t="shared" si="21"/>
        <v/>
      </c>
      <c r="AH28" s="47" t="str">
        <f t="shared" si="22"/>
        <v/>
      </c>
      <c r="AI28" s="49" t="str">
        <f t="shared" si="23"/>
        <v/>
      </c>
      <c r="AJ28" s="47" t="str">
        <f t="shared" si="24"/>
        <v/>
      </c>
      <c r="AK28" s="50" t="str">
        <f t="shared" ref="AK28:AK29" si="28">IFERROR(IF(OR(AND(AG28="Muy Baja",AI28="Leve"),AND(AG28="Muy Baja",AI28="Menor"),AND(AG28="Baja",AI28="Leve")),"Bajo",IF(OR(AND(AG28="Muy baja",AI28="Moderado"),AND(AG28="Baja",AI28="Menor"),AND(AG28="Baja",AI28="Moderado"),AND(AG28="Media",AI28="Leve"),AND(AG28="Media",AI28="Menor"),AND(AG28="Media",AI28="Moderado"),AND(AG28="Alta",AI28="Leve"),AND(AG28="Alta",AI28="Menor")),"Moderado",IF(OR(AND(AG28="Muy Baja",AI28="Mayor"),AND(AG28="Baja",AI28="Mayor"),AND(AG28="Media",AI28="Mayor"),AND(AG28="Alta",AI28="Moderado"),AND(AG28="Alta",AI28="Mayor"),AND(AG28="Muy Alta",AI28="Leve"),AND(AG28="Muy Alta",AI28="Menor"),AND(AG28="Muy Alta",AI28="Moderado"),AND(AG28="Muy Alta",AI28="Mayor")),"Alto",IF(OR(AND(AG28="Muy Baja",AI28="Catastrófico"),AND(AG28="Baja",AI28="Catastrófico"),AND(AG28="Media",AI28="Catastrófico"),AND(AG28="Alta",AI28="Catastrófico"),AND(AG28="Muy Alta",AI28="Catastrófico")),"Extremo","")))),"")</f>
        <v/>
      </c>
      <c r="AL28" s="142"/>
      <c r="AM28" s="42"/>
      <c r="AN28" s="52"/>
      <c r="AO28" s="52"/>
      <c r="AP28" s="53"/>
      <c r="AQ28" s="155"/>
      <c r="AR28" s="155"/>
      <c r="AS28" s="155"/>
    </row>
    <row r="29" spans="1:45" ht="15.75" customHeight="1" thickBot="1" x14ac:dyDescent="0.25">
      <c r="A29" s="663"/>
      <c r="B29" s="539"/>
      <c r="C29" s="655"/>
      <c r="D29" s="366"/>
      <c r="E29" s="402"/>
      <c r="F29" s="659"/>
      <c r="G29" s="366"/>
      <c r="H29" s="366"/>
      <c r="I29" s="366"/>
      <c r="J29" s="366"/>
      <c r="K29" s="366"/>
      <c r="L29" s="366"/>
      <c r="M29" s="366"/>
      <c r="N29" s="366"/>
      <c r="O29" s="662"/>
      <c r="P29" s="605"/>
      <c r="Q29" s="101"/>
      <c r="R29" s="528"/>
      <c r="S29" s="101">
        <f>IF(NOT(ISERROR(MATCH(R29,_xlfn.ANCHORARRAY(F40),0))),Q42&amp;"Por favor no seleccionar los criterios de impacto",R29)</f>
        <v>0</v>
      </c>
      <c r="T29" s="529"/>
      <c r="U29" s="264"/>
      <c r="V29" s="625"/>
      <c r="W29" s="70">
        <v>6</v>
      </c>
      <c r="X29" s="43"/>
      <c r="Y29" s="45" t="str">
        <f t="shared" si="26"/>
        <v/>
      </c>
      <c r="Z29" s="46"/>
      <c r="AA29" s="46"/>
      <c r="AB29" s="47" t="str">
        <f t="shared" si="20"/>
        <v/>
      </c>
      <c r="AC29" s="46"/>
      <c r="AD29" s="46"/>
      <c r="AE29" s="46"/>
      <c r="AF29" s="48" t="str">
        <f t="shared" si="27"/>
        <v/>
      </c>
      <c r="AG29" s="49" t="str">
        <f t="shared" si="21"/>
        <v/>
      </c>
      <c r="AH29" s="47" t="str">
        <f t="shared" si="22"/>
        <v/>
      </c>
      <c r="AI29" s="49" t="str">
        <f t="shared" si="23"/>
        <v/>
      </c>
      <c r="AJ29" s="47" t="str">
        <f t="shared" si="24"/>
        <v/>
      </c>
      <c r="AK29" s="50" t="str">
        <f t="shared" si="28"/>
        <v/>
      </c>
      <c r="AL29" s="142"/>
      <c r="AM29" s="42"/>
      <c r="AN29" s="52"/>
      <c r="AO29" s="52"/>
      <c r="AP29" s="53"/>
      <c r="AQ29" s="156"/>
      <c r="AR29" s="156"/>
      <c r="AS29" s="156"/>
    </row>
    <row r="30" spans="1:45" s="71" customFormat="1" ht="77.25" customHeight="1" x14ac:dyDescent="0.25">
      <c r="A30" s="663">
        <v>4</v>
      </c>
      <c r="B30" s="539" t="s">
        <v>474</v>
      </c>
      <c r="C30" s="539" t="s">
        <v>30</v>
      </c>
      <c r="D30" s="440" t="s">
        <v>821</v>
      </c>
      <c r="E30" s="367" t="s">
        <v>822</v>
      </c>
      <c r="F30" s="626" t="s">
        <v>823</v>
      </c>
      <c r="G30" s="367" t="s">
        <v>61</v>
      </c>
      <c r="H30" s="367" t="s">
        <v>37</v>
      </c>
      <c r="I30" s="367" t="s">
        <v>479</v>
      </c>
      <c r="J30" s="367" t="s">
        <v>824</v>
      </c>
      <c r="K30" s="367" t="s">
        <v>495</v>
      </c>
      <c r="L30" s="367" t="s">
        <v>482</v>
      </c>
      <c r="M30" s="367" t="s">
        <v>43</v>
      </c>
      <c r="N30" s="367" t="s">
        <v>52</v>
      </c>
      <c r="O30" s="384">
        <v>630</v>
      </c>
      <c r="P30" s="529" t="str">
        <f>IF(O30&lt;=0,"",IF(O30&lt;=2,"Muy Baja",IF(O30&lt;=24,"Baja",IF(O30&lt;=500,"Media",IF(O30&lt;=5000,"Alta","Muy Alta")))))</f>
        <v>Alta</v>
      </c>
      <c r="Q30" s="358">
        <f>IF(P30="","",IF(P30="Muy Baja",0.2,IF(P30="Baja",0.4,IF(P30="Media",0.6,IF(P30="Alta",0.8,IF(P30="Muy Alta",1,))))))</f>
        <v>0.8</v>
      </c>
      <c r="R30" s="440" t="s">
        <v>825</v>
      </c>
      <c r="S30" s="358" t="str">
        <f>IF(NOT(ISERROR(MATCH(R30,#REF!,0))),#REF!&amp;"Por favor no seleccionar los criterios de impacto(Afectación Económica o presupuestal y Pérdida Reputacional)",R30)</f>
        <v>El riesgo afecta la imagen de la entidad con algunos usuarios de relevancia frente al logro de los objetivos</v>
      </c>
      <c r="T30" s="428" t="s">
        <v>181</v>
      </c>
      <c r="U30" s="553" t="s">
        <v>210</v>
      </c>
      <c r="V30" s="625" t="str">
        <f>IF(OR(AND(P30="Muy Baja",T30="Leve"),AND(P30="Muy Baja",T30="Menor"),AND(P30="Baja",T30="Leve")),"Bajo",IF(OR(AND(P30="Muy baja",T30="Moderado"),AND(P30="Baja",T30="Menor"),AND(P30="Baja",T30="Moderado"),AND(P30="Media",T30="Leve"),AND(P30="Media",T30="Menor"),AND(P30="Media",T30="Moderado"),AND(P30="Alta",T30="Leve"),AND(P30="Alta",T30="Menor")),"Moderado",IF(OR(AND(P30="Muy Baja",T30="Mayor"),AND(P30="Baja",T30="Mayor"),AND(P30="Media",T30="Mayor"),AND(P30="Alta",T30="Moderado"),AND(P30="Alta",T30="Mayor"),AND(P30="Muy Alta",T30="Leve"),AND(P30="Muy Alta",T30="Menor"),AND(P30="Muy Alta",T30="Moderado"),AND(P30="Muy Alta",T30="Mayor")),"Alto",IF(OR(AND(P30="Muy Baja",T30="Catastrófico"),AND(P30="Baja",T30="Catastrófico"),AND(P30="Media",T30="Catastrófico"),AND(P30="Alta",T30="Catastrófico"),AND(P30="Muy Alta",T30="Catastrófico")),"Extremo",""))))</f>
        <v>Alto</v>
      </c>
      <c r="W30" s="115">
        <v>1</v>
      </c>
      <c r="X30" s="94" t="s">
        <v>826</v>
      </c>
      <c r="Y30" s="116" t="str">
        <f>IF(OR(Z30="Preventivo",Z30="Detectivo"),"Probabilidad",IF(Z30="Correctivo","Impacto",""))</f>
        <v>Probabilidad</v>
      </c>
      <c r="Z30" s="132" t="s">
        <v>184</v>
      </c>
      <c r="AA30" s="132" t="s">
        <v>185</v>
      </c>
      <c r="AB30" s="47" t="str">
        <f>IF(AND(Z30="Preventivo",AA30="Automático"),"50%",IF(AND(Z30="Preventivo",AA30="Manual"),"40%",IF(AND(Z30="Detectivo",AA30="Automático"),"40%",IF(AND(Z30="Detectivo",AA30="Manual"),"30%",IF(AND(Z30="Correctivo",AA30="Automático"),"35%",IF(AND(Z30="Correctivo",AA30="Manual"),"25%",""))))))</f>
        <v>40%</v>
      </c>
      <c r="AC30" s="132" t="s">
        <v>186</v>
      </c>
      <c r="AD30" s="132" t="s">
        <v>187</v>
      </c>
      <c r="AE30" s="132" t="s">
        <v>188</v>
      </c>
      <c r="AF30" s="48">
        <f>IFERROR(IF(Y30="Probabilidad",(Q30-(+Q30*AB30)),IF(Y30="Impacto",Q30,"")),"")</f>
        <v>0.48</v>
      </c>
      <c r="AG30" s="49" t="str">
        <f>IFERROR(IF(AF30="","",IF(AF30&lt;=0.2,"Muy Baja",IF(AF30&lt;=0.4,"Baja",IF(AF30&lt;=0.6,"Media",IF(AF30&lt;=0.8,"Alta","Muy Alta"))))),"")</f>
        <v>Media</v>
      </c>
      <c r="AH30" s="47">
        <f>+AF30</f>
        <v>0.48</v>
      </c>
      <c r="AI30" s="133" t="s">
        <v>181</v>
      </c>
      <c r="AJ30" s="134">
        <v>0.6</v>
      </c>
      <c r="AK30" s="135" t="s">
        <v>181</v>
      </c>
      <c r="AL30" s="143" t="s">
        <v>33</v>
      </c>
      <c r="AM30" s="153" t="s">
        <v>827</v>
      </c>
      <c r="AN30" s="114" t="s">
        <v>486</v>
      </c>
      <c r="AO30" s="125" t="s">
        <v>828</v>
      </c>
      <c r="AP30" s="126">
        <v>45199</v>
      </c>
      <c r="AQ30" s="519" t="s">
        <v>488</v>
      </c>
      <c r="AR30" s="519" t="s">
        <v>489</v>
      </c>
      <c r="AS30" s="519" t="s">
        <v>490</v>
      </c>
    </row>
    <row r="31" spans="1:45" s="71" customFormat="1" ht="76.5" customHeight="1" x14ac:dyDescent="0.25">
      <c r="A31" s="663"/>
      <c r="B31" s="539"/>
      <c r="C31" s="539"/>
      <c r="D31" s="412"/>
      <c r="E31" s="365"/>
      <c r="F31" s="626"/>
      <c r="G31" s="365"/>
      <c r="H31" s="365"/>
      <c r="I31" s="365"/>
      <c r="J31" s="365"/>
      <c r="K31" s="365"/>
      <c r="L31" s="365"/>
      <c r="M31" s="365"/>
      <c r="N31" s="365"/>
      <c r="O31" s="434"/>
      <c r="P31" s="529"/>
      <c r="Q31" s="358"/>
      <c r="R31" s="412"/>
      <c r="S31" s="358">
        <f>IF(NOT(ISERROR(MATCH(R31,_xlfn.ANCHORARRAY(F42),0))),Q44&amp;"Por favor no seleccionar los criterios de impacto",R31)</f>
        <v>0</v>
      </c>
      <c r="T31" s="429"/>
      <c r="U31" s="554"/>
      <c r="V31" s="625"/>
      <c r="W31" s="115">
        <v>2</v>
      </c>
      <c r="X31" s="94" t="s">
        <v>829</v>
      </c>
      <c r="Y31" s="116" t="str">
        <f>IF(OR(Z31="Preventivo",Z31="Detectivo"),"Probabilidad",IF(Z31="Correctivo","Impacto",""))</f>
        <v>Probabilidad</v>
      </c>
      <c r="Z31" s="136" t="s">
        <v>184</v>
      </c>
      <c r="AA31" s="136" t="s">
        <v>185</v>
      </c>
      <c r="AB31" s="47" t="str">
        <f t="shared" ref="AB31:AB35" si="29">IF(AND(Z31="Preventivo",AA31="Automático"),"50%",IF(AND(Z31="Preventivo",AA31="Manual"),"40%",IF(AND(Z31="Detectivo",AA31="Automático"),"40%",IF(AND(Z31="Detectivo",AA31="Manual"),"30%",IF(AND(Z31="Correctivo",AA31="Automático"),"35%",IF(AND(Z31="Correctivo",AA31="Manual"),"25%",""))))))</f>
        <v>40%</v>
      </c>
      <c r="AC31" s="136" t="s">
        <v>186</v>
      </c>
      <c r="AD31" s="136" t="s">
        <v>450</v>
      </c>
      <c r="AE31" s="136" t="s">
        <v>188</v>
      </c>
      <c r="AF31" s="48">
        <f>IFERROR(IF(AND(Y30="Probabilidad",Y31="Probabilidad"),(AH30-(+AH30*AB31)),IF(Y31="Probabilidad",(Q30-(+Q30*AB31)),IF(Y31="Impacto",AH30,""))),"")</f>
        <v>0.28799999999999998</v>
      </c>
      <c r="AG31" s="49" t="str">
        <f t="shared" ref="AG31:AG77" si="30">IFERROR(IF(AF31="","",IF(AF31&lt;=0.2,"Muy Baja",IF(AF31&lt;=0.4,"Baja",IF(AF31&lt;=0.6,"Media",IF(AF31&lt;=0.8,"Alta","Muy Alta"))))),"")</f>
        <v>Baja</v>
      </c>
      <c r="AH31" s="47">
        <f t="shared" ref="AH31:AH35" si="31">+AF31</f>
        <v>0.28799999999999998</v>
      </c>
      <c r="AI31" s="133" t="s">
        <v>181</v>
      </c>
      <c r="AJ31" s="137">
        <v>0.6</v>
      </c>
      <c r="AK31" s="135" t="s">
        <v>181</v>
      </c>
      <c r="AL31" s="144" t="s">
        <v>200</v>
      </c>
      <c r="AM31" s="120"/>
      <c r="AN31" s="121"/>
      <c r="AO31" s="121"/>
      <c r="AP31" s="122"/>
      <c r="AQ31" s="365"/>
      <c r="AR31" s="365"/>
      <c r="AS31" s="365"/>
    </row>
    <row r="32" spans="1:45" s="71" customFormat="1" ht="15.75" customHeight="1" x14ac:dyDescent="0.25">
      <c r="A32" s="663"/>
      <c r="B32" s="539"/>
      <c r="C32" s="539"/>
      <c r="D32" s="412"/>
      <c r="E32" s="365"/>
      <c r="F32" s="626"/>
      <c r="G32" s="365"/>
      <c r="H32" s="365"/>
      <c r="I32" s="365"/>
      <c r="J32" s="365"/>
      <c r="K32" s="365"/>
      <c r="L32" s="365"/>
      <c r="M32" s="365"/>
      <c r="N32" s="365"/>
      <c r="O32" s="434"/>
      <c r="P32" s="529"/>
      <c r="Q32" s="358"/>
      <c r="R32" s="412"/>
      <c r="S32" s="358">
        <f>IF(NOT(ISERROR(MATCH(R32,_xlfn.ANCHORARRAY(F43),0))),Q45&amp;"Por favor no seleccionar los criterios de impacto",R32)</f>
        <v>0</v>
      </c>
      <c r="T32" s="429"/>
      <c r="U32" s="554"/>
      <c r="V32" s="625"/>
      <c r="W32" s="115">
        <v>3</v>
      </c>
      <c r="X32" s="43"/>
      <c r="Y32" s="116" t="str">
        <f>IF(OR(Z32="Preventivo",Z32="Detectivo"),"Probabilidad",IF(Z32="Correctivo","Impacto",""))</f>
        <v/>
      </c>
      <c r="Z32" s="123"/>
      <c r="AA32" s="123"/>
      <c r="AB32" s="117" t="str">
        <f t="shared" si="29"/>
        <v/>
      </c>
      <c r="AC32" s="123"/>
      <c r="AD32" s="123"/>
      <c r="AE32" s="123"/>
      <c r="AF32" s="118" t="str">
        <f>IFERROR(IF(AND(Y31="Probabilidad",Y32="Probabilidad"),(AH31-(+AH31*AB32)),IF(AND(Y31="Impacto",Y32="Probabilidad"),(AH30-(+AH30*AB32)),IF(Y32="Impacto",AH31,""))),"")</f>
        <v/>
      </c>
      <c r="AG32" s="119" t="str">
        <f t="shared" si="30"/>
        <v/>
      </c>
      <c r="AH32" s="117" t="str">
        <f t="shared" si="31"/>
        <v/>
      </c>
      <c r="AI32" s="119" t="str">
        <f t="shared" ref="AI32:AI77" si="32">IFERROR(IF(AJ32="","",IF(AJ32&lt;=0.2,"Leve",IF(AJ32&lt;=0.4,"Menor",IF(AJ32&lt;=0.6,"Moderado",IF(AJ32&lt;=0.8,"Mayor","Catastrófico"))))),"")</f>
        <v/>
      </c>
      <c r="AJ32" s="117" t="str">
        <f t="shared" ref="AJ32" si="33">IFERROR(IF(AND(Y31="Impacto",Y32="Impacto"),(AJ31-(+AJ31*AB32)),IF(AND(Y31="Probabilidad",Y32="Impacto"),(AJ30-(+AJ30*AB32)),IF(Y32="Probabilidad",AJ31,""))),"")</f>
        <v/>
      </c>
      <c r="AK32" s="124" t="str">
        <f t="shared" ref="AK32" si="34">IFERROR(IF(OR(AND(AG32="Muy Baja",AI32="Leve"),AND(AG32="Muy Baja",AI32="Menor"),AND(AG32="Baja",AI32="Leve")),"Bajo",IF(OR(AND(AG32="Muy baja",AI32="Moderado"),AND(AG32="Baja",AI32="Menor"),AND(AG32="Baja",AI32="Moderado"),AND(AG32="Media",AI32="Leve"),AND(AG32="Media",AI32="Menor"),AND(AG32="Media",AI32="Moderado"),AND(AG32="Alta",AI32="Leve"),AND(AG32="Alta",AI32="Menor")),"Moderado",IF(OR(AND(AG32="Muy Baja",AI32="Mayor"),AND(AG32="Baja",AI32="Mayor"),AND(AG32="Media",AI32="Mayor"),AND(AG32="Alta",AI32="Moderado"),AND(AG32="Alta",AI32="Mayor"),AND(AG32="Muy Alta",AI32="Leve"),AND(AG32="Muy Alta",AI32="Menor"),AND(AG32="Muy Alta",AI32="Moderado"),AND(AG32="Muy Alta",AI32="Mayor")),"Alto",IF(OR(AND(AG32="Muy Baja",AI32="Catastrófico"),AND(AG32="Baja",AI32="Catastrófico"),AND(AG32="Media",AI32="Catastrófico"),AND(AG32="Alta",AI32="Catastrófico"),AND(AG32="Muy Alta",AI32="Catastrófico")),"Extremo","")))),"")</f>
        <v/>
      </c>
      <c r="AL32" s="142"/>
      <c r="AM32" s="120"/>
      <c r="AN32" s="121"/>
      <c r="AO32" s="121"/>
      <c r="AP32" s="122"/>
      <c r="AQ32" s="365"/>
      <c r="AR32" s="365"/>
      <c r="AS32" s="365"/>
    </row>
    <row r="33" spans="1:45" s="71" customFormat="1" ht="15.75" customHeight="1" x14ac:dyDescent="0.25">
      <c r="A33" s="663"/>
      <c r="B33" s="539"/>
      <c r="C33" s="539"/>
      <c r="D33" s="412"/>
      <c r="E33" s="365"/>
      <c r="F33" s="626"/>
      <c r="G33" s="365"/>
      <c r="H33" s="365"/>
      <c r="I33" s="365"/>
      <c r="J33" s="365"/>
      <c r="K33" s="365"/>
      <c r="L33" s="365"/>
      <c r="M33" s="365"/>
      <c r="N33" s="365"/>
      <c r="O33" s="434"/>
      <c r="P33" s="529"/>
      <c r="Q33" s="358"/>
      <c r="R33" s="412"/>
      <c r="S33" s="358">
        <f>IF(NOT(ISERROR(MATCH(R33,_xlfn.ANCHORARRAY(F44),0))),Q46&amp;"Por favor no seleccionar los criterios de impacto",R33)</f>
        <v>0</v>
      </c>
      <c r="T33" s="429"/>
      <c r="U33" s="554"/>
      <c r="V33" s="625"/>
      <c r="W33" s="115">
        <v>4</v>
      </c>
      <c r="X33" s="43"/>
      <c r="Y33" s="116" t="str">
        <f t="shared" ref="Y33:Y35" si="35">IF(OR(Z33="Preventivo",Z33="Detectivo"),"Probabilidad",IF(Z33="Correctivo","Impacto",""))</f>
        <v/>
      </c>
      <c r="Z33" s="123"/>
      <c r="AA33" s="123"/>
      <c r="AB33" s="117" t="str">
        <f t="shared" si="29"/>
        <v/>
      </c>
      <c r="AC33" s="123"/>
      <c r="AD33" s="123"/>
      <c r="AE33" s="123"/>
      <c r="AF33" s="118" t="str">
        <f t="shared" ref="AF33:AF35" si="36">IFERROR(IF(AND(Y32="Probabilidad",Y33="Probabilidad"),(AH32-(+AH32*AB33)),IF(AND(Y32="Impacto",Y33="Probabilidad"),(AH31-(+AH31*AB33)),IF(Y33="Impacto",AH32,""))),"")</f>
        <v/>
      </c>
      <c r="AG33" s="119" t="str">
        <f t="shared" si="30"/>
        <v/>
      </c>
      <c r="AH33" s="117" t="str">
        <f t="shared" si="31"/>
        <v/>
      </c>
      <c r="AI33" s="119" t="str">
        <f t="shared" si="32"/>
        <v/>
      </c>
      <c r="AJ33" s="117" t="str">
        <f t="shared" ref="AJ33:AJ77" si="37">IFERROR(IF(AND(Y32="Impacto",Y33="Impacto"),(AJ32-(+AJ32*AB33)),IF(AND(Y32="Probabilidad",Y33="Impacto"),(AJ31-(+AJ31*AB33)),IF(Y33="Probabilidad",AJ32,""))),"")</f>
        <v/>
      </c>
      <c r="AK33" s="124" t="str">
        <f>IFERROR(IF(OR(AND(AG33="Muy Baja",AI33="Leve"),AND(AG33="Muy Baja",AI33="Menor"),AND(AG33="Baja",AI33="Leve")),"Bajo",IF(OR(AND(AG33="Muy baja",AI33="Moderado"),AND(AG33="Baja",AI33="Menor"),AND(AG33="Baja",AI33="Moderado"),AND(AG33="Media",AI33="Leve"),AND(AG33="Media",AI33="Menor"),AND(AG33="Media",AI33="Moderado"),AND(AG33="Alta",AI33="Leve"),AND(AG33="Alta",AI33="Menor")),"Moderado",IF(OR(AND(AG33="Muy Baja",AI33="Mayor"),AND(AG33="Baja",AI33="Mayor"),AND(AG33="Media",AI33="Mayor"),AND(AG33="Alta",AI33="Moderado"),AND(AG33="Alta",AI33="Mayor"),AND(AG33="Muy Alta",AI33="Leve"),AND(AG33="Muy Alta",AI33="Menor"),AND(AG33="Muy Alta",AI33="Moderado"),AND(AG33="Muy Alta",AI33="Mayor")),"Alto",IF(OR(AND(AG33="Muy Baja",AI33="Catastrófico"),AND(AG33="Baja",AI33="Catastrófico"),AND(AG33="Media",AI33="Catastrófico"),AND(AG33="Alta",AI33="Catastrófico"),AND(AG33="Muy Alta",AI33="Catastrófico")),"Extremo","")))),"")</f>
        <v/>
      </c>
      <c r="AL33" s="142"/>
      <c r="AM33" s="120"/>
      <c r="AN33" s="121"/>
      <c r="AO33" s="121"/>
      <c r="AP33" s="122"/>
      <c r="AQ33" s="365"/>
      <c r="AR33" s="365"/>
      <c r="AS33" s="365"/>
    </row>
    <row r="34" spans="1:45" ht="15.75" customHeight="1" x14ac:dyDescent="0.2">
      <c r="A34" s="663"/>
      <c r="B34" s="539"/>
      <c r="C34" s="539"/>
      <c r="D34" s="412"/>
      <c r="E34" s="365"/>
      <c r="F34" s="626"/>
      <c r="G34" s="365"/>
      <c r="H34" s="365"/>
      <c r="I34" s="365"/>
      <c r="J34" s="365"/>
      <c r="K34" s="365"/>
      <c r="L34" s="365"/>
      <c r="M34" s="365"/>
      <c r="N34" s="365"/>
      <c r="O34" s="434"/>
      <c r="P34" s="529"/>
      <c r="Q34" s="358"/>
      <c r="R34" s="412"/>
      <c r="S34" s="358">
        <f>IF(NOT(ISERROR(MATCH(R34,_xlfn.ANCHORARRAY(F45),0))),Q47&amp;"Por favor no seleccionar los criterios de impacto",R34)</f>
        <v>0</v>
      </c>
      <c r="T34" s="429"/>
      <c r="U34" s="554"/>
      <c r="V34" s="625"/>
      <c r="W34" s="70">
        <v>5</v>
      </c>
      <c r="X34" s="43"/>
      <c r="Y34" s="45" t="str">
        <f t="shared" si="35"/>
        <v/>
      </c>
      <c r="Z34" s="46"/>
      <c r="AA34" s="46"/>
      <c r="AB34" s="47" t="str">
        <f t="shared" si="29"/>
        <v/>
      </c>
      <c r="AC34" s="46"/>
      <c r="AD34" s="46"/>
      <c r="AE34" s="46"/>
      <c r="AF34" s="48" t="str">
        <f t="shared" si="36"/>
        <v/>
      </c>
      <c r="AG34" s="49" t="str">
        <f t="shared" si="30"/>
        <v/>
      </c>
      <c r="AH34" s="47" t="str">
        <f t="shared" si="31"/>
        <v/>
      </c>
      <c r="AI34" s="49" t="str">
        <f t="shared" si="32"/>
        <v/>
      </c>
      <c r="AJ34" s="47" t="str">
        <f t="shared" si="37"/>
        <v/>
      </c>
      <c r="AK34" s="50" t="str">
        <f t="shared" ref="AK34:AK35" si="38">IFERROR(IF(OR(AND(AG34="Muy Baja",AI34="Leve"),AND(AG34="Muy Baja",AI34="Menor"),AND(AG34="Baja",AI34="Leve")),"Bajo",IF(OR(AND(AG34="Muy baja",AI34="Moderado"),AND(AG34="Baja",AI34="Menor"),AND(AG34="Baja",AI34="Moderado"),AND(AG34="Media",AI34="Leve"),AND(AG34="Media",AI34="Menor"),AND(AG34="Media",AI34="Moderado"),AND(AG34="Alta",AI34="Leve"),AND(AG34="Alta",AI34="Menor")),"Moderado",IF(OR(AND(AG34="Muy Baja",AI34="Mayor"),AND(AG34="Baja",AI34="Mayor"),AND(AG34="Media",AI34="Mayor"),AND(AG34="Alta",AI34="Moderado"),AND(AG34="Alta",AI34="Mayor"),AND(AG34="Muy Alta",AI34="Leve"),AND(AG34="Muy Alta",AI34="Menor"),AND(AG34="Muy Alta",AI34="Moderado"),AND(AG34="Muy Alta",AI34="Mayor")),"Alto",IF(OR(AND(AG34="Muy Baja",AI34="Catastrófico"),AND(AG34="Baja",AI34="Catastrófico"),AND(AG34="Media",AI34="Catastrófico"),AND(AG34="Alta",AI34="Catastrófico"),AND(AG34="Muy Alta",AI34="Catastrófico")),"Extremo","")))),"")</f>
        <v/>
      </c>
      <c r="AL34" s="142"/>
      <c r="AM34" s="42"/>
      <c r="AN34" s="52"/>
      <c r="AO34" s="52"/>
      <c r="AP34" s="53"/>
      <c r="AQ34" s="365"/>
      <c r="AR34" s="365"/>
      <c r="AS34" s="365"/>
    </row>
    <row r="35" spans="1:45" ht="15.75" customHeight="1" x14ac:dyDescent="0.2">
      <c r="A35" s="663"/>
      <c r="B35" s="539"/>
      <c r="C35" s="539"/>
      <c r="D35" s="413"/>
      <c r="E35" s="366"/>
      <c r="F35" s="626"/>
      <c r="G35" s="366"/>
      <c r="H35" s="366"/>
      <c r="I35" s="366"/>
      <c r="J35" s="366"/>
      <c r="K35" s="366"/>
      <c r="L35" s="366"/>
      <c r="M35" s="366"/>
      <c r="N35" s="366"/>
      <c r="O35" s="385"/>
      <c r="P35" s="529"/>
      <c r="Q35" s="358"/>
      <c r="R35" s="413"/>
      <c r="S35" s="358">
        <f>IF(NOT(ISERROR(MATCH(R35,_xlfn.ANCHORARRAY(F46),0))),Q48&amp;"Por favor no seleccionar los criterios de impacto",R35)</f>
        <v>0</v>
      </c>
      <c r="T35" s="430"/>
      <c r="U35" s="555"/>
      <c r="V35" s="625"/>
      <c r="W35" s="70">
        <v>6</v>
      </c>
      <c r="X35" s="43"/>
      <c r="Y35" s="45" t="str">
        <f t="shared" si="35"/>
        <v/>
      </c>
      <c r="Z35" s="46"/>
      <c r="AA35" s="46"/>
      <c r="AB35" s="47" t="str">
        <f t="shared" si="29"/>
        <v/>
      </c>
      <c r="AC35" s="46"/>
      <c r="AD35" s="46"/>
      <c r="AE35" s="46"/>
      <c r="AF35" s="48" t="str">
        <f t="shared" si="36"/>
        <v/>
      </c>
      <c r="AG35" s="49" t="str">
        <f t="shared" si="30"/>
        <v/>
      </c>
      <c r="AH35" s="47" t="str">
        <f t="shared" si="31"/>
        <v/>
      </c>
      <c r="AI35" s="49" t="str">
        <f t="shared" si="32"/>
        <v/>
      </c>
      <c r="AJ35" s="47" t="str">
        <f t="shared" si="37"/>
        <v/>
      </c>
      <c r="AK35" s="50" t="str">
        <f t="shared" si="38"/>
        <v/>
      </c>
      <c r="AL35" s="142"/>
      <c r="AM35" s="42"/>
      <c r="AN35" s="52"/>
      <c r="AO35" s="52"/>
      <c r="AP35" s="53"/>
      <c r="AQ35" s="366"/>
      <c r="AR35" s="366"/>
      <c r="AS35" s="366"/>
    </row>
    <row r="36" spans="1:45" ht="99.95" customHeight="1" x14ac:dyDescent="0.2">
      <c r="A36" s="663">
        <v>5</v>
      </c>
      <c r="B36" s="539" t="s">
        <v>516</v>
      </c>
      <c r="C36" s="539" t="s">
        <v>30</v>
      </c>
      <c r="D36" s="440" t="s">
        <v>830</v>
      </c>
      <c r="E36" s="367" t="s">
        <v>831</v>
      </c>
      <c r="F36" s="626" t="s">
        <v>832</v>
      </c>
      <c r="G36" s="539" t="s">
        <v>61</v>
      </c>
      <c r="H36" s="367" t="s">
        <v>40</v>
      </c>
      <c r="I36" s="367" t="s">
        <v>833</v>
      </c>
      <c r="J36" s="367" t="s">
        <v>834</v>
      </c>
      <c r="K36" s="367" t="s">
        <v>835</v>
      </c>
      <c r="L36" s="367" t="s">
        <v>836</v>
      </c>
      <c r="M36" s="367" t="s">
        <v>48</v>
      </c>
      <c r="N36" s="367" t="s">
        <v>52</v>
      </c>
      <c r="O36" s="384">
        <v>5000</v>
      </c>
      <c r="P36" s="507" t="s">
        <v>209</v>
      </c>
      <c r="Q36" s="382" t="s">
        <v>837</v>
      </c>
      <c r="R36" s="440" t="s">
        <v>837</v>
      </c>
      <c r="S36" s="358" t="str">
        <f>IF(NOT(ISERROR(MATCH(R36,#REF!,0))),#REF!&amp;"Por favor no seleccionar los criterios de impacto(Afectación Económica o presupuestal y Pérdida Reputacional)",R36)</f>
        <v xml:space="preserve">     El riesgo afecta la imagen de de la entidad con efecto publicitario sostenido a nivel de sector administrativo, nivel departamental o municipal</v>
      </c>
      <c r="T36" s="507" t="s">
        <v>557</v>
      </c>
      <c r="U36" s="553" t="s">
        <v>210</v>
      </c>
      <c r="V36" s="625" t="str">
        <f>IF(OR(AND(P36="Muy Baja",T36="Leve"),AND(P36="Muy Baja",T36="Menor"),AND(P36="Baja",T36="Leve")),"Bajo",IF(OR(AND(P36="Muy baja",T36="Moderado"),AND(P36="Baja",T36="Menor"),AND(P36="Baja",T36="Moderado"),AND(P36="Media",T36="Leve"),AND(P36="Media",T36="Menor"),AND(P36="Media",T36="Moderado"),AND(P36="Alta",T36="Leve"),AND(P36="Alta",T36="Menor")),"Moderado",IF(OR(AND(P36="Muy Baja",T36="Mayor"),AND(P36="Baja",T36="Mayor"),AND(P36="Media",T36="Mayor"),AND(P36="Alta",T36="Moderado"),AND(P36="Alta",T36="Mayor"),AND(P36="Muy Alta",T36="Leve"),AND(P36="Muy Alta",T36="Menor"),AND(P36="Muy Alta",T36="Moderado"),AND(P36="Muy Alta",T36="Mayor")),"Alto",IF(OR(AND(P36="Muy Baja",T36="Catastrófico"),AND(P36="Baja",T36="Catastrófico"),AND(P36="Media",T36="Catastrófico"),AND(P36="Alta",T36="Catastrófico"),AND(P36="Muy Alta",T36="Catastrófico")),"Extremo",""))))</f>
        <v>Alto</v>
      </c>
      <c r="W36" s="70">
        <v>1</v>
      </c>
      <c r="X36" s="94" t="s">
        <v>838</v>
      </c>
      <c r="Y36" s="45" t="str">
        <f>IF(OR(Z36="Preventivo",Z36="Detectivo"),"Probabilidad",IF(Z36="Correctivo","Impacto",""))</f>
        <v>Probabilidad</v>
      </c>
      <c r="Z36" s="132" t="s">
        <v>184</v>
      </c>
      <c r="AA36" s="132" t="s">
        <v>185</v>
      </c>
      <c r="AB36" s="47" t="str">
        <f>IF(AND(Z36="Preventivo",AA36="Automático"),"50%",IF(AND(Z36="Preventivo",AA36="Manual"),"40%",IF(AND(Z36="Detectivo",AA36="Automático"),"40%",IF(AND(Z36="Detectivo",AA36="Manual"),"30%",IF(AND(Z36="Correctivo",AA36="Automático"),"35%",IF(AND(Z36="Correctivo",AA36="Manual"),"25%",""))))))</f>
        <v>40%</v>
      </c>
      <c r="AC36" s="132" t="s">
        <v>186</v>
      </c>
      <c r="AD36" s="132" t="s">
        <v>187</v>
      </c>
      <c r="AE36" s="132" t="s">
        <v>188</v>
      </c>
      <c r="AF36" s="48" t="str">
        <f>IFERROR(IF(Y36="Probabilidad",(Q36-(+Q36*AB36)),IF(Y36="Impacto",Q36,"")),"")</f>
        <v/>
      </c>
      <c r="AG36" s="133" t="s">
        <v>179</v>
      </c>
      <c r="AH36" s="134">
        <v>0.48</v>
      </c>
      <c r="AI36" s="138" t="s">
        <v>557</v>
      </c>
      <c r="AJ36" s="134">
        <v>0.8</v>
      </c>
      <c r="AK36" s="139" t="s">
        <v>210</v>
      </c>
      <c r="AL36" s="143" t="s">
        <v>33</v>
      </c>
      <c r="AM36" s="440" t="s">
        <v>839</v>
      </c>
      <c r="AN36" s="440" t="s">
        <v>526</v>
      </c>
      <c r="AO36" s="669" t="s">
        <v>840</v>
      </c>
      <c r="AP36" s="669" t="s">
        <v>562</v>
      </c>
      <c r="AQ36" s="498" t="s">
        <v>841</v>
      </c>
      <c r="AR36" s="367" t="s">
        <v>842</v>
      </c>
      <c r="AS36" s="367" t="s">
        <v>526</v>
      </c>
    </row>
    <row r="37" spans="1:45" ht="99.95" customHeight="1" x14ac:dyDescent="0.2">
      <c r="A37" s="663"/>
      <c r="B37" s="539"/>
      <c r="C37" s="539"/>
      <c r="D37" s="412"/>
      <c r="E37" s="365"/>
      <c r="F37" s="626"/>
      <c r="G37" s="539"/>
      <c r="H37" s="365"/>
      <c r="I37" s="365"/>
      <c r="J37" s="365"/>
      <c r="K37" s="365"/>
      <c r="L37" s="365"/>
      <c r="M37" s="365"/>
      <c r="N37" s="365"/>
      <c r="O37" s="434"/>
      <c r="P37" s="508"/>
      <c r="Q37" s="648"/>
      <c r="R37" s="412"/>
      <c r="S37" s="358">
        <f>IF(NOT(ISERROR(MATCH(R37,_xlfn.ANCHORARRAY(F48),0))),Q50&amp;"Por favor no seleccionar los criterios de impacto",R37)</f>
        <v>0</v>
      </c>
      <c r="T37" s="508"/>
      <c r="U37" s="554"/>
      <c r="V37" s="625"/>
      <c r="W37" s="70">
        <v>2</v>
      </c>
      <c r="X37" s="94" t="s">
        <v>843</v>
      </c>
      <c r="Y37" s="45" t="str">
        <f>IF(OR(Z37="Preventivo",Z37="Detectivo"),"Probabilidad",IF(Z37="Correctivo","Impacto",""))</f>
        <v>Probabilidad</v>
      </c>
      <c r="Z37" s="136" t="s">
        <v>184</v>
      </c>
      <c r="AA37" s="136" t="s">
        <v>185</v>
      </c>
      <c r="AB37" s="47" t="str">
        <f t="shared" ref="AB37:AB41" si="39">IF(AND(Z37="Preventivo",AA37="Automático"),"50%",IF(AND(Z37="Preventivo",AA37="Manual"),"40%",IF(AND(Z37="Detectivo",AA37="Automático"),"40%",IF(AND(Z37="Detectivo",AA37="Manual"),"30%",IF(AND(Z37="Correctivo",AA37="Automático"),"35%",IF(AND(Z37="Correctivo",AA37="Manual"),"25%",""))))))</f>
        <v>40%</v>
      </c>
      <c r="AC37" s="136" t="s">
        <v>186</v>
      </c>
      <c r="AD37" s="136" t="s">
        <v>187</v>
      </c>
      <c r="AE37" s="136" t="s">
        <v>188</v>
      </c>
      <c r="AF37" s="48">
        <f>IFERROR(IF(AND(Y36="Probabilidad",Y37="Probabilidad"),(AH36-(+AH36*AB37)),IF(Y37="Probabilidad",(Q36-(+Q36*AB37)),IF(Y37="Impacto",AH36,""))),"")</f>
        <v>0.28799999999999998</v>
      </c>
      <c r="AG37" s="140" t="s">
        <v>189</v>
      </c>
      <c r="AH37" s="137">
        <v>0.28999999999999998</v>
      </c>
      <c r="AI37" s="138" t="s">
        <v>557</v>
      </c>
      <c r="AJ37" s="137">
        <v>0.8</v>
      </c>
      <c r="AK37" s="139" t="s">
        <v>210</v>
      </c>
      <c r="AL37" s="144" t="s">
        <v>33</v>
      </c>
      <c r="AM37" s="413"/>
      <c r="AN37" s="413"/>
      <c r="AO37" s="670"/>
      <c r="AP37" s="670"/>
      <c r="AQ37" s="500"/>
      <c r="AR37" s="366"/>
      <c r="AS37" s="366"/>
    </row>
    <row r="38" spans="1:45" ht="15.75" customHeight="1" x14ac:dyDescent="0.2">
      <c r="A38" s="663"/>
      <c r="B38" s="539"/>
      <c r="C38" s="539"/>
      <c r="D38" s="412"/>
      <c r="E38" s="365"/>
      <c r="F38" s="626"/>
      <c r="G38" s="539"/>
      <c r="H38" s="365"/>
      <c r="I38" s="365"/>
      <c r="J38" s="365"/>
      <c r="K38" s="365"/>
      <c r="L38" s="365"/>
      <c r="M38" s="365"/>
      <c r="N38" s="365"/>
      <c r="O38" s="434"/>
      <c r="P38" s="508"/>
      <c r="Q38" s="648"/>
      <c r="R38" s="412"/>
      <c r="S38" s="358">
        <f>IF(NOT(ISERROR(MATCH(R38,_xlfn.ANCHORARRAY(F49),0))),Q51&amp;"Por favor no seleccionar los criterios de impacto",R38)</f>
        <v>0</v>
      </c>
      <c r="T38" s="508"/>
      <c r="U38" s="554"/>
      <c r="V38" s="625"/>
      <c r="W38" s="70">
        <v>3</v>
      </c>
      <c r="X38" s="44"/>
      <c r="Y38" s="45" t="str">
        <f>IF(OR(Z38="Preventivo",Z38="Detectivo"),"Probabilidad",IF(Z38="Correctivo","Impacto",""))</f>
        <v/>
      </c>
      <c r="Z38" s="46"/>
      <c r="AA38" s="46"/>
      <c r="AB38" s="47" t="str">
        <f t="shared" si="39"/>
        <v/>
      </c>
      <c r="AC38" s="46"/>
      <c r="AD38" s="46"/>
      <c r="AE38" s="46"/>
      <c r="AF38" s="48" t="str">
        <f>IFERROR(IF(AND(Y37="Probabilidad",Y38="Probabilidad"),(AH37-(+AH37*AB38)),IF(AND(Y37="Impacto",Y38="Probabilidad"),(AH36-(+AH36*AB38)),IF(Y38="Impacto",AH37,""))),"")</f>
        <v/>
      </c>
      <c r="AG38" s="49" t="str">
        <f t="shared" si="30"/>
        <v/>
      </c>
      <c r="AH38" s="47" t="str">
        <f t="shared" ref="AH38:AH41" si="40">+AF38</f>
        <v/>
      </c>
      <c r="AI38" s="49" t="str">
        <f t="shared" si="32"/>
        <v/>
      </c>
      <c r="AJ38" s="47" t="str">
        <f t="shared" ref="AJ38" si="41">IFERROR(IF(AND(Y37="Impacto",Y38="Impacto"),(AJ37-(+AJ37*AB38)),IF(AND(Y37="Probabilidad",Y38="Impacto"),(AJ36-(+AJ36*AB38)),IF(Y38="Probabilidad",AJ37,""))),"")</f>
        <v/>
      </c>
      <c r="AK38" s="50" t="str">
        <f t="shared" ref="AK38" si="42">IFERROR(IF(OR(AND(AG38="Muy Baja",AI38="Leve"),AND(AG38="Muy Baja",AI38="Menor"),AND(AG38="Baja",AI38="Leve")),"Bajo",IF(OR(AND(AG38="Muy baja",AI38="Moderado"),AND(AG38="Baja",AI38="Menor"),AND(AG38="Baja",AI38="Moderado"),AND(AG38="Media",AI38="Leve"),AND(AG38="Media",AI38="Menor"),AND(AG38="Media",AI38="Moderado"),AND(AG38="Alta",AI38="Leve"),AND(AG38="Alta",AI38="Menor")),"Moderado",IF(OR(AND(AG38="Muy Baja",AI38="Mayor"),AND(AG38="Baja",AI38="Mayor"),AND(AG38="Media",AI38="Mayor"),AND(AG38="Alta",AI38="Moderado"),AND(AG38="Alta",AI38="Mayor"),AND(AG38="Muy Alta",AI38="Leve"),AND(AG38="Muy Alta",AI38="Menor"),AND(AG38="Muy Alta",AI38="Moderado"),AND(AG38="Muy Alta",AI38="Mayor")),"Alto",IF(OR(AND(AG38="Muy Baja",AI38="Catastrófico"),AND(AG38="Baja",AI38="Catastrófico"),AND(AG38="Media",AI38="Catastrófico"),AND(AG38="Alta",AI38="Catastrófico"),AND(AG38="Muy Alta",AI38="Catastrófico")),"Extremo","")))),"")</f>
        <v/>
      </c>
      <c r="AL38" s="142"/>
      <c r="AM38" s="42"/>
      <c r="AN38" s="52"/>
      <c r="AO38" s="52"/>
      <c r="AP38" s="53"/>
      <c r="AQ38" s="52"/>
      <c r="AR38" s="52"/>
      <c r="AS38" s="52"/>
    </row>
    <row r="39" spans="1:45" ht="15.75" customHeight="1" x14ac:dyDescent="0.2">
      <c r="A39" s="663"/>
      <c r="B39" s="539"/>
      <c r="C39" s="539"/>
      <c r="D39" s="412"/>
      <c r="E39" s="365"/>
      <c r="F39" s="626"/>
      <c r="G39" s="539"/>
      <c r="H39" s="365"/>
      <c r="I39" s="365"/>
      <c r="J39" s="365"/>
      <c r="K39" s="365"/>
      <c r="L39" s="365"/>
      <c r="M39" s="365"/>
      <c r="N39" s="365"/>
      <c r="O39" s="434"/>
      <c r="P39" s="508"/>
      <c r="Q39" s="648"/>
      <c r="R39" s="412"/>
      <c r="S39" s="358">
        <f>IF(NOT(ISERROR(MATCH(R39,_xlfn.ANCHORARRAY(F50),0))),Q52&amp;"Por favor no seleccionar los criterios de impacto",R39)</f>
        <v>0</v>
      </c>
      <c r="T39" s="508"/>
      <c r="U39" s="554"/>
      <c r="V39" s="625"/>
      <c r="W39" s="70">
        <v>4</v>
      </c>
      <c r="X39" s="43"/>
      <c r="Y39" s="45" t="str">
        <f t="shared" ref="Y39:Y41" si="43">IF(OR(Z39="Preventivo",Z39="Detectivo"),"Probabilidad",IF(Z39="Correctivo","Impacto",""))</f>
        <v/>
      </c>
      <c r="Z39" s="46"/>
      <c r="AA39" s="46"/>
      <c r="AB39" s="47" t="str">
        <f t="shared" si="39"/>
        <v/>
      </c>
      <c r="AC39" s="46"/>
      <c r="AD39" s="46"/>
      <c r="AE39" s="46"/>
      <c r="AF39" s="48" t="str">
        <f t="shared" ref="AF39:AF41" si="44">IFERROR(IF(AND(Y38="Probabilidad",Y39="Probabilidad"),(AH38-(+AH38*AB39)),IF(AND(Y38="Impacto",Y39="Probabilidad"),(AH37-(+AH37*AB39)),IF(Y39="Impacto",AH38,""))),"")</f>
        <v/>
      </c>
      <c r="AG39" s="49" t="str">
        <f t="shared" si="30"/>
        <v/>
      </c>
      <c r="AH39" s="47" t="str">
        <f t="shared" si="40"/>
        <v/>
      </c>
      <c r="AI39" s="49" t="str">
        <f t="shared" si="32"/>
        <v/>
      </c>
      <c r="AJ39" s="47" t="str">
        <f t="shared" si="37"/>
        <v/>
      </c>
      <c r="AK39" s="50" t="str">
        <f>IFERROR(IF(OR(AND(AG39="Muy Baja",AI39="Leve"),AND(AG39="Muy Baja",AI39="Menor"),AND(AG39="Baja",AI39="Leve")),"Bajo",IF(OR(AND(AG39="Muy baja",AI39="Moderado"),AND(AG39="Baja",AI39="Menor"),AND(AG39="Baja",AI39="Moderado"),AND(AG39="Media",AI39="Leve"),AND(AG39="Media",AI39="Menor"),AND(AG39="Media",AI39="Moderado"),AND(AG39="Alta",AI39="Leve"),AND(AG39="Alta",AI39="Menor")),"Moderado",IF(OR(AND(AG39="Muy Baja",AI39="Mayor"),AND(AG39="Baja",AI39="Mayor"),AND(AG39="Media",AI39="Mayor"),AND(AG39="Alta",AI39="Moderado"),AND(AG39="Alta",AI39="Mayor"),AND(AG39="Muy Alta",AI39="Leve"),AND(AG39="Muy Alta",AI39="Menor"),AND(AG39="Muy Alta",AI39="Moderado"),AND(AG39="Muy Alta",AI39="Mayor")),"Alto",IF(OR(AND(AG39="Muy Baja",AI39="Catastrófico"),AND(AG39="Baja",AI39="Catastrófico"),AND(AG39="Media",AI39="Catastrófico"),AND(AG39="Alta",AI39="Catastrófico"),AND(AG39="Muy Alta",AI39="Catastrófico")),"Extremo","")))),"")</f>
        <v/>
      </c>
      <c r="AL39" s="142"/>
      <c r="AM39" s="42"/>
      <c r="AN39" s="52"/>
      <c r="AO39" s="52"/>
      <c r="AP39" s="53"/>
      <c r="AQ39" s="52"/>
      <c r="AR39" s="52"/>
      <c r="AS39" s="52"/>
    </row>
    <row r="40" spans="1:45" ht="15.75" customHeight="1" x14ac:dyDescent="0.2">
      <c r="A40" s="663"/>
      <c r="B40" s="539"/>
      <c r="C40" s="539"/>
      <c r="D40" s="412"/>
      <c r="E40" s="365"/>
      <c r="F40" s="626"/>
      <c r="G40" s="539"/>
      <c r="H40" s="365"/>
      <c r="I40" s="365"/>
      <c r="J40" s="365"/>
      <c r="K40" s="365"/>
      <c r="L40" s="365"/>
      <c r="M40" s="365"/>
      <c r="N40" s="365"/>
      <c r="O40" s="434"/>
      <c r="P40" s="508"/>
      <c r="Q40" s="648"/>
      <c r="R40" s="412"/>
      <c r="S40" s="358">
        <f>IF(NOT(ISERROR(MATCH(R40,_xlfn.ANCHORARRAY(F51),0))),Q53&amp;"Por favor no seleccionar los criterios de impacto",R40)</f>
        <v>0</v>
      </c>
      <c r="T40" s="508"/>
      <c r="U40" s="554"/>
      <c r="V40" s="625"/>
      <c r="W40" s="70">
        <v>5</v>
      </c>
      <c r="X40" s="43"/>
      <c r="Y40" s="45" t="str">
        <f t="shared" si="43"/>
        <v/>
      </c>
      <c r="Z40" s="46"/>
      <c r="AA40" s="46"/>
      <c r="AB40" s="47" t="str">
        <f t="shared" si="39"/>
        <v/>
      </c>
      <c r="AC40" s="46"/>
      <c r="AD40" s="46"/>
      <c r="AE40" s="46"/>
      <c r="AF40" s="48" t="str">
        <f t="shared" si="44"/>
        <v/>
      </c>
      <c r="AG40" s="49" t="str">
        <f>IFERROR(IF(AF40="","",IF(AF40&lt;=0.2,"Muy Baja",IF(AF40&lt;=0.4,"Baja",IF(AF40&lt;=0.6,"Media",IF(AF40&lt;=0.8,"Alta","Muy Alta"))))),"")</f>
        <v/>
      </c>
      <c r="AH40" s="47" t="str">
        <f t="shared" si="40"/>
        <v/>
      </c>
      <c r="AI40" s="49" t="str">
        <f t="shared" si="32"/>
        <v/>
      </c>
      <c r="AJ40" s="47" t="str">
        <f t="shared" si="37"/>
        <v/>
      </c>
      <c r="AK40" s="50" t="str">
        <f t="shared" ref="AK40:AK41" si="45">IFERROR(IF(OR(AND(AG40="Muy Baja",AI40="Leve"),AND(AG40="Muy Baja",AI40="Menor"),AND(AG40="Baja",AI40="Leve")),"Bajo",IF(OR(AND(AG40="Muy baja",AI40="Moderado"),AND(AG40="Baja",AI40="Menor"),AND(AG40="Baja",AI40="Moderado"),AND(AG40="Media",AI40="Leve"),AND(AG40="Media",AI40="Menor"),AND(AG40="Media",AI40="Moderado"),AND(AG40="Alta",AI40="Leve"),AND(AG40="Alta",AI40="Menor")),"Moderado",IF(OR(AND(AG40="Muy Baja",AI40="Mayor"),AND(AG40="Baja",AI40="Mayor"),AND(AG40="Media",AI40="Mayor"),AND(AG40="Alta",AI40="Moderado"),AND(AG40="Alta",AI40="Mayor"),AND(AG40="Muy Alta",AI40="Leve"),AND(AG40="Muy Alta",AI40="Menor"),AND(AG40="Muy Alta",AI40="Moderado"),AND(AG40="Muy Alta",AI40="Mayor")),"Alto",IF(OR(AND(AG40="Muy Baja",AI40="Catastrófico"),AND(AG40="Baja",AI40="Catastrófico"),AND(AG40="Media",AI40="Catastrófico"),AND(AG40="Alta",AI40="Catastrófico"),AND(AG40="Muy Alta",AI40="Catastrófico")),"Extremo","")))),"")</f>
        <v/>
      </c>
      <c r="AL40" s="142"/>
      <c r="AM40" s="42"/>
      <c r="AN40" s="52"/>
      <c r="AO40" s="52"/>
      <c r="AP40" s="53"/>
      <c r="AQ40" s="52"/>
      <c r="AR40" s="52"/>
      <c r="AS40" s="52"/>
    </row>
    <row r="41" spans="1:45" ht="15.75" customHeight="1" x14ac:dyDescent="0.2">
      <c r="A41" s="663"/>
      <c r="B41" s="539"/>
      <c r="C41" s="539"/>
      <c r="D41" s="413"/>
      <c r="E41" s="366"/>
      <c r="F41" s="626"/>
      <c r="G41" s="539"/>
      <c r="H41" s="366"/>
      <c r="I41" s="366"/>
      <c r="J41" s="366"/>
      <c r="K41" s="366"/>
      <c r="L41" s="366"/>
      <c r="M41" s="366"/>
      <c r="N41" s="366"/>
      <c r="O41" s="385"/>
      <c r="P41" s="509"/>
      <c r="Q41" s="383"/>
      <c r="R41" s="413"/>
      <c r="S41" s="358">
        <f>IF(NOT(ISERROR(MATCH(R41,_xlfn.ANCHORARRAY(F52),0))),Q54&amp;"Por favor no seleccionar los criterios de impacto",R41)</f>
        <v>0</v>
      </c>
      <c r="T41" s="509"/>
      <c r="U41" s="555"/>
      <c r="V41" s="625"/>
      <c r="W41" s="70">
        <v>6</v>
      </c>
      <c r="X41" s="43"/>
      <c r="Y41" s="45" t="str">
        <f t="shared" si="43"/>
        <v/>
      </c>
      <c r="Z41" s="46"/>
      <c r="AA41" s="46"/>
      <c r="AB41" s="47" t="str">
        <f t="shared" si="39"/>
        <v/>
      </c>
      <c r="AC41" s="46"/>
      <c r="AD41" s="46"/>
      <c r="AE41" s="46"/>
      <c r="AF41" s="48" t="str">
        <f t="shared" si="44"/>
        <v/>
      </c>
      <c r="AG41" s="49" t="str">
        <f t="shared" si="30"/>
        <v/>
      </c>
      <c r="AH41" s="47" t="str">
        <f t="shared" si="40"/>
        <v/>
      </c>
      <c r="AI41" s="49" t="str">
        <f t="shared" si="32"/>
        <v/>
      </c>
      <c r="AJ41" s="47" t="str">
        <f t="shared" si="37"/>
        <v/>
      </c>
      <c r="AK41" s="50" t="str">
        <f t="shared" si="45"/>
        <v/>
      </c>
      <c r="AL41" s="142"/>
      <c r="AM41" s="42"/>
      <c r="AN41" s="52"/>
      <c r="AO41" s="52"/>
      <c r="AP41" s="53"/>
      <c r="AQ41" s="52"/>
      <c r="AR41" s="52"/>
      <c r="AS41" s="52"/>
    </row>
    <row r="42" spans="1:45" ht="99.95" customHeight="1" x14ac:dyDescent="0.2">
      <c r="A42" s="663">
        <v>6</v>
      </c>
      <c r="B42" s="539" t="s">
        <v>567</v>
      </c>
      <c r="C42" s="539" t="s">
        <v>32</v>
      </c>
      <c r="D42" s="671" t="s">
        <v>844</v>
      </c>
      <c r="E42" s="539" t="s">
        <v>845</v>
      </c>
      <c r="F42" s="626" t="s">
        <v>846</v>
      </c>
      <c r="G42" s="539" t="s">
        <v>60</v>
      </c>
      <c r="H42" s="362" t="s">
        <v>37</v>
      </c>
      <c r="I42" s="362" t="s">
        <v>847</v>
      </c>
      <c r="J42" s="362" t="s">
        <v>848</v>
      </c>
      <c r="K42" s="362" t="s">
        <v>849</v>
      </c>
      <c r="L42" s="362" t="s">
        <v>850</v>
      </c>
      <c r="M42" s="362" t="s">
        <v>43</v>
      </c>
      <c r="N42" s="362" t="s">
        <v>52</v>
      </c>
      <c r="O42" s="431">
        <v>365</v>
      </c>
      <c r="P42" s="529" t="str">
        <f>IF(O42&lt;=0,"",IF(O42&lt;=2,"Muy Baja",IF(O42&lt;=24,"Baja",IF(O42&lt;=500,"Media",IF(O42&lt;=5000,"Alta","Muy Alta")))))</f>
        <v>Media</v>
      </c>
      <c r="Q42" s="358">
        <f>IF(P42="","",IF(P42="Muy Baja",0.2,IF(P42="Baja",0.4,IF(P42="Media",0.6,IF(P42="Alta",0.8,IF(P42="Muy Alta",1,))))))</f>
        <v>0.6</v>
      </c>
      <c r="R42" s="675" t="s">
        <v>180</v>
      </c>
      <c r="S42" s="358" t="str">
        <f>IF(NOT(ISERROR(MATCH(R42,#REF!,0))),#REF!&amp;"Por favor no seleccionar los criterios de impacto(Afectación Económica o presupuestal y Pérdida Reputacional)",R42)</f>
        <v xml:space="preserve">     El riesgo afecta la imagen de la entidad con algunos usuarios de relevancia frente al logro de los objetivos</v>
      </c>
      <c r="T42" s="672" t="s">
        <v>181</v>
      </c>
      <c r="U42" s="594" t="s">
        <v>181</v>
      </c>
      <c r="V42" s="625" t="str">
        <f>IF(OR(AND(P42="Muy Baja",T42="Leve"),AND(P42="Muy Baja",T42="Menor"),AND(P42="Baja",T42="Leve")),"Bajo",IF(OR(AND(P42="Muy baja",T42="Moderado"),AND(P42="Baja",T42="Menor"),AND(P42="Baja",T42="Moderado"),AND(P42="Media",T42="Leve"),AND(P42="Media",T42="Menor"),AND(P42="Media",T42="Moderado"),AND(P42="Alta",T42="Leve"),AND(P42="Alta",T42="Menor")),"Moderado",IF(OR(AND(P42="Muy Baja",T42="Mayor"),AND(P42="Baja",T42="Mayor"),AND(P42="Media",T42="Mayor"),AND(P42="Alta",T42="Moderado"),AND(P42="Alta",T42="Mayor"),AND(P42="Muy Alta",T42="Leve"),AND(P42="Muy Alta",T42="Menor"),AND(P42="Muy Alta",T42="Moderado"),AND(P42="Muy Alta",T42="Mayor")),"Alto",IF(OR(AND(P42="Muy Baja",T42="Catastrófico"),AND(P42="Baja",T42="Catastrófico"),AND(P42="Media",T42="Catastrófico"),AND(P42="Alta",T42="Catastrófico"),AND(P42="Muy Alta",T42="Catastrófico")),"Extremo",""))))</f>
        <v>Moderado</v>
      </c>
      <c r="W42" s="127">
        <v>1</v>
      </c>
      <c r="X42" s="94" t="s">
        <v>851</v>
      </c>
      <c r="Y42" s="110" t="s">
        <v>184</v>
      </c>
      <c r="Z42" s="132" t="s">
        <v>184</v>
      </c>
      <c r="AA42" s="146" t="s">
        <v>185</v>
      </c>
      <c r="AB42" s="146"/>
      <c r="AC42" s="132" t="s">
        <v>186</v>
      </c>
      <c r="AD42" s="146" t="s">
        <v>187</v>
      </c>
      <c r="AE42" s="146" t="s">
        <v>188</v>
      </c>
      <c r="AF42" s="134">
        <v>0.36</v>
      </c>
      <c r="AG42" s="140" t="s">
        <v>189</v>
      </c>
      <c r="AH42" s="147">
        <v>0.36</v>
      </c>
      <c r="AI42" s="135" t="s">
        <v>181</v>
      </c>
      <c r="AJ42" s="147">
        <v>0.6</v>
      </c>
      <c r="AK42" s="135" t="s">
        <v>181</v>
      </c>
      <c r="AL42" s="143" t="s">
        <v>33</v>
      </c>
      <c r="AM42" s="367" t="s">
        <v>852</v>
      </c>
      <c r="AN42" s="367" t="s">
        <v>853</v>
      </c>
      <c r="AO42" s="367" t="s">
        <v>854</v>
      </c>
      <c r="AP42" s="678">
        <v>45107</v>
      </c>
      <c r="AQ42" s="367" t="s">
        <v>855</v>
      </c>
      <c r="AR42" s="367" t="s">
        <v>856</v>
      </c>
      <c r="AS42" s="367" t="s">
        <v>857</v>
      </c>
    </row>
    <row r="43" spans="1:45" ht="99.95" customHeight="1" x14ac:dyDescent="0.2">
      <c r="A43" s="663"/>
      <c r="B43" s="539"/>
      <c r="C43" s="539"/>
      <c r="D43" s="671"/>
      <c r="E43" s="539"/>
      <c r="F43" s="626"/>
      <c r="G43" s="539"/>
      <c r="H43" s="363"/>
      <c r="I43" s="363"/>
      <c r="J43" s="363"/>
      <c r="K43" s="363"/>
      <c r="L43" s="363"/>
      <c r="M43" s="363"/>
      <c r="N43" s="363"/>
      <c r="O43" s="432"/>
      <c r="P43" s="529"/>
      <c r="Q43" s="358"/>
      <c r="R43" s="676"/>
      <c r="S43" s="358">
        <f>IF(NOT(ISERROR(MATCH(R43,_xlfn.ANCHORARRAY(F54),0))),Q56&amp;"Por favor no seleccionar los criterios de impacto",R43)</f>
        <v>0</v>
      </c>
      <c r="T43" s="673"/>
      <c r="U43" s="595"/>
      <c r="V43" s="625"/>
      <c r="W43" s="113">
        <v>2</v>
      </c>
      <c r="X43" s="94" t="s">
        <v>858</v>
      </c>
      <c r="Y43" s="112" t="s">
        <v>230</v>
      </c>
      <c r="Z43" s="136" t="s">
        <v>230</v>
      </c>
      <c r="AA43" s="148" t="s">
        <v>185</v>
      </c>
      <c r="AB43" s="148"/>
      <c r="AC43" s="136" t="s">
        <v>186</v>
      </c>
      <c r="AD43" s="148" t="s">
        <v>187</v>
      </c>
      <c r="AE43" s="148" t="s">
        <v>188</v>
      </c>
      <c r="AF43" s="137">
        <v>0.25</v>
      </c>
      <c r="AG43" s="140" t="s">
        <v>189</v>
      </c>
      <c r="AH43" s="149">
        <v>0.25</v>
      </c>
      <c r="AI43" s="135" t="s">
        <v>181</v>
      </c>
      <c r="AJ43" s="149">
        <v>0.6</v>
      </c>
      <c r="AK43" s="135" t="s">
        <v>181</v>
      </c>
      <c r="AL43" s="144" t="s">
        <v>33</v>
      </c>
      <c r="AM43" s="365"/>
      <c r="AN43" s="365"/>
      <c r="AO43" s="365"/>
      <c r="AP43" s="434"/>
      <c r="AQ43" s="365"/>
      <c r="AR43" s="365"/>
      <c r="AS43" s="365"/>
    </row>
    <row r="44" spans="1:45" ht="99.95" customHeight="1" x14ac:dyDescent="0.2">
      <c r="A44" s="663"/>
      <c r="B44" s="539"/>
      <c r="C44" s="539"/>
      <c r="D44" s="671"/>
      <c r="E44" s="539"/>
      <c r="F44" s="626"/>
      <c r="G44" s="539"/>
      <c r="H44" s="363"/>
      <c r="I44" s="363"/>
      <c r="J44" s="363"/>
      <c r="K44" s="363"/>
      <c r="L44" s="363"/>
      <c r="M44" s="363"/>
      <c r="N44" s="363"/>
      <c r="O44" s="432"/>
      <c r="P44" s="529"/>
      <c r="Q44" s="358"/>
      <c r="R44" s="676"/>
      <c r="S44" s="358">
        <f>IF(NOT(ISERROR(MATCH(R44,_xlfn.ANCHORARRAY(F55),0))),Q57&amp;"Por favor no seleccionar los criterios de impacto",R44)</f>
        <v>0</v>
      </c>
      <c r="T44" s="673"/>
      <c r="U44" s="596"/>
      <c r="V44" s="625"/>
      <c r="W44" s="111">
        <v>3</v>
      </c>
      <c r="X44" s="94" t="s">
        <v>859</v>
      </c>
      <c r="Y44" s="112" t="s">
        <v>184</v>
      </c>
      <c r="Z44" s="136" t="s">
        <v>184</v>
      </c>
      <c r="AA44" s="148" t="s">
        <v>185</v>
      </c>
      <c r="AB44" s="148"/>
      <c r="AC44" s="136" t="s">
        <v>186</v>
      </c>
      <c r="AD44" s="148" t="s">
        <v>187</v>
      </c>
      <c r="AE44" s="148" t="s">
        <v>188</v>
      </c>
      <c r="AF44" s="137">
        <v>0.15</v>
      </c>
      <c r="AG44" s="150" t="s">
        <v>201</v>
      </c>
      <c r="AH44" s="149">
        <v>0.15</v>
      </c>
      <c r="AI44" s="135" t="s">
        <v>181</v>
      </c>
      <c r="AJ44" s="149">
        <v>0.6</v>
      </c>
      <c r="AK44" s="135" t="s">
        <v>181</v>
      </c>
      <c r="AL44" s="144" t="s">
        <v>33</v>
      </c>
      <c r="AM44" s="366"/>
      <c r="AN44" s="366"/>
      <c r="AO44" s="366"/>
      <c r="AP44" s="385"/>
      <c r="AQ44" s="366"/>
      <c r="AR44" s="366"/>
      <c r="AS44" s="366"/>
    </row>
    <row r="45" spans="1:45" ht="15.75" customHeight="1" x14ac:dyDescent="0.2">
      <c r="A45" s="663"/>
      <c r="B45" s="539"/>
      <c r="C45" s="539"/>
      <c r="D45" s="671"/>
      <c r="E45" s="539"/>
      <c r="F45" s="626"/>
      <c r="G45" s="539"/>
      <c r="H45" s="363"/>
      <c r="I45" s="363"/>
      <c r="J45" s="363"/>
      <c r="K45" s="363"/>
      <c r="L45" s="363"/>
      <c r="M45" s="363"/>
      <c r="N45" s="363"/>
      <c r="O45" s="432"/>
      <c r="P45" s="529"/>
      <c r="Q45" s="358"/>
      <c r="R45" s="676"/>
      <c r="S45" s="358">
        <f>IF(NOT(ISERROR(MATCH(R45,_xlfn.ANCHORARRAY(F56),0))),Q58&amp;"Por favor no seleccionar los criterios de impacto",R45)</f>
        <v>0</v>
      </c>
      <c r="T45" s="673"/>
      <c r="U45" s="101"/>
      <c r="V45" s="625"/>
      <c r="W45" s="70">
        <v>4</v>
      </c>
      <c r="X45" s="43"/>
      <c r="Y45" s="45" t="str">
        <f t="shared" ref="Y45:Y47" si="46">IF(OR(Z45="Preventivo",Z45="Detectivo"),"Probabilidad",IF(Z45="Correctivo","Impacto",""))</f>
        <v/>
      </c>
      <c r="Z45" s="46"/>
      <c r="AA45" s="46"/>
      <c r="AB45" s="47" t="str">
        <f t="shared" ref="AB45:AB47" si="47">IF(AND(Z45="Preventivo",AA45="Automático"),"50%",IF(AND(Z45="Preventivo",AA45="Manual"),"40%",IF(AND(Z45="Detectivo",AA45="Automático"),"40%",IF(AND(Z45="Detectivo",AA45="Manual"),"30%",IF(AND(Z45="Correctivo",AA45="Automático"),"35%",IF(AND(Z45="Correctivo",AA45="Manual"),"25%",""))))))</f>
        <v/>
      </c>
      <c r="AC45" s="46"/>
      <c r="AD45" s="46"/>
      <c r="AE45" s="46"/>
      <c r="AF45" s="48" t="str">
        <f>IFERROR(IF(AND(Y44="Probabilidad",Y45="Probabilidad"),(AG44-(+AG44*AB45)),IF(AND(Y44="Impacto",Y45="Probabilidad"),(AG43-(+AG43*AB45)),IF(Y45="Impacto",AG44,""))),"")</f>
        <v/>
      </c>
      <c r="AG45" s="49" t="str">
        <f t="shared" si="30"/>
        <v/>
      </c>
      <c r="AH45" s="47" t="str">
        <f t="shared" ref="AH45:AH47" si="48">+AF45</f>
        <v/>
      </c>
      <c r="AI45" s="49" t="str">
        <f t="shared" si="32"/>
        <v/>
      </c>
      <c r="AJ45" s="47" t="str">
        <f>IFERROR(IF(AND(Y44="Impacto",Y45="Impacto"),(AL44-(+AL44*AB45)),IF(AND(Y44="Probabilidad",Y45="Impacto"),(AL43-(+AL43*AB45)),IF(Y45="Probabilidad",AL44,""))),"")</f>
        <v/>
      </c>
      <c r="AK45" s="50" t="str">
        <f>IFERROR(IF(OR(AND(AG45="Muy Baja",AI45="Leve"),AND(AG45="Muy Baja",AI45="Menor"),AND(AG45="Baja",AI45="Leve")),"Bajo",IF(OR(AND(AG45="Muy baja",AI45="Moderado"),AND(AG45="Baja",AI45="Menor"),AND(AG45="Baja",AI45="Moderado"),AND(AG45="Media",AI45="Leve"),AND(AG45="Media",AI45="Menor"),AND(AG45="Media",AI45="Moderado"),AND(AG45="Alta",AI45="Leve"),AND(AG45="Alta",AI45="Menor")),"Moderado",IF(OR(AND(AG45="Muy Baja",AI45="Mayor"),AND(AG45="Baja",AI45="Mayor"),AND(AG45="Media",AI45="Mayor"),AND(AG45="Alta",AI45="Moderado"),AND(AG45="Alta",AI45="Mayor"),AND(AG45="Muy Alta",AI45="Leve"),AND(AG45="Muy Alta",AI45="Menor"),AND(AG45="Muy Alta",AI45="Moderado"),AND(AG45="Muy Alta",AI45="Mayor")),"Alto",IF(OR(AND(AG45="Muy Baja",AI45="Catastrófico"),AND(AG45="Baja",AI45="Catastrófico"),AND(AG45="Media",AI45="Catastrófico"),AND(AG45="Alta",AI45="Catastrófico"),AND(AG45="Muy Alta",AI45="Catastrófico")),"Extremo","")))),"")</f>
        <v/>
      </c>
      <c r="AL45" s="142"/>
      <c r="AM45" s="42"/>
      <c r="AN45" s="52"/>
      <c r="AO45" s="52"/>
      <c r="AP45" s="53"/>
      <c r="AQ45" s="108"/>
      <c r="AR45" s="108"/>
      <c r="AS45" s="52"/>
    </row>
    <row r="46" spans="1:45" ht="15.75" customHeight="1" x14ac:dyDescent="0.2">
      <c r="A46" s="663"/>
      <c r="B46" s="539"/>
      <c r="C46" s="539"/>
      <c r="D46" s="671"/>
      <c r="E46" s="539"/>
      <c r="F46" s="626"/>
      <c r="G46" s="539"/>
      <c r="H46" s="363"/>
      <c r="I46" s="363"/>
      <c r="J46" s="363"/>
      <c r="K46" s="363"/>
      <c r="L46" s="363"/>
      <c r="M46" s="363"/>
      <c r="N46" s="363"/>
      <c r="O46" s="432"/>
      <c r="P46" s="529"/>
      <c r="Q46" s="358"/>
      <c r="R46" s="676"/>
      <c r="S46" s="358">
        <f>IF(NOT(ISERROR(MATCH(R46,_xlfn.ANCHORARRAY(F57),0))),Q59&amp;"Por favor no seleccionar los criterios de impacto",R46)</f>
        <v>0</v>
      </c>
      <c r="T46" s="673"/>
      <c r="U46" s="101"/>
      <c r="V46" s="625"/>
      <c r="W46" s="70">
        <v>5</v>
      </c>
      <c r="X46" s="43"/>
      <c r="Y46" s="45" t="str">
        <f t="shared" si="46"/>
        <v/>
      </c>
      <c r="Z46" s="46"/>
      <c r="AA46" s="46"/>
      <c r="AB46" s="47" t="str">
        <f t="shared" si="47"/>
        <v/>
      </c>
      <c r="AC46" s="46"/>
      <c r="AD46" s="46"/>
      <c r="AE46" s="46"/>
      <c r="AF46" s="48" t="str">
        <f>IFERROR(IF(AND(Y45="Probabilidad",Y46="Probabilidad"),(AH45-(+AH45*AB46)),IF(AND(Y45="Impacto",Y46="Probabilidad"),(AG44-(+AG44*AB46)),IF(Y46="Impacto",AH45,""))),"")</f>
        <v/>
      </c>
      <c r="AG46" s="49" t="str">
        <f t="shared" si="30"/>
        <v/>
      </c>
      <c r="AH46" s="47" t="str">
        <f t="shared" si="48"/>
        <v/>
      </c>
      <c r="AI46" s="49" t="str">
        <f t="shared" si="32"/>
        <v/>
      </c>
      <c r="AJ46" s="47" t="str">
        <f>IFERROR(IF(AND(Y45="Impacto",Y46="Impacto"),(AJ45-(+AJ45*AB46)),IF(AND(Y45="Probabilidad",Y46="Impacto"),(AL44-(+AL44*AB46)),IF(Y46="Probabilidad",AJ45,""))),"")</f>
        <v/>
      </c>
      <c r="AK46" s="50" t="str">
        <f t="shared" ref="AK46:AK47" si="49">IFERROR(IF(OR(AND(AG46="Muy Baja",AI46="Leve"),AND(AG46="Muy Baja",AI46="Menor"),AND(AG46="Baja",AI46="Leve")),"Bajo",IF(OR(AND(AG46="Muy baja",AI46="Moderado"),AND(AG46="Baja",AI46="Menor"),AND(AG46="Baja",AI46="Moderado"),AND(AG46="Media",AI46="Leve"),AND(AG46="Media",AI46="Menor"),AND(AG46="Media",AI46="Moderado"),AND(AG46="Alta",AI46="Leve"),AND(AG46="Alta",AI46="Menor")),"Moderado",IF(OR(AND(AG46="Muy Baja",AI46="Mayor"),AND(AG46="Baja",AI46="Mayor"),AND(AG46="Media",AI46="Mayor"),AND(AG46="Alta",AI46="Moderado"),AND(AG46="Alta",AI46="Mayor"),AND(AG46="Muy Alta",AI46="Leve"),AND(AG46="Muy Alta",AI46="Menor"),AND(AG46="Muy Alta",AI46="Moderado"),AND(AG46="Muy Alta",AI46="Mayor")),"Alto",IF(OR(AND(AG46="Muy Baja",AI46="Catastrófico"),AND(AG46="Baja",AI46="Catastrófico"),AND(AG46="Media",AI46="Catastrófico"),AND(AG46="Alta",AI46="Catastrófico"),AND(AG46="Muy Alta",AI46="Catastrófico")),"Extremo","")))),"")</f>
        <v/>
      </c>
      <c r="AL46" s="142"/>
      <c r="AM46" s="42"/>
      <c r="AN46" s="52"/>
      <c r="AO46" s="52"/>
      <c r="AP46" s="53"/>
      <c r="AQ46" s="108"/>
      <c r="AR46" s="108"/>
      <c r="AS46" s="52"/>
    </row>
    <row r="47" spans="1:45" ht="15.75" customHeight="1" x14ac:dyDescent="0.2">
      <c r="A47" s="663"/>
      <c r="B47" s="539"/>
      <c r="C47" s="539"/>
      <c r="D47" s="671"/>
      <c r="E47" s="539"/>
      <c r="F47" s="626"/>
      <c r="G47" s="539"/>
      <c r="H47" s="364"/>
      <c r="I47" s="364"/>
      <c r="J47" s="364"/>
      <c r="K47" s="364"/>
      <c r="L47" s="364"/>
      <c r="M47" s="364"/>
      <c r="N47" s="364"/>
      <c r="O47" s="433"/>
      <c r="P47" s="529"/>
      <c r="Q47" s="358"/>
      <c r="R47" s="677"/>
      <c r="S47" s="358">
        <f>IF(NOT(ISERROR(MATCH(R47,_xlfn.ANCHORARRAY(F58),0))),Q60&amp;"Por favor no seleccionar los criterios de impacto",R47)</f>
        <v>0</v>
      </c>
      <c r="T47" s="674"/>
      <c r="U47" s="101"/>
      <c r="V47" s="625"/>
      <c r="W47" s="70">
        <v>6</v>
      </c>
      <c r="X47" s="43"/>
      <c r="Y47" s="45" t="str">
        <f t="shared" si="46"/>
        <v/>
      </c>
      <c r="Z47" s="46"/>
      <c r="AA47" s="46"/>
      <c r="AB47" s="47" t="str">
        <f t="shared" si="47"/>
        <v/>
      </c>
      <c r="AC47" s="46"/>
      <c r="AD47" s="46"/>
      <c r="AE47" s="46"/>
      <c r="AF47" s="48" t="str">
        <f t="shared" ref="AF47" si="50">IFERROR(IF(AND(Y46="Probabilidad",Y47="Probabilidad"),(AH46-(+AH46*AB47)),IF(AND(Y46="Impacto",Y47="Probabilidad"),(AH45-(+AH45*AB47)),IF(Y47="Impacto",AH46,""))),"")</f>
        <v/>
      </c>
      <c r="AG47" s="49" t="str">
        <f t="shared" si="30"/>
        <v/>
      </c>
      <c r="AH47" s="47" t="str">
        <f t="shared" si="48"/>
        <v/>
      </c>
      <c r="AI47" s="49" t="str">
        <f t="shared" si="32"/>
        <v/>
      </c>
      <c r="AJ47" s="47" t="str">
        <f t="shared" si="37"/>
        <v/>
      </c>
      <c r="AK47" s="50" t="str">
        <f t="shared" si="49"/>
        <v/>
      </c>
      <c r="AL47" s="142"/>
      <c r="AM47" s="42"/>
      <c r="AN47" s="52"/>
      <c r="AO47" s="52"/>
      <c r="AP47" s="53"/>
      <c r="AQ47" s="109"/>
      <c r="AR47" s="109"/>
      <c r="AS47" s="52"/>
    </row>
    <row r="48" spans="1:45" ht="99.95" customHeight="1" x14ac:dyDescent="0.2">
      <c r="A48" s="663">
        <v>7</v>
      </c>
      <c r="B48" s="539" t="s">
        <v>713</v>
      </c>
      <c r="C48" s="539" t="s">
        <v>30</v>
      </c>
      <c r="D48" s="671" t="s">
        <v>860</v>
      </c>
      <c r="E48" s="539" t="s">
        <v>861</v>
      </c>
      <c r="F48" s="626" t="s">
        <v>862</v>
      </c>
      <c r="G48" s="539" t="s">
        <v>60</v>
      </c>
      <c r="H48" s="362" t="s">
        <v>40</v>
      </c>
      <c r="I48" s="362" t="s">
        <v>863</v>
      </c>
      <c r="J48" s="362" t="s">
        <v>864</v>
      </c>
      <c r="K48" s="362" t="s">
        <v>865</v>
      </c>
      <c r="L48" s="362" t="s">
        <v>866</v>
      </c>
      <c r="M48" s="362" t="s">
        <v>41</v>
      </c>
      <c r="N48" s="362" t="s">
        <v>54</v>
      </c>
      <c r="O48" s="630">
        <v>200</v>
      </c>
      <c r="P48" s="529" t="str">
        <f>IF(O48&lt;=0,"",IF(O48&lt;=2,"Muy Baja",IF(O48&lt;=24,"Baja",IF(O48&lt;=500,"Media",IF(O48&lt;=5000,"Alta","Muy Alta")))))</f>
        <v>Media</v>
      </c>
      <c r="Q48" s="358">
        <f>IF(P48="","",IF(P48="Muy Baja",0.2,IF(P48="Baja",0.4,IF(P48="Media",0.6,IF(P48="Alta",0.8,IF(P48="Muy Alta",1,))))))</f>
        <v>0.6</v>
      </c>
      <c r="R48" s="675" t="s">
        <v>180</v>
      </c>
      <c r="S48" s="358" t="str">
        <f>IF(NOT(ISERROR(MATCH(R48,#REF!,0))),#REF!&amp;"Por favor no seleccionar los criterios de impacto(Afectación Económica o presupuestal y Pérdida Reputacional)",R48)</f>
        <v xml:space="preserve">     El riesgo afecta la imagen de la entidad con algunos usuarios de relevancia frente al logro de los objetivos</v>
      </c>
      <c r="T48" s="672" t="s">
        <v>181</v>
      </c>
      <c r="U48" s="594" t="s">
        <v>181</v>
      </c>
      <c r="V48" s="625" t="str">
        <f>IF(OR(AND(P48="Muy Baja",T48="Leve"),AND(P48="Muy Baja",T48="Menor"),AND(P48="Baja",T48="Leve")),"Bajo",IF(OR(AND(P48="Muy baja",T48="Moderado"),AND(P48="Baja",T48="Menor"),AND(P48="Baja",T48="Moderado"),AND(P48="Media",T48="Leve"),AND(P48="Media",T48="Menor"),AND(P48="Media",T48="Moderado"),AND(P48="Alta",T48="Leve"),AND(P48="Alta",T48="Menor")),"Moderado",IF(OR(AND(P48="Muy Baja",T48="Mayor"),AND(P48="Baja",T48="Mayor"),AND(P48="Media",T48="Mayor"),AND(P48="Alta",T48="Moderado"),AND(P48="Alta",T48="Mayor"),AND(P48="Muy Alta",T48="Leve"),AND(P48="Muy Alta",T48="Menor"),AND(P48="Muy Alta",T48="Moderado"),AND(P48="Muy Alta",T48="Mayor")),"Alto",IF(OR(AND(P48="Muy Baja",T48="Catastrófico"),AND(P48="Baja",T48="Catastrófico"),AND(P48="Media",T48="Catastrófico"),AND(P48="Alta",T48="Catastrófico"),AND(P48="Muy Alta",T48="Catastrófico")),"Extremo",""))))</f>
        <v>Moderado</v>
      </c>
      <c r="W48" s="70">
        <v>1</v>
      </c>
      <c r="X48" s="94" t="s">
        <v>867</v>
      </c>
      <c r="Y48" s="45" t="str">
        <f>IF(OR(Z48="Preventivo",Z48="Detectivo"),"Probabilidad",IF(Z48="Correctivo","Impacto",""))</f>
        <v>Probabilidad</v>
      </c>
      <c r="Z48" s="46" t="s">
        <v>184</v>
      </c>
      <c r="AA48" s="46" t="s">
        <v>185</v>
      </c>
      <c r="AB48" s="47" t="str">
        <f>IF(AND(Z48="Preventivo",AA48="Automático"),"50%",IF(AND(Z48="Preventivo",AA48="Manual"),"40%",IF(AND(Z48="Detectivo",AA48="Automático"),"40%",IF(AND(Z48="Detectivo",AA48="Manual"),"30%",IF(AND(Z48="Correctivo",AA48="Automático"),"35%",IF(AND(Z48="Correctivo",AA48="Manual"),"25%",""))))))</f>
        <v>40%</v>
      </c>
      <c r="AC48" s="46" t="s">
        <v>186</v>
      </c>
      <c r="AD48" s="46" t="s">
        <v>187</v>
      </c>
      <c r="AE48" s="46" t="s">
        <v>188</v>
      </c>
      <c r="AF48" s="48">
        <f>IFERROR(IF(Y48="Probabilidad",(Q48-(+Q48*AB48)),IF(Y48="Impacto",Q48,"")),"")</f>
        <v>0.36</v>
      </c>
      <c r="AG48" s="140" t="s">
        <v>189</v>
      </c>
      <c r="AH48" s="147">
        <v>0.36</v>
      </c>
      <c r="AI48" s="135" t="s">
        <v>181</v>
      </c>
      <c r="AJ48" s="147">
        <v>0.6</v>
      </c>
      <c r="AK48" s="135" t="s">
        <v>181</v>
      </c>
      <c r="AL48" s="151" t="s">
        <v>33</v>
      </c>
      <c r="AM48" s="42" t="s">
        <v>868</v>
      </c>
      <c r="AN48" s="42" t="s">
        <v>869</v>
      </c>
      <c r="AO48" s="52" t="s">
        <v>870</v>
      </c>
      <c r="AP48" s="131" t="s">
        <v>871</v>
      </c>
      <c r="AQ48" s="539" t="s">
        <v>726</v>
      </c>
      <c r="AR48" s="539" t="s">
        <v>872</v>
      </c>
      <c r="AS48" s="539" t="s">
        <v>728</v>
      </c>
    </row>
    <row r="49" spans="1:45" ht="99.95" customHeight="1" x14ac:dyDescent="0.2">
      <c r="A49" s="663"/>
      <c r="B49" s="539"/>
      <c r="C49" s="539"/>
      <c r="D49" s="671"/>
      <c r="E49" s="539"/>
      <c r="F49" s="626"/>
      <c r="G49" s="539"/>
      <c r="H49" s="363"/>
      <c r="I49" s="363"/>
      <c r="J49" s="363"/>
      <c r="K49" s="363"/>
      <c r="L49" s="363"/>
      <c r="M49" s="363"/>
      <c r="N49" s="363"/>
      <c r="O49" s="630"/>
      <c r="P49" s="529"/>
      <c r="Q49" s="358"/>
      <c r="R49" s="676"/>
      <c r="S49" s="358">
        <f>IF(NOT(ISERROR(MATCH(R49,_xlfn.ANCHORARRAY(F60),0))),Q62&amp;"Por favor no seleccionar los criterios de impacto",R49)</f>
        <v>0</v>
      </c>
      <c r="T49" s="673"/>
      <c r="U49" s="595"/>
      <c r="V49" s="625"/>
      <c r="W49" s="70">
        <v>2</v>
      </c>
      <c r="X49" s="94" t="s">
        <v>873</v>
      </c>
      <c r="Y49" s="45" t="str">
        <f>IF(OR(Z49="Preventivo",Z49="Detectivo"),"Probabilidad",IF(Z49="Correctivo","Impacto",""))</f>
        <v>Probabilidad</v>
      </c>
      <c r="Z49" s="46" t="s">
        <v>184</v>
      </c>
      <c r="AA49" s="46" t="s">
        <v>185</v>
      </c>
      <c r="AB49" s="47" t="str">
        <f t="shared" ref="AB49" si="51">IF(AND(Z49="Preventivo",AA49="Automático"),"50%",IF(AND(Z49="Preventivo",AA49="Manual"),"40%",IF(AND(Z49="Detectivo",AA49="Automático"),"40%",IF(AND(Z49="Detectivo",AA49="Manual"),"30%",IF(AND(Z49="Correctivo",AA49="Automático"),"35%",IF(AND(Z49="Correctivo",AA49="Manual"),"25%",""))))))</f>
        <v>40%</v>
      </c>
      <c r="AC49" s="46" t="s">
        <v>186</v>
      </c>
      <c r="AD49" s="46" t="s">
        <v>187</v>
      </c>
      <c r="AE49" s="46" t="s">
        <v>188</v>
      </c>
      <c r="AF49" s="48">
        <f>IFERROR(IF(AND(Y48="Probabilidad",Y49="Probabilidad"),(AH48-(+AH48*AB49)),IF(Y49="Probabilidad",(Q48-(+Q48*AB49)),IF(Y49="Impacto",AH48,""))),"")</f>
        <v>0.216</v>
      </c>
      <c r="AG49" s="140" t="s">
        <v>189</v>
      </c>
      <c r="AH49" s="149">
        <v>0.25</v>
      </c>
      <c r="AI49" s="135" t="s">
        <v>181</v>
      </c>
      <c r="AJ49" s="149">
        <v>0.6</v>
      </c>
      <c r="AK49" s="135" t="s">
        <v>181</v>
      </c>
      <c r="AL49" s="152" t="s">
        <v>33</v>
      </c>
      <c r="AM49" s="42" t="s">
        <v>874</v>
      </c>
      <c r="AN49" s="42" t="s">
        <v>875</v>
      </c>
      <c r="AO49" s="42" t="s">
        <v>876</v>
      </c>
      <c r="AP49" s="131" t="s">
        <v>877</v>
      </c>
      <c r="AQ49" s="539"/>
      <c r="AR49" s="539"/>
      <c r="AS49" s="539"/>
    </row>
    <row r="50" spans="1:45" ht="15" customHeight="1" x14ac:dyDescent="0.2">
      <c r="A50" s="663"/>
      <c r="B50" s="539"/>
      <c r="C50" s="539"/>
      <c r="D50" s="671"/>
      <c r="E50" s="539"/>
      <c r="F50" s="626"/>
      <c r="G50" s="539"/>
      <c r="H50" s="363"/>
      <c r="I50" s="363"/>
      <c r="J50" s="363"/>
      <c r="K50" s="363"/>
      <c r="L50" s="363"/>
      <c r="M50" s="363"/>
      <c r="N50" s="363"/>
      <c r="O50" s="630"/>
      <c r="P50" s="529"/>
      <c r="Q50" s="358"/>
      <c r="R50" s="676"/>
      <c r="S50" s="358">
        <f>IF(NOT(ISERROR(MATCH(R50,_xlfn.ANCHORARRAY(F61),0))),Q63&amp;"Por favor no seleccionar los criterios de impacto",R50)</f>
        <v>0</v>
      </c>
      <c r="T50" s="673"/>
      <c r="U50" s="596"/>
      <c r="V50" s="625"/>
      <c r="W50" s="70">
        <v>3</v>
      </c>
      <c r="X50" s="44"/>
      <c r="Y50" s="45" t="str">
        <f>IF(OR(Z50="Preventivo",Z50="Detectivo"),"Probabilidad",IF(Z50="Correctivo","Impacto",""))</f>
        <v/>
      </c>
      <c r="Z50" s="46"/>
      <c r="AA50" s="46"/>
      <c r="AB50" s="47" t="str">
        <f t="shared" ref="AB50:AB53" si="52">IF(AND(Z50="Preventivo",AA50="Automático"),"50%",IF(AND(Z50="Preventivo",AA50="Manual"),"40%",IF(AND(Z50="Detectivo",AA50="Automático"),"40%",IF(AND(Z50="Detectivo",AA50="Manual"),"30%",IF(AND(Z50="Correctivo",AA50="Automático"),"35%",IF(AND(Z50="Correctivo",AA50="Manual"),"25%",""))))))</f>
        <v/>
      </c>
      <c r="AC50" s="46"/>
      <c r="AD50" s="46"/>
      <c r="AE50" s="46"/>
      <c r="AF50" s="48" t="str">
        <f>IFERROR(IF(AND(Y49="Probabilidad",Y50="Probabilidad"),(AH49-(+AH49*AB50)),IF(AND(Y49="Impacto",Y50="Probabilidad"),(AH48-(+AH48*AB50)),IF(Y50="Impacto",AH49,""))),"")</f>
        <v/>
      </c>
      <c r="AG50" s="49" t="str">
        <f t="shared" si="30"/>
        <v/>
      </c>
      <c r="AH50" s="47" t="str">
        <f t="shared" ref="AH50:AH53" si="53">+AF50</f>
        <v/>
      </c>
      <c r="AI50" s="49" t="str">
        <f t="shared" si="32"/>
        <v/>
      </c>
      <c r="AJ50" s="47" t="str">
        <f t="shared" ref="AJ50" si="54">IFERROR(IF(AND(Y49="Impacto",Y50="Impacto"),(AJ49-(+AJ49*AB50)),IF(AND(Y49="Probabilidad",Y50="Impacto"),(AJ48-(+AJ48*AB50)),IF(Y50="Probabilidad",AJ49,""))),"")</f>
        <v/>
      </c>
      <c r="AK50" s="50" t="str">
        <f t="shared" ref="AK50" si="55">IFERROR(IF(OR(AND(AG50="Muy Baja",AI50="Leve"),AND(AG50="Muy Baja",AI50="Menor"),AND(AG50="Baja",AI50="Leve")),"Bajo",IF(OR(AND(AG50="Muy baja",AI50="Moderado"),AND(AG50="Baja",AI50="Menor"),AND(AG50="Baja",AI50="Moderado"),AND(AG50="Media",AI50="Leve"),AND(AG50="Media",AI50="Menor"),AND(AG50="Media",AI50="Moderado"),AND(AG50="Alta",AI50="Leve"),AND(AG50="Alta",AI50="Menor")),"Moderado",IF(OR(AND(AG50="Muy Baja",AI50="Mayor"),AND(AG50="Baja",AI50="Mayor"),AND(AG50="Media",AI50="Mayor"),AND(AG50="Alta",AI50="Moderado"),AND(AG50="Alta",AI50="Mayor"),AND(AG50="Muy Alta",AI50="Leve"),AND(AG50="Muy Alta",AI50="Menor"),AND(AG50="Muy Alta",AI50="Moderado"),AND(AG50="Muy Alta",AI50="Mayor")),"Alto",IF(OR(AND(AG50="Muy Baja",AI50="Catastrófico"),AND(AG50="Baja",AI50="Catastrófico"),AND(AG50="Media",AI50="Catastrófico"),AND(AG50="Alta",AI50="Catastrófico"),AND(AG50="Muy Alta",AI50="Catastrófico")),"Extremo","")))),"")</f>
        <v/>
      </c>
      <c r="AL50" s="142"/>
      <c r="AM50" s="42"/>
      <c r="AN50" s="52"/>
      <c r="AO50" s="52"/>
      <c r="AP50" s="53"/>
      <c r="AQ50" s="539"/>
      <c r="AR50" s="539"/>
      <c r="AS50" s="539"/>
    </row>
    <row r="51" spans="1:45" ht="15" customHeight="1" x14ac:dyDescent="0.2">
      <c r="A51" s="663"/>
      <c r="B51" s="539"/>
      <c r="C51" s="539"/>
      <c r="D51" s="671"/>
      <c r="E51" s="539"/>
      <c r="F51" s="626"/>
      <c r="G51" s="539"/>
      <c r="H51" s="363"/>
      <c r="I51" s="363"/>
      <c r="J51" s="363"/>
      <c r="K51" s="363"/>
      <c r="L51" s="363"/>
      <c r="M51" s="363"/>
      <c r="N51" s="363"/>
      <c r="O51" s="630"/>
      <c r="P51" s="529"/>
      <c r="Q51" s="358"/>
      <c r="R51" s="676"/>
      <c r="S51" s="358">
        <f>IF(NOT(ISERROR(MATCH(R51,_xlfn.ANCHORARRAY(F62),0))),Q64&amp;"Por favor no seleccionar los criterios de impacto",R51)</f>
        <v>0</v>
      </c>
      <c r="T51" s="673"/>
      <c r="U51" s="101"/>
      <c r="V51" s="625"/>
      <c r="W51" s="70">
        <v>4</v>
      </c>
      <c r="X51" s="43"/>
      <c r="Y51" s="45" t="str">
        <f t="shared" ref="Y51:Y53" si="56">IF(OR(Z51="Preventivo",Z51="Detectivo"),"Probabilidad",IF(Z51="Correctivo","Impacto",""))</f>
        <v/>
      </c>
      <c r="Z51" s="46"/>
      <c r="AA51" s="46"/>
      <c r="AB51" s="47" t="str">
        <f t="shared" si="52"/>
        <v/>
      </c>
      <c r="AC51" s="46"/>
      <c r="AD51" s="46"/>
      <c r="AE51" s="46"/>
      <c r="AF51" s="48" t="str">
        <f t="shared" ref="AF51:AF53" si="57">IFERROR(IF(AND(Y50="Probabilidad",Y51="Probabilidad"),(AH50-(+AH50*AB51)),IF(AND(Y50="Impacto",Y51="Probabilidad"),(AH49-(+AH49*AB51)),IF(Y51="Impacto",AH50,""))),"")</f>
        <v/>
      </c>
      <c r="AG51" s="49" t="str">
        <f t="shared" si="30"/>
        <v/>
      </c>
      <c r="AH51" s="47" t="str">
        <f t="shared" si="53"/>
        <v/>
      </c>
      <c r="AI51" s="49" t="str">
        <f t="shared" si="32"/>
        <v/>
      </c>
      <c r="AJ51" s="47" t="str">
        <f t="shared" si="37"/>
        <v/>
      </c>
      <c r="AK51" s="50" t="str">
        <f>IFERROR(IF(OR(AND(AG51="Muy Baja",AI51="Leve"),AND(AG51="Muy Baja",AI51="Menor"),AND(AG51="Baja",AI51="Leve")),"Bajo",IF(OR(AND(AG51="Muy baja",AI51="Moderado"),AND(AG51="Baja",AI51="Menor"),AND(AG51="Baja",AI51="Moderado"),AND(AG51="Media",AI51="Leve"),AND(AG51="Media",AI51="Menor"),AND(AG51="Media",AI51="Moderado"),AND(AG51="Alta",AI51="Leve"),AND(AG51="Alta",AI51="Menor")),"Moderado",IF(OR(AND(AG51="Muy Baja",AI51="Mayor"),AND(AG51="Baja",AI51="Mayor"),AND(AG51="Media",AI51="Mayor"),AND(AG51="Alta",AI51="Moderado"),AND(AG51="Alta",AI51="Mayor"),AND(AG51="Muy Alta",AI51="Leve"),AND(AG51="Muy Alta",AI51="Menor"),AND(AG51="Muy Alta",AI51="Moderado"),AND(AG51="Muy Alta",AI51="Mayor")),"Alto",IF(OR(AND(AG51="Muy Baja",AI51="Catastrófico"),AND(AG51="Baja",AI51="Catastrófico"),AND(AG51="Media",AI51="Catastrófico"),AND(AG51="Alta",AI51="Catastrófico"),AND(AG51="Muy Alta",AI51="Catastrófico")),"Extremo","")))),"")</f>
        <v/>
      </c>
      <c r="AL51" s="142"/>
      <c r="AM51" s="42"/>
      <c r="AN51" s="52"/>
      <c r="AO51" s="52"/>
      <c r="AP51" s="53"/>
      <c r="AQ51" s="539"/>
      <c r="AR51" s="539"/>
      <c r="AS51" s="539"/>
    </row>
    <row r="52" spans="1:45" ht="15" customHeight="1" x14ac:dyDescent="0.2">
      <c r="A52" s="663"/>
      <c r="B52" s="539"/>
      <c r="C52" s="539"/>
      <c r="D52" s="671"/>
      <c r="E52" s="539"/>
      <c r="F52" s="626"/>
      <c r="G52" s="539"/>
      <c r="H52" s="363"/>
      <c r="I52" s="363"/>
      <c r="J52" s="363"/>
      <c r="K52" s="363"/>
      <c r="L52" s="363"/>
      <c r="M52" s="363"/>
      <c r="N52" s="363"/>
      <c r="O52" s="630"/>
      <c r="P52" s="529"/>
      <c r="Q52" s="358"/>
      <c r="R52" s="676"/>
      <c r="S52" s="358">
        <f>IF(NOT(ISERROR(MATCH(R52,_xlfn.ANCHORARRAY(F63),0))),Q65&amp;"Por favor no seleccionar los criterios de impacto",R52)</f>
        <v>0</v>
      </c>
      <c r="T52" s="673"/>
      <c r="U52" s="101"/>
      <c r="V52" s="625"/>
      <c r="W52" s="70">
        <v>5</v>
      </c>
      <c r="X52" s="43"/>
      <c r="Y52" s="45" t="str">
        <f t="shared" si="56"/>
        <v/>
      </c>
      <c r="Z52" s="46"/>
      <c r="AA52" s="46"/>
      <c r="AB52" s="47" t="str">
        <f t="shared" si="52"/>
        <v/>
      </c>
      <c r="AC52" s="46"/>
      <c r="AD52" s="46"/>
      <c r="AE52" s="46"/>
      <c r="AF52" s="48" t="str">
        <f t="shared" si="57"/>
        <v/>
      </c>
      <c r="AG52" s="49" t="str">
        <f t="shared" si="30"/>
        <v/>
      </c>
      <c r="AH52" s="47" t="str">
        <f t="shared" si="53"/>
        <v/>
      </c>
      <c r="AI52" s="49" t="str">
        <f t="shared" si="32"/>
        <v/>
      </c>
      <c r="AJ52" s="47" t="str">
        <f t="shared" si="37"/>
        <v/>
      </c>
      <c r="AK52" s="50" t="str">
        <f t="shared" ref="AK52" si="58">IFERROR(IF(OR(AND(AG52="Muy Baja",AI52="Leve"),AND(AG52="Muy Baja",AI52="Menor"),AND(AG52="Baja",AI52="Leve")),"Bajo",IF(OR(AND(AG52="Muy baja",AI52="Moderado"),AND(AG52="Baja",AI52="Menor"),AND(AG52="Baja",AI52="Moderado"),AND(AG52="Media",AI52="Leve"),AND(AG52="Media",AI52="Menor"),AND(AG52="Media",AI52="Moderado"),AND(AG52="Alta",AI52="Leve"),AND(AG52="Alta",AI52="Menor")),"Moderado",IF(OR(AND(AG52="Muy Baja",AI52="Mayor"),AND(AG52="Baja",AI52="Mayor"),AND(AG52="Media",AI52="Mayor"),AND(AG52="Alta",AI52="Moderado"),AND(AG52="Alta",AI52="Mayor"),AND(AG52="Muy Alta",AI52="Leve"),AND(AG52="Muy Alta",AI52="Menor"),AND(AG52="Muy Alta",AI52="Moderado"),AND(AG52="Muy Alta",AI52="Mayor")),"Alto",IF(OR(AND(AG52="Muy Baja",AI52="Catastrófico"),AND(AG52="Baja",AI52="Catastrófico"),AND(AG52="Media",AI52="Catastrófico"),AND(AG52="Alta",AI52="Catastrófico"),AND(AG52="Muy Alta",AI52="Catastrófico")),"Extremo","")))),"")</f>
        <v/>
      </c>
      <c r="AL52" s="142"/>
      <c r="AM52" s="42"/>
      <c r="AN52" s="52"/>
      <c r="AO52" s="52"/>
      <c r="AP52" s="53"/>
      <c r="AQ52" s="539"/>
      <c r="AR52" s="539"/>
      <c r="AS52" s="539"/>
    </row>
    <row r="53" spans="1:45" ht="15" customHeight="1" x14ac:dyDescent="0.2">
      <c r="A53" s="663"/>
      <c r="B53" s="539"/>
      <c r="C53" s="539"/>
      <c r="D53" s="671"/>
      <c r="E53" s="539"/>
      <c r="F53" s="626"/>
      <c r="G53" s="539"/>
      <c r="H53" s="364"/>
      <c r="I53" s="364"/>
      <c r="J53" s="364"/>
      <c r="K53" s="364"/>
      <c r="L53" s="364"/>
      <c r="M53" s="364"/>
      <c r="N53" s="364"/>
      <c r="O53" s="630"/>
      <c r="P53" s="529"/>
      <c r="Q53" s="358"/>
      <c r="R53" s="677"/>
      <c r="S53" s="358">
        <f>IF(NOT(ISERROR(MATCH(R53,_xlfn.ANCHORARRAY(F64),0))),Q66&amp;"Por favor no seleccionar los criterios de impacto",R53)</f>
        <v>0</v>
      </c>
      <c r="T53" s="674"/>
      <c r="U53" s="101"/>
      <c r="V53" s="625"/>
      <c r="W53" s="70">
        <v>6</v>
      </c>
      <c r="X53" s="43"/>
      <c r="Y53" s="45" t="str">
        <f t="shared" si="56"/>
        <v/>
      </c>
      <c r="Z53" s="46"/>
      <c r="AA53" s="46"/>
      <c r="AB53" s="47" t="str">
        <f t="shared" si="52"/>
        <v/>
      </c>
      <c r="AC53" s="46"/>
      <c r="AD53" s="46"/>
      <c r="AE53" s="46"/>
      <c r="AF53" s="48" t="str">
        <f t="shared" si="57"/>
        <v/>
      </c>
      <c r="AG53" s="49" t="str">
        <f t="shared" si="30"/>
        <v/>
      </c>
      <c r="AH53" s="47" t="str">
        <f t="shared" si="53"/>
        <v/>
      </c>
      <c r="AI53" s="49" t="str">
        <f>IFERROR(IF(AJ53="","",IF(AJ53&lt;=0.2,"Leve",IF(AJ53&lt;=0.4,"Menor",IF(AJ53&lt;=0.6,"Moderado",IF(AJ53&lt;=0.8,"Mayor","Catastrófico"))))),"")</f>
        <v/>
      </c>
      <c r="AJ53" s="47" t="str">
        <f t="shared" si="37"/>
        <v/>
      </c>
      <c r="AK53" s="50" t="str">
        <f>IFERROR(IF(OR(AND(AG53="Muy Baja",AI53="Leve"),AND(AG53="Muy Baja",AI53="Menor"),AND(AG53="Baja",AI53="Leve")),"Bajo",IF(OR(AND(AG53="Muy baja",AI53="Moderado"),AND(AG53="Baja",AI53="Menor"),AND(AG53="Baja",AI53="Moderado"),AND(AG53="Media",AI53="Leve"),AND(AG53="Media",AI53="Menor"),AND(AG53="Media",AI53="Moderado"),AND(AG53="Alta",AI53="Leve"),AND(AG53="Alta",AI53="Menor")),"Moderado",IF(OR(AND(AG53="Muy Baja",AI53="Mayor"),AND(AG53="Baja",AI53="Mayor"),AND(AG53="Media",AI53="Mayor"),AND(AG53="Alta",AI53="Moderado"),AND(AG53="Alta",AI53="Mayor"),AND(AG53="Muy Alta",AI53="Leve"),AND(AG53="Muy Alta",AI53="Menor"),AND(AG53="Muy Alta",AI53="Moderado"),AND(AG53="Muy Alta",AI53="Mayor")),"Alto",IF(OR(AND(AG53="Muy Baja",AI53="Catastrófico"),AND(AG53="Baja",AI53="Catastrófico"),AND(AG53="Media",AI53="Catastrófico"),AND(AG53="Alta",AI53="Catastrófico"),AND(AG53="Muy Alta",AI53="Catastrófico")),"Extremo","")))),"")</f>
        <v/>
      </c>
      <c r="AL53" s="142"/>
      <c r="AM53" s="42"/>
      <c r="AN53" s="52"/>
      <c r="AO53" s="52"/>
      <c r="AP53" s="53"/>
      <c r="AQ53" s="539"/>
      <c r="AR53" s="539"/>
      <c r="AS53" s="539"/>
    </row>
    <row r="54" spans="1:45" ht="99.95" customHeight="1" x14ac:dyDescent="0.2">
      <c r="A54" s="663">
        <v>8</v>
      </c>
      <c r="B54" s="539" t="s">
        <v>878</v>
      </c>
      <c r="C54" s="539" t="s">
        <v>30</v>
      </c>
      <c r="D54" s="539" t="s">
        <v>879</v>
      </c>
      <c r="E54" s="539" t="s">
        <v>880</v>
      </c>
      <c r="F54" s="626" t="s">
        <v>881</v>
      </c>
      <c r="G54" s="539" t="s">
        <v>60</v>
      </c>
      <c r="H54" s="362" t="s">
        <v>40</v>
      </c>
      <c r="I54" s="362" t="s">
        <v>882</v>
      </c>
      <c r="J54" s="362" t="s">
        <v>883</v>
      </c>
      <c r="K54" s="362" t="s">
        <v>884</v>
      </c>
      <c r="L54" s="362" t="s">
        <v>885</v>
      </c>
      <c r="M54" s="362" t="s">
        <v>48</v>
      </c>
      <c r="N54" s="362" t="s">
        <v>48</v>
      </c>
      <c r="O54" s="630">
        <v>60</v>
      </c>
      <c r="P54" s="529" t="str">
        <f>IF(O54&lt;=0,"",IF(O54&lt;=2,"Muy Baja",IF(O54&lt;=24,"Baja",IF(O54&lt;=500,"Media",IF(O54&lt;=5000,"Alta","Muy Alta")))))</f>
        <v>Media</v>
      </c>
      <c r="Q54" s="358">
        <f>IF(P54="","",IF(P54="Muy Baja",0.2,IF(P54="Baja",0.4,IF(P54="Media",0.6,IF(P54="Alta",0.8,IF(P54="Muy Alta",1,))))))</f>
        <v>0.6</v>
      </c>
      <c r="R54" s="528" t="s">
        <v>180</v>
      </c>
      <c r="S54" s="358" t="str">
        <f>IF(NOT(ISERROR(MATCH(R54,'[6]Tabla Impacto'!$B$222:$B$224,0))),'[6]Tabla Impacto'!$F$224&amp;"Por favor no seleccionar los criterios de impacto(Afectación Económica o presupuestal y Pérdida Reputacional)",R54)</f>
        <v xml:space="preserve">     El riesgo afecta la imagen de la entidad con algunos usuarios de relevancia frente al logro de los objetivos</v>
      </c>
      <c r="T54" s="529" t="str">
        <f>IF(OR(S54='[6]Tabla Impacto'!$C$12,S54='[6]Tabla Impacto'!$D$12),"Leve",IF(OR(S54='[6]Tabla Impacto'!$C$13,S54='[6]Tabla Impacto'!$D$13),"Menor",IF(OR(S54='[6]Tabla Impacto'!$C$14,S54='[6]Tabla Impacto'!$D$14),"Moderado",IF(OR(S54='[6]Tabla Impacto'!$C$15,S54='[6]Tabla Impacto'!$D$15),"Mayor",IF(OR(S54='[6]Tabla Impacto'!$C$16,S54='[6]Tabla Impacto'!$D$16),"Catastrófico","")))))</f>
        <v>Moderado</v>
      </c>
      <c r="U54" s="358">
        <f>IF(T54="","",IF(T54="Leve",0.2,IF(T54="Menor",0.4,IF(T54="Moderado",0.6,IF(T54="Mayor",0.8,IF(T54="Catastrófico",1,))))))</f>
        <v>0.6</v>
      </c>
      <c r="V54" s="625" t="str">
        <f>IF(OR(AND(P54="Muy Baja",T54="Leve"),AND(P54="Muy Baja",T54="Menor"),AND(P54="Baja",T54="Leve")),"Bajo",IF(OR(AND(P54="Muy baja",T54="Moderado"),AND(P54="Baja",T54="Menor"),AND(P54="Baja",T54="Moderado"),AND(P54="Media",T54="Leve"),AND(P54="Media",T54="Menor"),AND(P54="Media",T54="Moderado"),AND(P54="Alta",T54="Leve"),AND(P54="Alta",T54="Menor")),"Moderado",IF(OR(AND(P54="Muy Baja",T54="Mayor"),AND(P54="Baja",T54="Mayor"),AND(P54="Media",T54="Mayor"),AND(P54="Alta",T54="Moderado"),AND(P54="Alta",T54="Mayor"),AND(P54="Muy Alta",T54="Leve"),AND(P54="Muy Alta",T54="Menor"),AND(P54="Muy Alta",T54="Moderado"),AND(P54="Muy Alta",T54="Mayor")),"Alto",IF(OR(AND(P54="Muy Baja",T54="Catastrófico"),AND(P54="Baja",T54="Catastrófico"),AND(P54="Media",T54="Catastrófico"),AND(P54="Alta",T54="Catastrófico"),AND(P54="Muy Alta",T54="Catastrófico")),"Extremo",""))))</f>
        <v>Moderado</v>
      </c>
      <c r="W54" s="70">
        <v>1</v>
      </c>
      <c r="X54" s="94" t="s">
        <v>886</v>
      </c>
      <c r="Y54" s="45" t="str">
        <f>IF(OR(Z54="Preventivo",Z54="Detectivo"),"Probabilidad",IF(Z54="Correctivo","Impacto",""))</f>
        <v>Probabilidad</v>
      </c>
      <c r="Z54" s="46" t="s">
        <v>230</v>
      </c>
      <c r="AA54" s="46" t="s">
        <v>185</v>
      </c>
      <c r="AB54" s="47" t="str">
        <f>IF(AND(Z54="Preventivo",AA54="Automático"),"50%",IF(AND(Z54="Preventivo",AA54="Manual"),"40%",IF(AND(Z54="Detectivo",AA54="Automático"),"40%",IF(AND(Z54="Detectivo",AA54="Manual"),"30%",IF(AND(Z54="Correctivo",AA54="Automático"),"35%",IF(AND(Z54="Correctivo",AA54="Manual"),"25%",""))))))</f>
        <v>30%</v>
      </c>
      <c r="AC54" s="46" t="s">
        <v>186</v>
      </c>
      <c r="AD54" s="46" t="s">
        <v>187</v>
      </c>
      <c r="AE54" s="46" t="s">
        <v>188</v>
      </c>
      <c r="AF54" s="48">
        <f>IFERROR(IF(Y54="Probabilidad",(Q54-(+Q54*AB54)),IF(Y54="Impacto",Q54,"")),"")</f>
        <v>0.42</v>
      </c>
      <c r="AG54" s="49" t="str">
        <f>IFERROR(IF(AF54="","",IF(AF54&lt;=0.2,"Muy Baja",IF(AF54&lt;=0.4,"Baja",IF(AF54&lt;=0.6,"Media",IF(AF54&lt;=0.8,"Alta","Muy Alta"))))),"")</f>
        <v>Media</v>
      </c>
      <c r="AH54" s="47">
        <f>+AF54</f>
        <v>0.42</v>
      </c>
      <c r="AI54" s="49" t="str">
        <f>IFERROR(IF(AJ54="","",IF(AJ54&lt;=0.2,"Leve",IF(AJ54&lt;=0.4,"Menor",IF(AJ54&lt;=0.6,"Moderado",IF(AJ54&lt;=0.8,"Mayor","Catastrófico"))))),"")</f>
        <v>Moderado</v>
      </c>
      <c r="AJ54" s="47">
        <f t="shared" ref="AJ54" si="59">IFERROR(IF(Y54="Impacto",(U54-(+U54*AB54)),IF(Y54="Probabilidad",U54,"")),"")</f>
        <v>0.6</v>
      </c>
      <c r="AK54" s="50" t="str">
        <f>IFERROR(IF(OR(AND(AG54="Muy Baja",AI54="Leve"),AND(AG54="Muy Baja",AI54="Menor"),AND(AG54="Baja",AI54="Leve")),"Bajo",IF(OR(AND(AG54="Muy baja",AI54="Moderado"),AND(AG54="Baja",AI54="Menor"),AND(AG54="Baja",AI54="Moderado"),AND(AG54="Media",AI54="Leve"),AND(AG54="Media",AI54="Menor"),AND(AG54="Media",AI54="Moderado"),AND(AG54="Alta",AI54="Leve"),AND(AG54="Alta",AI54="Menor")),"Moderado",IF(OR(AND(AG54="Muy Baja",AI54="Mayor"),AND(AG54="Baja",AI54="Mayor"),AND(AG54="Media",AI54="Mayor"),AND(AG54="Alta",AI54="Moderado"),AND(AG54="Alta",AI54="Mayor"),AND(AG54="Muy Alta",AI54="Leve"),AND(AG54="Muy Alta",AI54="Menor"),AND(AG54="Muy Alta",AI54="Moderado"),AND(AG54="Muy Alta",AI54="Mayor")),"Alto",IF(OR(AND(AG54="Muy Baja",AI54="Catastrófico"),AND(AG54="Baja",AI54="Catastrófico"),AND(AG54="Media",AI54="Catastrófico"),AND(AG54="Alta",AI54="Catastrófico"),AND(AG54="Muy Alta",AI54="Catastrófico")),"Extremo","")))),"")</f>
        <v>Moderado</v>
      </c>
      <c r="AL54" s="51" t="s">
        <v>31</v>
      </c>
      <c r="AM54" s="42" t="s">
        <v>887</v>
      </c>
      <c r="AN54" s="52" t="s">
        <v>888</v>
      </c>
      <c r="AO54" s="42" t="s">
        <v>889</v>
      </c>
      <c r="AP54" s="53">
        <v>45291</v>
      </c>
      <c r="AQ54" s="539" t="s">
        <v>890</v>
      </c>
      <c r="AR54" s="539" t="s">
        <v>891</v>
      </c>
      <c r="AS54" s="539" t="s">
        <v>892</v>
      </c>
    </row>
    <row r="55" spans="1:45" ht="99.95" customHeight="1" x14ac:dyDescent="0.2">
      <c r="A55" s="663"/>
      <c r="B55" s="539"/>
      <c r="C55" s="539"/>
      <c r="D55" s="539"/>
      <c r="E55" s="539"/>
      <c r="F55" s="626"/>
      <c r="G55" s="539"/>
      <c r="H55" s="363"/>
      <c r="I55" s="363"/>
      <c r="J55" s="363"/>
      <c r="K55" s="363"/>
      <c r="L55" s="363"/>
      <c r="M55" s="363"/>
      <c r="N55" s="363"/>
      <c r="O55" s="630"/>
      <c r="P55" s="529"/>
      <c r="Q55" s="358"/>
      <c r="R55" s="528"/>
      <c r="S55" s="358">
        <f>IF(NOT(ISERROR(MATCH(R55,_xlfn.ANCHORARRAY(F66),0))),Q68&amp;"Por favor no seleccionar los criterios de impacto",R55)</f>
        <v>0</v>
      </c>
      <c r="T55" s="529"/>
      <c r="U55" s="358"/>
      <c r="V55" s="625"/>
      <c r="W55" s="70">
        <v>2</v>
      </c>
      <c r="X55" s="94" t="s">
        <v>893</v>
      </c>
      <c r="Y55" s="45" t="str">
        <f>IF(OR(Z55="Preventivo",Z55="Detectivo"),"Probabilidad",IF(Z55="Correctivo","Impacto",""))</f>
        <v>Probabilidad</v>
      </c>
      <c r="Z55" s="46" t="s">
        <v>184</v>
      </c>
      <c r="AA55" s="46" t="s">
        <v>185</v>
      </c>
      <c r="AB55" s="47" t="str">
        <f t="shared" ref="AB55:AB59" si="60">IF(AND(Z55="Preventivo",AA55="Automático"),"50%",IF(AND(Z55="Preventivo",AA55="Manual"),"40%",IF(AND(Z55="Detectivo",AA55="Automático"),"40%",IF(AND(Z55="Detectivo",AA55="Manual"),"30%",IF(AND(Z55="Correctivo",AA55="Automático"),"35%",IF(AND(Z55="Correctivo",AA55="Manual"),"25%",""))))))</f>
        <v>40%</v>
      </c>
      <c r="AC55" s="46" t="s">
        <v>186</v>
      </c>
      <c r="AD55" s="46" t="s">
        <v>187</v>
      </c>
      <c r="AE55" s="46" t="s">
        <v>188</v>
      </c>
      <c r="AF55" s="48">
        <f>IFERROR(IF(AND(Y54="Probabilidad",Y55="Probabilidad"),(AH54-(+AH54*AB55)),IF(Y55="Probabilidad",(Q54-(+Q54*AB55)),IF(Y55="Impacto",AH54,""))),"")</f>
        <v>0.252</v>
      </c>
      <c r="AG55" s="49" t="str">
        <f t="shared" ref="AG55:AG59" si="61">IFERROR(IF(AF55="","",IF(AF55&lt;=0.2,"Muy Baja",IF(AF55&lt;=0.4,"Baja",IF(AF55&lt;=0.6,"Media",IF(AF55&lt;=0.8,"Alta","Muy Alta"))))),"")</f>
        <v>Baja</v>
      </c>
      <c r="AH55" s="47">
        <f t="shared" ref="AH55:AH59" si="62">+AF55</f>
        <v>0.252</v>
      </c>
      <c r="AI55" s="49" t="str">
        <f t="shared" ref="AI55:AI59" si="63">IFERROR(IF(AJ55="","",IF(AJ55&lt;=0.2,"Leve",IF(AJ55&lt;=0.4,"Menor",IF(AJ55&lt;=0.6,"Moderado",IF(AJ55&lt;=0.8,"Mayor","Catastrófico"))))),"")</f>
        <v>Moderado</v>
      </c>
      <c r="AJ55" s="47">
        <f>IFERROR(IF(AND(Y54="Impacto",Y55="Impacto"),(AJ54-(+AJ54*AB55)),IF(Y55="Impacto",(#REF!-(+#REF!*AB55)),IF(Y55="Probabilidad",AJ54,""))),"")</f>
        <v>0.6</v>
      </c>
      <c r="AK55" s="50" t="str">
        <f t="shared" ref="AK55:AK56" si="64">IFERROR(IF(OR(AND(AG55="Muy Baja",AI55="Leve"),AND(AG55="Muy Baja",AI55="Menor"),AND(AG55="Baja",AI55="Leve")),"Bajo",IF(OR(AND(AG55="Muy baja",AI55="Moderado"),AND(AG55="Baja",AI55="Menor"),AND(AG55="Baja",AI55="Moderado"),AND(AG55="Media",AI55="Leve"),AND(AG55="Media",AI55="Menor"),AND(AG55="Media",AI55="Moderado"),AND(AG55="Alta",AI55="Leve"),AND(AG55="Alta",AI55="Menor")),"Moderado",IF(OR(AND(AG55="Muy Baja",AI55="Mayor"),AND(AG55="Baja",AI55="Mayor"),AND(AG55="Media",AI55="Mayor"),AND(AG55="Alta",AI55="Moderado"),AND(AG55="Alta",AI55="Mayor"),AND(AG55="Muy Alta",AI55="Leve"),AND(AG55="Muy Alta",AI55="Menor"),AND(AG55="Muy Alta",AI55="Moderado"),AND(AG55="Muy Alta",AI55="Mayor")),"Alto",IF(OR(AND(AG55="Muy Baja",AI55="Catastrófico"),AND(AG55="Baja",AI55="Catastrófico"),AND(AG55="Media",AI55="Catastrófico"),AND(AG55="Alta",AI55="Catastrófico"),AND(AG55="Muy Alta",AI55="Catastrófico")),"Extremo","")))),"")</f>
        <v>Moderado</v>
      </c>
      <c r="AL55" s="51" t="s">
        <v>31</v>
      </c>
      <c r="AM55" s="130" t="s">
        <v>894</v>
      </c>
      <c r="AN55" s="52" t="s">
        <v>888</v>
      </c>
      <c r="AO55" s="42" t="s">
        <v>895</v>
      </c>
      <c r="AP55" s="53">
        <v>45291</v>
      </c>
      <c r="AQ55" s="539"/>
      <c r="AR55" s="539"/>
      <c r="AS55" s="539"/>
    </row>
    <row r="56" spans="1:45" ht="15" customHeight="1" x14ac:dyDescent="0.2">
      <c r="A56" s="663"/>
      <c r="B56" s="539"/>
      <c r="C56" s="539"/>
      <c r="D56" s="539"/>
      <c r="E56" s="539"/>
      <c r="F56" s="626"/>
      <c r="G56" s="539"/>
      <c r="H56" s="363"/>
      <c r="I56" s="363"/>
      <c r="J56" s="363"/>
      <c r="K56" s="363"/>
      <c r="L56" s="363"/>
      <c r="M56" s="363"/>
      <c r="N56" s="363"/>
      <c r="O56" s="630"/>
      <c r="P56" s="529"/>
      <c r="Q56" s="358"/>
      <c r="R56" s="528"/>
      <c r="S56" s="358">
        <f>IF(NOT(ISERROR(MATCH(R56,_xlfn.ANCHORARRAY(F67),0))),Q69&amp;"Por favor no seleccionar los criterios de impacto",R56)</f>
        <v>0</v>
      </c>
      <c r="T56" s="529"/>
      <c r="U56" s="358"/>
      <c r="V56" s="625"/>
      <c r="W56" s="70">
        <v>3</v>
      </c>
      <c r="X56" s="44"/>
      <c r="Y56" s="45" t="str">
        <f>IF(OR(Z56="Preventivo",Z56="Detectivo"),"Probabilidad",IF(Z56="Correctivo","Impacto",""))</f>
        <v/>
      </c>
      <c r="Z56" s="46"/>
      <c r="AA56" s="46"/>
      <c r="AB56" s="47" t="str">
        <f t="shared" si="60"/>
        <v/>
      </c>
      <c r="AC56" s="46"/>
      <c r="AD56" s="46"/>
      <c r="AE56" s="46"/>
      <c r="AF56" s="48" t="str">
        <f>IFERROR(IF(AND(Y55="Probabilidad",Y56="Probabilidad"),(AH55-(+AH55*AB56)),IF(AND(Y55="Impacto",Y56="Probabilidad"),(AH54-(+AH54*AB56)),IF(Y56="Impacto",AH55,""))),"")</f>
        <v/>
      </c>
      <c r="AG56" s="49" t="str">
        <f t="shared" si="61"/>
        <v/>
      </c>
      <c r="AH56" s="47" t="str">
        <f t="shared" si="62"/>
        <v/>
      </c>
      <c r="AI56" s="49" t="str">
        <f t="shared" si="63"/>
        <v/>
      </c>
      <c r="AJ56" s="47" t="str">
        <f t="shared" ref="AJ56:AJ59" si="65">IFERROR(IF(AND(Y55="Impacto",Y56="Impacto"),(AJ55-(+AJ55*AB56)),IF(AND(Y55="Probabilidad",Y56="Impacto"),(AJ54-(+AJ54*AB56)),IF(Y56="Probabilidad",AJ55,""))),"")</f>
        <v/>
      </c>
      <c r="AK56" s="50" t="str">
        <f t="shared" si="64"/>
        <v/>
      </c>
      <c r="AL56" s="51"/>
      <c r="AM56" s="42"/>
      <c r="AN56" s="52"/>
      <c r="AO56" s="52"/>
      <c r="AP56" s="53"/>
      <c r="AQ56" s="539"/>
      <c r="AR56" s="539"/>
      <c r="AS56" s="539"/>
    </row>
    <row r="57" spans="1:45" ht="15" customHeight="1" x14ac:dyDescent="0.2">
      <c r="A57" s="663"/>
      <c r="B57" s="539"/>
      <c r="C57" s="539"/>
      <c r="D57" s="539"/>
      <c r="E57" s="539"/>
      <c r="F57" s="626"/>
      <c r="G57" s="539"/>
      <c r="H57" s="363"/>
      <c r="I57" s="363"/>
      <c r="J57" s="363"/>
      <c r="K57" s="363"/>
      <c r="L57" s="363"/>
      <c r="M57" s="363"/>
      <c r="N57" s="363"/>
      <c r="O57" s="630"/>
      <c r="P57" s="529"/>
      <c r="Q57" s="358"/>
      <c r="R57" s="528"/>
      <c r="S57" s="358">
        <f>IF(NOT(ISERROR(MATCH(R57,_xlfn.ANCHORARRAY(F68),0))),Q70&amp;"Por favor no seleccionar los criterios de impacto",R57)</f>
        <v>0</v>
      </c>
      <c r="T57" s="529"/>
      <c r="U57" s="358"/>
      <c r="V57" s="625"/>
      <c r="W57" s="70">
        <v>4</v>
      </c>
      <c r="X57" s="43"/>
      <c r="Y57" s="45" t="str">
        <f t="shared" ref="Y57:Y59" si="66">IF(OR(Z57="Preventivo",Z57="Detectivo"),"Probabilidad",IF(Z57="Correctivo","Impacto",""))</f>
        <v/>
      </c>
      <c r="Z57" s="46"/>
      <c r="AA57" s="46"/>
      <c r="AB57" s="47" t="str">
        <f t="shared" si="60"/>
        <v/>
      </c>
      <c r="AC57" s="46"/>
      <c r="AD57" s="46"/>
      <c r="AE57" s="46"/>
      <c r="AF57" s="48" t="str">
        <f t="shared" ref="AF57:AF59" si="67">IFERROR(IF(AND(Y56="Probabilidad",Y57="Probabilidad"),(AH56-(+AH56*AB57)),IF(AND(Y56="Impacto",Y57="Probabilidad"),(AH55-(+AH55*AB57)),IF(Y57="Impacto",AH56,""))),"")</f>
        <v/>
      </c>
      <c r="AG57" s="49" t="str">
        <f t="shared" si="61"/>
        <v/>
      </c>
      <c r="AH57" s="47" t="str">
        <f t="shared" si="62"/>
        <v/>
      </c>
      <c r="AI57" s="49" t="str">
        <f t="shared" si="63"/>
        <v/>
      </c>
      <c r="AJ57" s="47" t="str">
        <f t="shared" si="65"/>
        <v/>
      </c>
      <c r="AK57" s="50" t="str">
        <f>IFERROR(IF(OR(AND(AG57="Muy Baja",AI57="Leve"),AND(AG57="Muy Baja",AI57="Menor"),AND(AG57="Baja",AI57="Leve")),"Bajo",IF(OR(AND(AG57="Muy baja",AI57="Moderado"),AND(AG57="Baja",AI57="Menor"),AND(AG57="Baja",AI57="Moderado"),AND(AG57="Media",AI57="Leve"),AND(AG57="Media",AI57="Menor"),AND(AG57="Media",AI57="Moderado"),AND(AG57="Alta",AI57="Leve"),AND(AG57="Alta",AI57="Menor")),"Moderado",IF(OR(AND(AG57="Muy Baja",AI57="Mayor"),AND(AG57="Baja",AI57="Mayor"),AND(AG57="Media",AI57="Mayor"),AND(AG57="Alta",AI57="Moderado"),AND(AG57="Alta",AI57="Mayor"),AND(AG57="Muy Alta",AI57="Leve"),AND(AG57="Muy Alta",AI57="Menor"),AND(AG57="Muy Alta",AI57="Moderado"),AND(AG57="Muy Alta",AI57="Mayor")),"Alto",IF(OR(AND(AG57="Muy Baja",AI57="Catastrófico"),AND(AG57="Baja",AI57="Catastrófico"),AND(AG57="Media",AI57="Catastrófico"),AND(AG57="Alta",AI57="Catastrófico"),AND(AG57="Muy Alta",AI57="Catastrófico")),"Extremo","")))),"")</f>
        <v/>
      </c>
      <c r="AL57" s="51"/>
      <c r="AM57" s="42"/>
      <c r="AN57" s="52"/>
      <c r="AO57" s="52"/>
      <c r="AP57" s="53"/>
      <c r="AQ57" s="539"/>
      <c r="AR57" s="539"/>
      <c r="AS57" s="539"/>
    </row>
    <row r="58" spans="1:45" ht="15" customHeight="1" x14ac:dyDescent="0.2">
      <c r="A58" s="663"/>
      <c r="B58" s="539"/>
      <c r="C58" s="539"/>
      <c r="D58" s="539"/>
      <c r="E58" s="539"/>
      <c r="F58" s="626"/>
      <c r="G58" s="539"/>
      <c r="H58" s="363"/>
      <c r="I58" s="363"/>
      <c r="J58" s="363"/>
      <c r="K58" s="363"/>
      <c r="L58" s="363"/>
      <c r="M58" s="363"/>
      <c r="N58" s="363"/>
      <c r="O58" s="630"/>
      <c r="P58" s="529"/>
      <c r="Q58" s="358"/>
      <c r="R58" s="528"/>
      <c r="S58" s="358">
        <f>IF(NOT(ISERROR(MATCH(R58,_xlfn.ANCHORARRAY(F69),0))),Q71&amp;"Por favor no seleccionar los criterios de impacto",R58)</f>
        <v>0</v>
      </c>
      <c r="T58" s="529"/>
      <c r="U58" s="358"/>
      <c r="V58" s="625"/>
      <c r="W58" s="70">
        <v>5</v>
      </c>
      <c r="X58" s="43"/>
      <c r="Y58" s="45" t="str">
        <f t="shared" si="66"/>
        <v/>
      </c>
      <c r="Z58" s="46"/>
      <c r="AA58" s="46"/>
      <c r="AB58" s="47" t="str">
        <f t="shared" si="60"/>
        <v/>
      </c>
      <c r="AC58" s="46"/>
      <c r="AD58" s="46"/>
      <c r="AE58" s="46"/>
      <c r="AF58" s="48" t="str">
        <f t="shared" si="67"/>
        <v/>
      </c>
      <c r="AG58" s="49" t="str">
        <f t="shared" si="61"/>
        <v/>
      </c>
      <c r="AH58" s="47" t="str">
        <f t="shared" si="62"/>
        <v/>
      </c>
      <c r="AI58" s="49" t="str">
        <f t="shared" si="63"/>
        <v/>
      </c>
      <c r="AJ58" s="47" t="str">
        <f t="shared" si="65"/>
        <v/>
      </c>
      <c r="AK58" s="50" t="str">
        <f t="shared" ref="AK58:AK60" si="68">IFERROR(IF(OR(AND(AG58="Muy Baja",AI58="Leve"),AND(AG58="Muy Baja",AI58="Menor"),AND(AG58="Baja",AI58="Leve")),"Bajo",IF(OR(AND(AG58="Muy baja",AI58="Moderado"),AND(AG58="Baja",AI58="Menor"),AND(AG58="Baja",AI58="Moderado"),AND(AG58="Media",AI58="Leve"),AND(AG58="Media",AI58="Menor"),AND(AG58="Media",AI58="Moderado"),AND(AG58="Alta",AI58="Leve"),AND(AG58="Alta",AI58="Menor")),"Moderado",IF(OR(AND(AG58="Muy Baja",AI58="Mayor"),AND(AG58="Baja",AI58="Mayor"),AND(AG58="Media",AI58="Mayor"),AND(AG58="Alta",AI58="Moderado"),AND(AG58="Alta",AI58="Mayor"),AND(AG58="Muy Alta",AI58="Leve"),AND(AG58="Muy Alta",AI58="Menor"),AND(AG58="Muy Alta",AI58="Moderado"),AND(AG58="Muy Alta",AI58="Mayor")),"Alto",IF(OR(AND(AG58="Muy Baja",AI58="Catastrófico"),AND(AG58="Baja",AI58="Catastrófico"),AND(AG58="Media",AI58="Catastrófico"),AND(AG58="Alta",AI58="Catastrófico"),AND(AG58="Muy Alta",AI58="Catastrófico")),"Extremo","")))),"")</f>
        <v/>
      </c>
      <c r="AL58" s="51"/>
      <c r="AM58" s="42"/>
      <c r="AN58" s="52"/>
      <c r="AO58" s="52"/>
      <c r="AP58" s="53"/>
      <c r="AQ58" s="539"/>
      <c r="AR58" s="539"/>
      <c r="AS58" s="539"/>
    </row>
    <row r="59" spans="1:45" ht="15" customHeight="1" x14ac:dyDescent="0.2">
      <c r="A59" s="663"/>
      <c r="B59" s="539"/>
      <c r="C59" s="539"/>
      <c r="D59" s="539"/>
      <c r="E59" s="539"/>
      <c r="F59" s="626"/>
      <c r="G59" s="539"/>
      <c r="H59" s="364"/>
      <c r="I59" s="364"/>
      <c r="J59" s="364"/>
      <c r="K59" s="364"/>
      <c r="L59" s="364"/>
      <c r="M59" s="364"/>
      <c r="N59" s="364"/>
      <c r="O59" s="630"/>
      <c r="P59" s="529"/>
      <c r="Q59" s="358"/>
      <c r="R59" s="528"/>
      <c r="S59" s="358">
        <f>IF(NOT(ISERROR(MATCH(R59,_xlfn.ANCHORARRAY(F70),0))),Q72&amp;"Por favor no seleccionar los criterios de impacto",R59)</f>
        <v>0</v>
      </c>
      <c r="T59" s="529"/>
      <c r="U59" s="358"/>
      <c r="V59" s="625"/>
      <c r="W59" s="70">
        <v>6</v>
      </c>
      <c r="X59" s="43"/>
      <c r="Y59" s="45" t="str">
        <f t="shared" si="66"/>
        <v/>
      </c>
      <c r="Z59" s="46"/>
      <c r="AA59" s="46"/>
      <c r="AB59" s="47" t="str">
        <f t="shared" si="60"/>
        <v/>
      </c>
      <c r="AC59" s="46"/>
      <c r="AD59" s="46"/>
      <c r="AE59" s="46"/>
      <c r="AF59" s="48" t="str">
        <f t="shared" si="67"/>
        <v/>
      </c>
      <c r="AG59" s="49" t="str">
        <f t="shared" si="61"/>
        <v/>
      </c>
      <c r="AH59" s="47" t="str">
        <f t="shared" si="62"/>
        <v/>
      </c>
      <c r="AI59" s="49" t="str">
        <f t="shared" si="63"/>
        <v/>
      </c>
      <c r="AJ59" s="47" t="str">
        <f t="shared" si="65"/>
        <v/>
      </c>
      <c r="AK59" s="50" t="str">
        <f t="shared" si="68"/>
        <v/>
      </c>
      <c r="AL59" s="51"/>
      <c r="AM59" s="42"/>
      <c r="AN59" s="52"/>
      <c r="AO59" s="52"/>
      <c r="AP59" s="53"/>
      <c r="AQ59" s="539"/>
      <c r="AR59" s="539"/>
      <c r="AS59" s="539"/>
    </row>
    <row r="60" spans="1:45" ht="79.150000000000006" customHeight="1" x14ac:dyDescent="0.2">
      <c r="A60" s="616">
        <v>9</v>
      </c>
      <c r="B60" s="362" t="s">
        <v>599</v>
      </c>
      <c r="C60" s="362" t="s">
        <v>30</v>
      </c>
      <c r="D60" s="539" t="s">
        <v>1222</v>
      </c>
      <c r="E60" s="539" t="s">
        <v>1223</v>
      </c>
      <c r="F60" s="626" t="s">
        <v>1225</v>
      </c>
      <c r="G60" s="539" t="s">
        <v>61</v>
      </c>
      <c r="H60" s="362" t="s">
        <v>40</v>
      </c>
      <c r="I60" s="539" t="s">
        <v>1224</v>
      </c>
      <c r="J60" s="362" t="s">
        <v>1226</v>
      </c>
      <c r="K60" s="362" t="s">
        <v>1227</v>
      </c>
      <c r="L60" s="362" t="s">
        <v>1228</v>
      </c>
      <c r="M60" s="362" t="s">
        <v>48</v>
      </c>
      <c r="N60" s="362" t="s">
        <v>48</v>
      </c>
      <c r="O60" s="630">
        <v>20</v>
      </c>
      <c r="P60" s="425" t="str">
        <f>IF(O60&lt;=0,"",IF(O60&lt;=2,"Muy Baja",IF(O60&lt;=24,"Baja",IF(O60&lt;=500,"Media",IF(O60&lt;=5000,"Alta","Muy Alta")))))</f>
        <v>Baja</v>
      </c>
      <c r="Q60" s="389">
        <f>IF(P60="","",IF(P60="Muy Baja",0.2,IF(P60="Baja",0.4,IF(P60="Media",0.6,IF(P60="Alta",0.8,IF(P60="Muy Alta",1,))))))</f>
        <v>0.4</v>
      </c>
      <c r="R60" s="528" t="s">
        <v>180</v>
      </c>
      <c r="S60" s="358" t="str">
        <f>IF(NOT(ISERROR(MATCH(R60,'[7]Tabla Impacto'!$B$245:$B$247,0))),'[7]Tabla Impacto'!$F$224&amp;"Por favor no seleccionar los criterios de impacto(Afectación Económica o presupuestal y Pérdida Reputacional)",R60)</f>
        <v xml:space="preserve">     El riesgo afecta la imagen de la entidad con algunos usuarios de relevancia frente al logro de los objetivos</v>
      </c>
      <c r="T60" s="529" t="str">
        <f>IF(OR(S60='[6]Tabla Impacto'!$C$12,S60='[6]Tabla Impacto'!$D$12),"Leve",IF(OR(S60='[6]Tabla Impacto'!$C$13,S60='[6]Tabla Impacto'!$D$13),"Menor",IF(OR(S60='[6]Tabla Impacto'!$C$14,S60='[6]Tabla Impacto'!$D$14),"Moderado",IF(OR(S60='[6]Tabla Impacto'!$C$15,S60='[6]Tabla Impacto'!$D$15),"Mayor",IF(OR(S60='[6]Tabla Impacto'!$C$16,S60='[6]Tabla Impacto'!$D$16),"Catastrófico","")))))</f>
        <v>Moderado</v>
      </c>
      <c r="U60" s="389">
        <f>IF(T60="","",IF(T60="Leve",0.2,IF(T60="Menor",0.4,IF(T60="Moderado",0.6,IF(T60="Mayor",0.8,IF(T60="Catastrófico",1,))))))</f>
        <v>0.6</v>
      </c>
      <c r="V60" s="392" t="str">
        <f>IF(OR(AND(P60="Muy Baja",T60="Leve"),AND(P60="Muy Baja",T60="Menor"),AND(P60="Baja",T60="Leve")),"Bajo",IF(OR(AND(P60="Muy baja",T60="Moderado"),AND(P60="Baja",T60="Menor"),AND(P60="Baja",T60="Moderado"),AND(P60="Media",T60="Leve"),AND(P60="Media",T60="Menor"),AND(P60="Media",T60="Moderado"),AND(P60="Alta",T60="Leve"),AND(P60="Alta",T60="Menor")),"Moderado",IF(OR(AND(P60="Muy Baja",T60="Mayor"),AND(P60="Baja",T60="Mayor"),AND(P60="Media",T60="Mayor"),AND(P60="Alta",T60="Moderado"),AND(P60="Alta",T60="Mayor"),AND(P60="Muy Alta",T60="Leve"),AND(P60="Muy Alta",T60="Menor"),AND(P60="Muy Alta",T60="Moderado"),AND(P60="Muy Alta",T60="Mayor")),"Alto",IF(OR(AND(P60="Muy Baja",T60="Catastrófico"),AND(P60="Baja",T60="Catastrófico"),AND(P60="Media",T60="Catastrófico"),AND(P60="Alta",T60="Catastrófico"),AND(P60="Muy Alta",T60="Catastrófico")),"Extremo",""))))</f>
        <v>Moderado</v>
      </c>
      <c r="W60" s="70">
        <v>1</v>
      </c>
      <c r="X60" s="94" t="s">
        <v>1231</v>
      </c>
      <c r="Y60" s="337" t="s">
        <v>1199</v>
      </c>
      <c r="Z60" s="46" t="s">
        <v>184</v>
      </c>
      <c r="AA60" s="46" t="s">
        <v>185</v>
      </c>
      <c r="AB60" s="47" t="str">
        <f>IF(AND(Z60="Preventivo",AA60="Automático"),"50%",IF(AND(Z60="Preventivo",AA60="Manual"),"40%",IF(AND(Z60="Detectivo",AA60="Automático"),"40%",IF(AND(Z60="Detectivo",AA60="Manual"),"30%",IF(AND(Z60="Correctivo",AA60="Automático"),"35%",IF(AND(Z60="Correctivo",AA60="Manual"),"25%",""))))))</f>
        <v>40%</v>
      </c>
      <c r="AC60" s="46" t="s">
        <v>186</v>
      </c>
      <c r="AD60" s="46" t="s">
        <v>187</v>
      </c>
      <c r="AE60" s="46" t="s">
        <v>188</v>
      </c>
      <c r="AF60" s="48">
        <v>0.24</v>
      </c>
      <c r="AG60" s="49" t="str">
        <f>IFERROR(IF(AF60="","",IF(AF60&lt;=0.2,"Muy Baja",IF(AF60&lt;=0.4,"Baja",IF(AF60&lt;=0.6,"Media",IF(AF60&lt;=0.8,"Alta","Muy Alta"))))),"")</f>
        <v>Baja</v>
      </c>
      <c r="AH60" s="47">
        <f>+AF60</f>
        <v>0.24</v>
      </c>
      <c r="AI60" s="49" t="str">
        <f>IFERROR(IF(AJ60="","",IF(AJ60&lt;=0.2,"Leve",IF(AJ60&lt;=0.4,"Menor",IF(AJ60&lt;=0.6,"Moderado",IF(AJ60&lt;=0.8,"Mayor","Catastrófico"))))),"")</f>
        <v>Moderado</v>
      </c>
      <c r="AJ60" s="47">
        <v>0.6</v>
      </c>
      <c r="AK60" s="50" t="str">
        <f t="shared" si="68"/>
        <v>Moderado</v>
      </c>
      <c r="AL60" s="51" t="s">
        <v>31</v>
      </c>
      <c r="AM60" s="42" t="s">
        <v>1233</v>
      </c>
      <c r="AN60" s="42" t="s">
        <v>1234</v>
      </c>
      <c r="AO60" s="42" t="s">
        <v>1203</v>
      </c>
      <c r="AP60" s="53">
        <v>45291</v>
      </c>
      <c r="AQ60" s="539" t="s">
        <v>1235</v>
      </c>
      <c r="AR60" s="539" t="s">
        <v>1236</v>
      </c>
      <c r="AS60" s="539" t="s">
        <v>1237</v>
      </c>
    </row>
    <row r="61" spans="1:45" ht="15" customHeight="1" x14ac:dyDescent="0.2">
      <c r="A61" s="617"/>
      <c r="B61" s="363"/>
      <c r="C61" s="363"/>
      <c r="D61" s="539"/>
      <c r="E61" s="539"/>
      <c r="F61" s="626"/>
      <c r="G61" s="539"/>
      <c r="H61" s="363"/>
      <c r="I61" s="539"/>
      <c r="J61" s="363"/>
      <c r="K61" s="363"/>
      <c r="L61" s="363"/>
      <c r="M61" s="363"/>
      <c r="N61" s="363"/>
      <c r="O61" s="630"/>
      <c r="P61" s="426"/>
      <c r="Q61" s="390"/>
      <c r="R61" s="528"/>
      <c r="S61" s="358">
        <f>IF(NOT(ISERROR(MATCH(R61,_xlfn.ANCHORARRAY(G72),0))),Q74&amp;"Por favor no seleccionar los criterios de impacto",R61)</f>
        <v>0</v>
      </c>
      <c r="T61" s="529"/>
      <c r="U61" s="390"/>
      <c r="V61" s="393"/>
      <c r="W61" s="70">
        <v>2</v>
      </c>
      <c r="X61" s="43"/>
      <c r="Y61" s="45" t="str">
        <f>IF(OR(Z61="Preventivo",Z61="Detectivo"),"Probabilidad",IF(Z61="Correctivo","Impacto",""))</f>
        <v/>
      </c>
      <c r="Z61" s="46"/>
      <c r="AA61" s="46"/>
      <c r="AB61" s="47" t="str">
        <f t="shared" ref="AB61:AB65" si="69">IF(AND(Z61="Preventivo",AA61="Automático"),"50%",IF(AND(Z61="Preventivo",AA61="Manual"),"40%",IF(AND(Z61="Detectivo",AA61="Automático"),"40%",IF(AND(Z61="Detectivo",AA61="Manual"),"30%",IF(AND(Z61="Correctivo",AA61="Automático"),"35%",IF(AND(Z61="Correctivo",AA61="Manual"),"25%",""))))))</f>
        <v/>
      </c>
      <c r="AC61" s="46"/>
      <c r="AD61" s="46"/>
      <c r="AE61" s="46"/>
      <c r="AF61" s="48" t="str">
        <f>IFERROR(IF(AND(Y60="Probabilidad",Y61="Probabilidad"),(AH60-(+AH60*AB61)),IF(Y61="Probabilidad",(Q60-(+Q60*AB61)),IF(Y61="Impacto",AH60,""))),"")</f>
        <v/>
      </c>
      <c r="AG61" s="49" t="str">
        <f t="shared" si="30"/>
        <v/>
      </c>
      <c r="AH61" s="47" t="str">
        <f t="shared" ref="AH61:AH65" si="70">+AF61</f>
        <v/>
      </c>
      <c r="AI61" s="49" t="str">
        <f t="shared" si="32"/>
        <v/>
      </c>
      <c r="AJ61" s="47" t="str">
        <f t="shared" ref="AJ61" si="71">IFERROR(IF(AND(Y60="Impacto",Y61="Impacto"),(AJ60-(+AJ60*AB61)),IF(Y61="Impacto",($U$12-(+$U$12*AB61)),IF(Y61="Probabilidad",AJ60,""))),"")</f>
        <v/>
      </c>
      <c r="AK61" s="50" t="str">
        <f t="shared" ref="AK61:AK62" si="72">IFERROR(IF(OR(AND(AG61="Muy Baja",AI61="Leve"),AND(AG61="Muy Baja",AI61="Menor"),AND(AG61="Baja",AI61="Leve")),"Bajo",IF(OR(AND(AG61="Muy baja",AI61="Moderado"),AND(AG61="Baja",AI61="Menor"),AND(AG61="Baja",AI61="Moderado"),AND(AG61="Media",AI61="Leve"),AND(AG61="Media",AI61="Menor"),AND(AG61="Media",AI61="Moderado"),AND(AG61="Alta",AI61="Leve"),AND(AG61="Alta",AI61="Menor")),"Moderado",IF(OR(AND(AG61="Muy Baja",AI61="Mayor"),AND(AG61="Baja",AI61="Mayor"),AND(AG61="Media",AI61="Mayor"),AND(AG61="Alta",AI61="Moderado"),AND(AG61="Alta",AI61="Mayor"),AND(AG61="Muy Alta",AI61="Leve"),AND(AG61="Muy Alta",AI61="Menor"),AND(AG61="Muy Alta",AI61="Moderado"),AND(AG61="Muy Alta",AI61="Mayor")),"Alto",IF(OR(AND(AG61="Muy Baja",AI61="Catastrófico"),AND(AG61="Baja",AI61="Catastrófico"),AND(AG61="Media",AI61="Catastrófico"),AND(AG61="Alta",AI61="Catastrófico"),AND(AG61="Muy Alta",AI61="Catastrófico")),"Extremo","")))),"")</f>
        <v/>
      </c>
      <c r="AL61" s="142"/>
      <c r="AM61" s="42"/>
      <c r="AN61" s="52"/>
      <c r="AO61" s="52"/>
      <c r="AP61" s="53"/>
      <c r="AQ61" s="539"/>
      <c r="AR61" s="539"/>
      <c r="AS61" s="539"/>
    </row>
    <row r="62" spans="1:45" ht="15" customHeight="1" x14ac:dyDescent="0.2">
      <c r="A62" s="617"/>
      <c r="B62" s="363"/>
      <c r="C62" s="363"/>
      <c r="D62" s="539"/>
      <c r="E62" s="539"/>
      <c r="F62" s="626"/>
      <c r="G62" s="539"/>
      <c r="H62" s="363"/>
      <c r="I62" s="539"/>
      <c r="J62" s="363"/>
      <c r="K62" s="363"/>
      <c r="L62" s="363"/>
      <c r="M62" s="363"/>
      <c r="N62" s="363"/>
      <c r="O62" s="630"/>
      <c r="P62" s="426"/>
      <c r="Q62" s="390"/>
      <c r="R62" s="528"/>
      <c r="S62" s="358">
        <f>IF(NOT(ISERROR(MATCH(R62,_xlfn.ANCHORARRAY(G73),0))),Q75&amp;"Por favor no seleccionar los criterios de impacto",R62)</f>
        <v>0</v>
      </c>
      <c r="T62" s="529"/>
      <c r="U62" s="390"/>
      <c r="V62" s="393"/>
      <c r="W62" s="70">
        <v>3</v>
      </c>
      <c r="X62" s="44"/>
      <c r="Y62" s="45" t="str">
        <f>IF(OR(Z62="Preventivo",Z62="Detectivo"),"Probabilidad",IF(Z62="Correctivo","Impacto",""))</f>
        <v/>
      </c>
      <c r="Z62" s="46"/>
      <c r="AA62" s="46"/>
      <c r="AB62" s="47" t="str">
        <f t="shared" si="69"/>
        <v/>
      </c>
      <c r="AC62" s="46"/>
      <c r="AD62" s="46"/>
      <c r="AE62" s="46"/>
      <c r="AF62" s="48" t="str">
        <f>IFERROR(IF(AND(Y61="Probabilidad",Y62="Probabilidad"),(AH61-(+AH61*AB62)),IF(AND(Y61="Impacto",Y62="Probabilidad"),(AH60-(+AH60*AB62)),IF(Y62="Impacto",AH61,""))),"")</f>
        <v/>
      </c>
      <c r="AG62" s="49" t="str">
        <f t="shared" si="30"/>
        <v/>
      </c>
      <c r="AH62" s="47" t="str">
        <f t="shared" si="70"/>
        <v/>
      </c>
      <c r="AI62" s="49" t="str">
        <f t="shared" si="32"/>
        <v/>
      </c>
      <c r="AJ62" s="47" t="str">
        <f t="shared" ref="AJ62" si="73">IFERROR(IF(AND(Y61="Impacto",Y62="Impacto"),(AJ61-(+AJ61*AB62)),IF(AND(Y61="Probabilidad",Y62="Impacto"),(AJ60-(+AJ60*AB62)),IF(Y62="Probabilidad",AJ61,""))),"")</f>
        <v/>
      </c>
      <c r="AK62" s="50" t="str">
        <f t="shared" si="72"/>
        <v/>
      </c>
      <c r="AL62" s="142"/>
      <c r="AM62" s="42"/>
      <c r="AN62" s="52"/>
      <c r="AO62" s="52"/>
      <c r="AP62" s="53"/>
      <c r="AQ62" s="539"/>
      <c r="AR62" s="539"/>
      <c r="AS62" s="539"/>
    </row>
    <row r="63" spans="1:45" ht="15" customHeight="1" x14ac:dyDescent="0.2">
      <c r="A63" s="617"/>
      <c r="B63" s="363"/>
      <c r="C63" s="363"/>
      <c r="D63" s="539"/>
      <c r="E63" s="539"/>
      <c r="F63" s="626"/>
      <c r="G63" s="539"/>
      <c r="H63" s="363"/>
      <c r="I63" s="539"/>
      <c r="J63" s="363"/>
      <c r="K63" s="363"/>
      <c r="L63" s="363"/>
      <c r="M63" s="363"/>
      <c r="N63" s="363"/>
      <c r="O63" s="630"/>
      <c r="P63" s="426"/>
      <c r="Q63" s="390"/>
      <c r="R63" s="528"/>
      <c r="S63" s="358">
        <f>IF(NOT(ISERROR(MATCH(R63,_xlfn.ANCHORARRAY(G74),0))),Q76&amp;"Por favor no seleccionar los criterios de impacto",R63)</f>
        <v>0</v>
      </c>
      <c r="T63" s="529"/>
      <c r="U63" s="390"/>
      <c r="V63" s="393"/>
      <c r="W63" s="70">
        <v>4</v>
      </c>
      <c r="X63" s="43"/>
      <c r="Y63" s="45" t="str">
        <f t="shared" ref="Y63:Y65" si="74">IF(OR(Z63="Preventivo",Z63="Detectivo"),"Probabilidad",IF(Z63="Correctivo","Impacto",""))</f>
        <v/>
      </c>
      <c r="Z63" s="46"/>
      <c r="AA63" s="46"/>
      <c r="AB63" s="47" t="str">
        <f t="shared" si="69"/>
        <v/>
      </c>
      <c r="AC63" s="46"/>
      <c r="AD63" s="46"/>
      <c r="AE63" s="46"/>
      <c r="AF63" s="48" t="str">
        <f t="shared" ref="AF63:AF65" si="75">IFERROR(IF(AND(Y62="Probabilidad",Y63="Probabilidad"),(AH62-(+AH62*AB63)),IF(AND(Y62="Impacto",Y63="Probabilidad"),(AH61-(+AH61*AB63)),IF(Y63="Impacto",AH62,""))),"")</f>
        <v/>
      </c>
      <c r="AG63" s="49" t="str">
        <f t="shared" si="30"/>
        <v/>
      </c>
      <c r="AH63" s="47" t="str">
        <f t="shared" si="70"/>
        <v/>
      </c>
      <c r="AI63" s="49" t="str">
        <f t="shared" si="32"/>
        <v/>
      </c>
      <c r="AJ63" s="47" t="str">
        <f t="shared" si="37"/>
        <v/>
      </c>
      <c r="AK63" s="50" t="str">
        <f>IFERROR(IF(OR(AND(AG63="Muy Baja",AI63="Leve"),AND(AG63="Muy Baja",AI63="Menor"),AND(AG63="Baja",AI63="Leve")),"Bajo",IF(OR(AND(AG63="Muy baja",AI63="Moderado"),AND(AG63="Baja",AI63="Menor"),AND(AG63="Baja",AI63="Moderado"),AND(AG63="Media",AI63="Leve"),AND(AG63="Media",AI63="Menor"),AND(AG63="Media",AI63="Moderado"),AND(AG63="Alta",AI63="Leve"),AND(AG63="Alta",AI63="Menor")),"Moderado",IF(OR(AND(AG63="Muy Baja",AI63="Mayor"),AND(AG63="Baja",AI63="Mayor"),AND(AG63="Media",AI63="Mayor"),AND(AG63="Alta",AI63="Moderado"),AND(AG63="Alta",AI63="Mayor"),AND(AG63="Muy Alta",AI63="Leve"),AND(AG63="Muy Alta",AI63="Menor"),AND(AG63="Muy Alta",AI63="Moderado"),AND(AG63="Muy Alta",AI63="Mayor")),"Alto",IF(OR(AND(AG63="Muy Baja",AI63="Catastrófico"),AND(AG63="Baja",AI63="Catastrófico"),AND(AG63="Media",AI63="Catastrófico"),AND(AG63="Alta",AI63="Catastrófico"),AND(AG63="Muy Alta",AI63="Catastrófico")),"Extremo","")))),"")</f>
        <v/>
      </c>
      <c r="AL63" s="142"/>
      <c r="AM63" s="42"/>
      <c r="AN63" s="52"/>
      <c r="AO63" s="52"/>
      <c r="AP63" s="53"/>
      <c r="AQ63" s="539"/>
      <c r="AR63" s="539"/>
      <c r="AS63" s="539"/>
    </row>
    <row r="64" spans="1:45" ht="15" customHeight="1" x14ac:dyDescent="0.2">
      <c r="A64" s="617"/>
      <c r="B64" s="363"/>
      <c r="C64" s="363"/>
      <c r="D64" s="539"/>
      <c r="E64" s="539"/>
      <c r="F64" s="626"/>
      <c r="G64" s="539"/>
      <c r="H64" s="363"/>
      <c r="I64" s="539"/>
      <c r="J64" s="363"/>
      <c r="K64" s="363"/>
      <c r="L64" s="363"/>
      <c r="M64" s="363"/>
      <c r="N64" s="363"/>
      <c r="O64" s="630"/>
      <c r="P64" s="426"/>
      <c r="Q64" s="390"/>
      <c r="R64" s="528"/>
      <c r="S64" s="358">
        <f>IF(NOT(ISERROR(MATCH(R64,_xlfn.ANCHORARRAY(G75),0))),Q77&amp;"Por favor no seleccionar los criterios de impacto",R64)</f>
        <v>0</v>
      </c>
      <c r="T64" s="529"/>
      <c r="U64" s="390"/>
      <c r="V64" s="393"/>
      <c r="W64" s="70">
        <v>5</v>
      </c>
      <c r="X64" s="43"/>
      <c r="Y64" s="45" t="str">
        <f t="shared" si="74"/>
        <v/>
      </c>
      <c r="Z64" s="46"/>
      <c r="AA64" s="46"/>
      <c r="AB64" s="47" t="str">
        <f t="shared" si="69"/>
        <v/>
      </c>
      <c r="AC64" s="46"/>
      <c r="AD64" s="46"/>
      <c r="AE64" s="46"/>
      <c r="AF64" s="48" t="str">
        <f t="shared" si="75"/>
        <v/>
      </c>
      <c r="AG64" s="49" t="str">
        <f t="shared" si="30"/>
        <v/>
      </c>
      <c r="AH64" s="47" t="str">
        <f t="shared" si="70"/>
        <v/>
      </c>
      <c r="AI64" s="49" t="str">
        <f t="shared" si="32"/>
        <v/>
      </c>
      <c r="AJ64" s="47" t="str">
        <f t="shared" si="37"/>
        <v/>
      </c>
      <c r="AK64" s="50" t="str">
        <f t="shared" ref="AK64:AK65" si="76">IFERROR(IF(OR(AND(AG64="Muy Baja",AI64="Leve"),AND(AG64="Muy Baja",AI64="Menor"),AND(AG64="Baja",AI64="Leve")),"Bajo",IF(OR(AND(AG64="Muy baja",AI64="Moderado"),AND(AG64="Baja",AI64="Menor"),AND(AG64="Baja",AI64="Moderado"),AND(AG64="Media",AI64="Leve"),AND(AG64="Media",AI64="Menor"),AND(AG64="Media",AI64="Moderado"),AND(AG64="Alta",AI64="Leve"),AND(AG64="Alta",AI64="Menor")),"Moderado",IF(OR(AND(AG64="Muy Baja",AI64="Mayor"),AND(AG64="Baja",AI64="Mayor"),AND(AG64="Media",AI64="Mayor"),AND(AG64="Alta",AI64="Moderado"),AND(AG64="Alta",AI64="Mayor"),AND(AG64="Muy Alta",AI64="Leve"),AND(AG64="Muy Alta",AI64="Menor"),AND(AG64="Muy Alta",AI64="Moderado"),AND(AG64="Muy Alta",AI64="Mayor")),"Alto",IF(OR(AND(AG64="Muy Baja",AI64="Catastrófico"),AND(AG64="Baja",AI64="Catastrófico"),AND(AG64="Media",AI64="Catastrófico"),AND(AG64="Alta",AI64="Catastrófico"),AND(AG64="Muy Alta",AI64="Catastrófico")),"Extremo","")))),"")</f>
        <v/>
      </c>
      <c r="AL64" s="142"/>
      <c r="AM64" s="42"/>
      <c r="AN64" s="52"/>
      <c r="AO64" s="52"/>
      <c r="AP64" s="53"/>
      <c r="AQ64" s="539"/>
      <c r="AR64" s="539"/>
      <c r="AS64" s="539"/>
    </row>
    <row r="65" spans="1:45" ht="15" customHeight="1" x14ac:dyDescent="0.2">
      <c r="A65" s="618"/>
      <c r="B65" s="364"/>
      <c r="C65" s="364"/>
      <c r="D65" s="539"/>
      <c r="E65" s="539"/>
      <c r="F65" s="626"/>
      <c r="G65" s="539"/>
      <c r="H65" s="364"/>
      <c r="I65" s="539"/>
      <c r="J65" s="364"/>
      <c r="K65" s="364"/>
      <c r="L65" s="364"/>
      <c r="M65" s="364"/>
      <c r="N65" s="364"/>
      <c r="O65" s="630"/>
      <c r="P65" s="427"/>
      <c r="Q65" s="391"/>
      <c r="R65" s="528"/>
      <c r="S65" s="358">
        <f>IF(NOT(ISERROR(MATCH(R65,_xlfn.ANCHORARRAY(G76),0))),Q78&amp;"Por favor no seleccionar los criterios de impacto",R65)</f>
        <v>0</v>
      </c>
      <c r="T65" s="529"/>
      <c r="U65" s="391"/>
      <c r="V65" s="394"/>
      <c r="W65" s="70">
        <v>6</v>
      </c>
      <c r="X65" s="43"/>
      <c r="Y65" s="45" t="str">
        <f t="shared" si="74"/>
        <v/>
      </c>
      <c r="Z65" s="46"/>
      <c r="AA65" s="46"/>
      <c r="AB65" s="47" t="str">
        <f t="shared" si="69"/>
        <v/>
      </c>
      <c r="AC65" s="46"/>
      <c r="AD65" s="46"/>
      <c r="AE65" s="46"/>
      <c r="AF65" s="48" t="str">
        <f t="shared" si="75"/>
        <v/>
      </c>
      <c r="AG65" s="49" t="str">
        <f t="shared" si="30"/>
        <v/>
      </c>
      <c r="AH65" s="47" t="str">
        <f t="shared" si="70"/>
        <v/>
      </c>
      <c r="AI65" s="49" t="str">
        <f t="shared" si="32"/>
        <v/>
      </c>
      <c r="AJ65" s="47" t="str">
        <f t="shared" si="37"/>
        <v/>
      </c>
      <c r="AK65" s="50" t="str">
        <f t="shared" si="76"/>
        <v/>
      </c>
      <c r="AL65" s="142"/>
      <c r="AM65" s="42"/>
      <c r="AN65" s="52"/>
      <c r="AO65" s="52"/>
      <c r="AP65" s="53"/>
      <c r="AQ65" s="539"/>
      <c r="AR65" s="539"/>
      <c r="AS65" s="539"/>
    </row>
    <row r="66" spans="1:45" x14ac:dyDescent="0.2">
      <c r="A66" s="663">
        <v>10</v>
      </c>
      <c r="B66" s="539"/>
      <c r="C66" s="539"/>
      <c r="D66" s="671"/>
      <c r="E66" s="539"/>
      <c r="F66" s="539"/>
      <c r="G66" s="539"/>
      <c r="H66" s="362"/>
      <c r="I66" s="362"/>
      <c r="J66" s="75"/>
      <c r="K66" s="75"/>
      <c r="L66" s="75"/>
      <c r="M66" s="362"/>
      <c r="N66" s="362"/>
      <c r="O66" s="630"/>
      <c r="P66" s="529" t="str">
        <f>IF(O66&lt;=0,"",IF(O66&lt;=2,"Muy Baja",IF(O66&lt;=24,"Baja",IF(O66&lt;=500,"Media",IF(O66&lt;=5000,"Alta","Muy Alta")))))</f>
        <v/>
      </c>
      <c r="Q66" s="358" t="str">
        <f>IF(P66="","",IF(P66="Muy Baja",0.2,IF(P66="Baja",0.4,IF(P66="Media",0.6,IF(P66="Alta",0.8,IF(P66="Muy Alta",1,))))))</f>
        <v/>
      </c>
      <c r="R66" s="528"/>
      <c r="S66" s="358">
        <f>IF(NOT(ISERROR(MATCH(R66,#REF!,0))),#REF!&amp;"Por favor no seleccionar los criterios de impacto(Afectación Económica o presupuestal y Pérdida Reputacional)",R66)</f>
        <v>0</v>
      </c>
      <c r="T66" s="529" t="e">
        <f>IF(OR(S66=#REF!,S66=#REF!),"Leve",IF(OR(S66=#REF!,S66=#REF!),"Menor",IF(OR(S66=#REF!,S66=#REF!),"Moderado",IF(OR(S66=#REF!,S66=#REF!),"Mayor",IF(OR(S66=#REF!,S66=#REF!),"Catastrófico","")))))</f>
        <v>#REF!</v>
      </c>
      <c r="U66" s="358" t="e">
        <f>IF(T66="","",IF(T66="Leve",0.2,IF(T66="Menor",0.4,IF(T66="Moderado",0.6,IF(T66="Mayor",0.8,IF(T66="Catastrófico",1,))))))</f>
        <v>#REF!</v>
      </c>
      <c r="V66" s="625" t="e">
        <f>IF(OR(AND(P66="Muy Baja",T66="Leve"),AND(P66="Muy Baja",T66="Menor"),AND(P66="Baja",T66="Leve")),"Bajo",IF(OR(AND(P66="Muy baja",T66="Moderado"),AND(P66="Baja",T66="Menor"),AND(P66="Baja",T66="Moderado"),AND(P66="Media",T66="Leve"),AND(P66="Media",T66="Menor"),AND(P66="Media",T66="Moderado"),AND(P66="Alta",T66="Leve"),AND(P66="Alta",T66="Menor")),"Moderado",IF(OR(AND(P66="Muy Baja",T66="Mayor"),AND(P66="Baja",T66="Mayor"),AND(P66="Media",T66="Mayor"),AND(P66="Alta",T66="Moderado"),AND(P66="Alta",T66="Mayor"),AND(P66="Muy Alta",T66="Leve"),AND(P66="Muy Alta",T66="Menor"),AND(P66="Muy Alta",T66="Moderado"),AND(P66="Muy Alta",T66="Mayor")),"Alto",IF(OR(AND(P66="Muy Baja",T66="Catastrófico"),AND(P66="Baja",T66="Catastrófico"),AND(P66="Media",T66="Catastrófico"),AND(P66="Alta",T66="Catastrófico"),AND(P66="Muy Alta",T66="Catastrófico")),"Extremo",""))))</f>
        <v>#REF!</v>
      </c>
      <c r="W66" s="70">
        <v>1</v>
      </c>
      <c r="X66" s="43"/>
      <c r="Y66" s="45" t="str">
        <f>IF(OR(Z66="Preventivo",Z66="Detectivo"),"Probabilidad",IF(Z66="Correctivo","Impacto",""))</f>
        <v/>
      </c>
      <c r="Z66" s="46"/>
      <c r="AA66" s="46"/>
      <c r="AB66" s="47" t="str">
        <f>IF(AND(Z66="Preventivo",AA66="Automático"),"50%",IF(AND(Z66="Preventivo",AA66="Manual"),"40%",IF(AND(Z66="Detectivo",AA66="Automático"),"40%",IF(AND(Z66="Detectivo",AA66="Manual"),"30%",IF(AND(Z66="Correctivo",AA66="Automático"),"35%",IF(AND(Z66="Correctivo",AA66="Manual"),"25%",""))))))</f>
        <v/>
      </c>
      <c r="AC66" s="46"/>
      <c r="AD66" s="46"/>
      <c r="AE66" s="46"/>
      <c r="AF66" s="48" t="str">
        <f>IFERROR(IF(Y66="Probabilidad",(Q66-(+Q66*AB66)),IF(Y66="Impacto",Q66,"")),"")</f>
        <v/>
      </c>
      <c r="AG66" s="49" t="str">
        <f>IFERROR(IF(AF66="","",IF(AF66&lt;=0.2,"Muy Baja",IF(AF66&lt;=0.4,"Baja",IF(AF66&lt;=0.6,"Media",IF(AF66&lt;=0.8,"Alta","Muy Alta"))))),"")</f>
        <v/>
      </c>
      <c r="AH66" s="47" t="str">
        <f>+AF66</f>
        <v/>
      </c>
      <c r="AI66" s="49" t="str">
        <f>IFERROR(IF(AJ66="","",IF(AJ66&lt;=0.2,"Leve",IF(AJ66&lt;=0.4,"Menor",IF(AJ66&lt;=0.6,"Moderado",IF(AJ66&lt;=0.8,"Mayor","Catastrófico"))))),"")</f>
        <v/>
      </c>
      <c r="AJ66" s="47" t="str">
        <f t="shared" ref="AJ66" si="77">IFERROR(IF(Y66="Impacto",(U66-(+U66*AB66)),IF(Y66="Probabilidad",U66,"")),"")</f>
        <v/>
      </c>
      <c r="AK66" s="50" t="str">
        <f>IFERROR(IF(OR(AND(AG66="Muy Baja",AI66="Leve"),AND(AG66="Muy Baja",AI66="Menor"),AND(AG66="Baja",AI66="Leve")),"Bajo",IF(OR(AND(AG66="Muy baja",AI66="Moderado"),AND(AG66="Baja",AI66="Menor"),AND(AG66="Baja",AI66="Moderado"),AND(AG66="Media",AI66="Leve"),AND(AG66="Media",AI66="Menor"),AND(AG66="Media",AI66="Moderado"),AND(AG66="Alta",AI66="Leve"),AND(AG66="Alta",AI66="Menor")),"Moderado",IF(OR(AND(AG66="Muy Baja",AI66="Mayor"),AND(AG66="Baja",AI66="Mayor"),AND(AG66="Media",AI66="Mayor"),AND(AG66="Alta",AI66="Moderado"),AND(AG66="Alta",AI66="Mayor"),AND(AG66="Muy Alta",AI66="Leve"),AND(AG66="Muy Alta",AI66="Menor"),AND(AG66="Muy Alta",AI66="Moderado"),AND(AG66="Muy Alta",AI66="Mayor")),"Alto",IF(OR(AND(AG66="Muy Baja",AI66="Catastrófico"),AND(AG66="Baja",AI66="Catastrófico"),AND(AG66="Media",AI66="Catastrófico"),AND(AG66="Alta",AI66="Catastrófico"),AND(AG66="Muy Alta",AI66="Catastrófico")),"Extremo","")))),"")</f>
        <v/>
      </c>
      <c r="AL66" s="142"/>
      <c r="AM66" s="42"/>
      <c r="AN66" s="52"/>
      <c r="AO66" s="52"/>
      <c r="AP66" s="53"/>
      <c r="AQ66" s="630"/>
      <c r="AR66" s="630"/>
      <c r="AS66" s="630"/>
    </row>
    <row r="67" spans="1:45" x14ac:dyDescent="0.2">
      <c r="A67" s="663"/>
      <c r="B67" s="539"/>
      <c r="C67" s="539"/>
      <c r="D67" s="671"/>
      <c r="E67" s="539"/>
      <c r="F67" s="539"/>
      <c r="G67" s="539"/>
      <c r="H67" s="363"/>
      <c r="I67" s="363"/>
      <c r="J67" s="76"/>
      <c r="K67" s="76"/>
      <c r="L67" s="76"/>
      <c r="M67" s="363"/>
      <c r="N67" s="363"/>
      <c r="O67" s="630"/>
      <c r="P67" s="529"/>
      <c r="Q67" s="358"/>
      <c r="R67" s="528"/>
      <c r="S67" s="358">
        <f>IF(NOT(ISERROR(MATCH(R67,_xlfn.ANCHORARRAY(G78),0))),R80&amp;"Por favor no seleccionar los criterios de impacto",R67)</f>
        <v>0</v>
      </c>
      <c r="T67" s="529"/>
      <c r="U67" s="358"/>
      <c r="V67" s="625"/>
      <c r="W67" s="70">
        <v>2</v>
      </c>
      <c r="X67" s="43"/>
      <c r="Y67" s="45" t="str">
        <f>IF(OR(Z67="Preventivo",Z67="Detectivo"),"Probabilidad",IF(Z67="Correctivo","Impacto",""))</f>
        <v/>
      </c>
      <c r="Z67" s="46"/>
      <c r="AA67" s="46"/>
      <c r="AB67" s="47" t="str">
        <f t="shared" ref="AB67:AB71" si="78">IF(AND(Z67="Preventivo",AA67="Automático"),"50%",IF(AND(Z67="Preventivo",AA67="Manual"),"40%",IF(AND(Z67="Detectivo",AA67="Automático"),"40%",IF(AND(Z67="Detectivo",AA67="Manual"),"30%",IF(AND(Z67="Correctivo",AA67="Automático"),"35%",IF(AND(Z67="Correctivo",AA67="Manual"),"25%",""))))))</f>
        <v/>
      </c>
      <c r="AC67" s="46"/>
      <c r="AD67" s="46"/>
      <c r="AE67" s="46"/>
      <c r="AF67" s="48" t="str">
        <f>IFERROR(IF(AND(Y66="Probabilidad",Y67="Probabilidad"),(AH66-(+AH66*AB67)),IF(Y67="Probabilidad",(Q66-(+Q66*AB67)),IF(Y67="Impacto",AH66,""))),"")</f>
        <v/>
      </c>
      <c r="AG67" s="49" t="str">
        <f t="shared" si="30"/>
        <v/>
      </c>
      <c r="AH67" s="47" t="str">
        <f t="shared" ref="AH67:AH71" si="79">+AF67</f>
        <v/>
      </c>
      <c r="AI67" s="49" t="str">
        <f t="shared" si="32"/>
        <v/>
      </c>
      <c r="AJ67" s="47" t="str">
        <f t="shared" ref="AJ67" si="80">IFERROR(IF(AND(Y66="Impacto",Y67="Impacto"),(AJ66-(+AJ66*AB67)),IF(Y67="Impacto",($U$12-(+$U$12*AB67)),IF(Y67="Probabilidad",AJ66,""))),"")</f>
        <v/>
      </c>
      <c r="AK67" s="50" t="str">
        <f t="shared" ref="AK67:AK68" si="81">IFERROR(IF(OR(AND(AG67="Muy Baja",AI67="Leve"),AND(AG67="Muy Baja",AI67="Menor"),AND(AG67="Baja",AI67="Leve")),"Bajo",IF(OR(AND(AG67="Muy baja",AI67="Moderado"),AND(AG67="Baja",AI67="Menor"),AND(AG67="Baja",AI67="Moderado"),AND(AG67="Media",AI67="Leve"),AND(AG67="Media",AI67="Menor"),AND(AG67="Media",AI67="Moderado"),AND(AG67="Alta",AI67="Leve"),AND(AG67="Alta",AI67="Menor")),"Moderado",IF(OR(AND(AG67="Muy Baja",AI67="Mayor"),AND(AG67="Baja",AI67="Mayor"),AND(AG67="Media",AI67="Mayor"),AND(AG67="Alta",AI67="Moderado"),AND(AG67="Alta",AI67="Mayor"),AND(AG67="Muy Alta",AI67="Leve"),AND(AG67="Muy Alta",AI67="Menor"),AND(AG67="Muy Alta",AI67="Moderado"),AND(AG67="Muy Alta",AI67="Mayor")),"Alto",IF(OR(AND(AG67="Muy Baja",AI67="Catastrófico"),AND(AG67="Baja",AI67="Catastrófico"),AND(AG67="Media",AI67="Catastrófico"),AND(AG67="Alta",AI67="Catastrófico"),AND(AG67="Muy Alta",AI67="Catastrófico")),"Extremo","")))),"")</f>
        <v/>
      </c>
      <c r="AL67" s="142"/>
      <c r="AM67" s="42"/>
      <c r="AN67" s="52"/>
      <c r="AO67" s="52"/>
      <c r="AP67" s="53"/>
      <c r="AQ67" s="630"/>
      <c r="AR67" s="630"/>
      <c r="AS67" s="630"/>
    </row>
    <row r="68" spans="1:45" x14ac:dyDescent="0.2">
      <c r="A68" s="663"/>
      <c r="B68" s="539"/>
      <c r="C68" s="539"/>
      <c r="D68" s="671"/>
      <c r="E68" s="539"/>
      <c r="F68" s="539"/>
      <c r="G68" s="539"/>
      <c r="H68" s="363"/>
      <c r="I68" s="363"/>
      <c r="J68" s="76"/>
      <c r="K68" s="76"/>
      <c r="L68" s="76"/>
      <c r="M68" s="363"/>
      <c r="N68" s="363"/>
      <c r="O68" s="630"/>
      <c r="P68" s="529"/>
      <c r="Q68" s="358"/>
      <c r="R68" s="528"/>
      <c r="S68" s="358">
        <f>IF(NOT(ISERROR(MATCH(R68,_xlfn.ANCHORARRAY(G79),0))),R81&amp;"Por favor no seleccionar los criterios de impacto",R68)</f>
        <v>0</v>
      </c>
      <c r="T68" s="529"/>
      <c r="U68" s="358"/>
      <c r="V68" s="625"/>
      <c r="W68" s="70">
        <v>3</v>
      </c>
      <c r="X68" s="43"/>
      <c r="Y68" s="45" t="str">
        <f>IF(OR(Z68="Preventivo",Z68="Detectivo"),"Probabilidad",IF(Z68="Correctivo","Impacto",""))</f>
        <v/>
      </c>
      <c r="Z68" s="46"/>
      <c r="AA68" s="46"/>
      <c r="AB68" s="47" t="str">
        <f t="shared" si="78"/>
        <v/>
      </c>
      <c r="AC68" s="46"/>
      <c r="AD68" s="46"/>
      <c r="AE68" s="46"/>
      <c r="AF68" s="48" t="str">
        <f>IFERROR(IF(AND(Y67="Probabilidad",Y68="Probabilidad"),(AH67-(+AH67*AB68)),IF(AND(Y67="Impacto",Y68="Probabilidad"),(AH66-(+AH66*AB68)),IF(Y68="Impacto",AH67,""))),"")</f>
        <v/>
      </c>
      <c r="AG68" s="49" t="str">
        <f t="shared" si="30"/>
        <v/>
      </c>
      <c r="AH68" s="47" t="str">
        <f t="shared" si="79"/>
        <v/>
      </c>
      <c r="AI68" s="49" t="str">
        <f t="shared" si="32"/>
        <v/>
      </c>
      <c r="AJ68" s="47" t="str">
        <f t="shared" ref="AJ68" si="82">IFERROR(IF(AND(Y67="Impacto",Y68="Impacto"),(AJ67-(+AJ67*AB68)),IF(AND(Y67="Probabilidad",Y68="Impacto"),(AJ66-(+AJ66*AB68)),IF(Y68="Probabilidad",AJ67,""))),"")</f>
        <v/>
      </c>
      <c r="AK68" s="50" t="str">
        <f t="shared" si="81"/>
        <v/>
      </c>
      <c r="AL68" s="142"/>
      <c r="AM68" s="42"/>
      <c r="AN68" s="52"/>
      <c r="AO68" s="52"/>
      <c r="AP68" s="53"/>
      <c r="AQ68" s="630"/>
      <c r="AR68" s="630"/>
      <c r="AS68" s="630"/>
    </row>
    <row r="69" spans="1:45" x14ac:dyDescent="0.2">
      <c r="A69" s="663"/>
      <c r="B69" s="539"/>
      <c r="C69" s="539"/>
      <c r="D69" s="671"/>
      <c r="E69" s="539"/>
      <c r="F69" s="539"/>
      <c r="G69" s="539"/>
      <c r="H69" s="363"/>
      <c r="I69" s="363"/>
      <c r="J69" s="76"/>
      <c r="K69" s="76"/>
      <c r="L69" s="76"/>
      <c r="M69" s="363"/>
      <c r="N69" s="363"/>
      <c r="O69" s="630"/>
      <c r="P69" s="529"/>
      <c r="Q69" s="358"/>
      <c r="R69" s="528"/>
      <c r="S69" s="358">
        <f>IF(NOT(ISERROR(MATCH(R69,_xlfn.ANCHORARRAY(G80),0))),R82&amp;"Por favor no seleccionar los criterios de impacto",R69)</f>
        <v>0</v>
      </c>
      <c r="T69" s="529"/>
      <c r="U69" s="358"/>
      <c r="V69" s="625"/>
      <c r="W69" s="70">
        <v>4</v>
      </c>
      <c r="X69" s="43"/>
      <c r="Y69" s="45" t="str">
        <f t="shared" ref="Y69:Y71" si="83">IF(OR(Z69="Preventivo",Z69="Detectivo"),"Probabilidad",IF(Z69="Correctivo","Impacto",""))</f>
        <v/>
      </c>
      <c r="Z69" s="46"/>
      <c r="AA69" s="46"/>
      <c r="AB69" s="47" t="str">
        <f t="shared" si="78"/>
        <v/>
      </c>
      <c r="AC69" s="46"/>
      <c r="AD69" s="46"/>
      <c r="AE69" s="46"/>
      <c r="AF69" s="48" t="str">
        <f t="shared" ref="AF69:AF71" si="84">IFERROR(IF(AND(Y68="Probabilidad",Y69="Probabilidad"),(AH68-(+AH68*AB69)),IF(AND(Y68="Impacto",Y69="Probabilidad"),(AH67-(+AH67*AB69)),IF(Y69="Impacto",AH68,""))),"")</f>
        <v/>
      </c>
      <c r="AG69" s="49" t="str">
        <f t="shared" si="30"/>
        <v/>
      </c>
      <c r="AH69" s="47" t="str">
        <f t="shared" si="79"/>
        <v/>
      </c>
      <c r="AI69" s="49" t="str">
        <f t="shared" si="32"/>
        <v/>
      </c>
      <c r="AJ69" s="47" t="str">
        <f t="shared" si="37"/>
        <v/>
      </c>
      <c r="AK69" s="50" t="str">
        <f>IFERROR(IF(OR(AND(AG69="Muy Baja",AI69="Leve"),AND(AG69="Muy Baja",AI69="Menor"),AND(AG69="Baja",AI69="Leve")),"Bajo",IF(OR(AND(AG69="Muy baja",AI69="Moderado"),AND(AG69="Baja",AI69="Menor"),AND(AG69="Baja",AI69="Moderado"),AND(AG69="Media",AI69="Leve"),AND(AG69="Media",AI69="Menor"),AND(AG69="Media",AI69="Moderado"),AND(AG69="Alta",AI69="Leve"),AND(AG69="Alta",AI69="Menor")),"Moderado",IF(OR(AND(AG69="Muy Baja",AI69="Mayor"),AND(AG69="Baja",AI69="Mayor"),AND(AG69="Media",AI69="Mayor"),AND(AG69="Alta",AI69="Moderado"),AND(AG69="Alta",AI69="Mayor"),AND(AG69="Muy Alta",AI69="Leve"),AND(AG69="Muy Alta",AI69="Menor"),AND(AG69="Muy Alta",AI69="Moderado"),AND(AG69="Muy Alta",AI69="Mayor")),"Alto",IF(OR(AND(AG69="Muy Baja",AI69="Catastrófico"),AND(AG69="Baja",AI69="Catastrófico"),AND(AG69="Media",AI69="Catastrófico"),AND(AG69="Alta",AI69="Catastrófico"),AND(AG69="Muy Alta",AI69="Catastrófico")),"Extremo","")))),"")</f>
        <v/>
      </c>
      <c r="AL69" s="142"/>
      <c r="AM69" s="42"/>
      <c r="AN69" s="52"/>
      <c r="AO69" s="52"/>
      <c r="AP69" s="53"/>
      <c r="AQ69" s="630"/>
      <c r="AR69" s="630"/>
      <c r="AS69" s="630"/>
    </row>
    <row r="70" spans="1:45" x14ac:dyDescent="0.2">
      <c r="A70" s="663"/>
      <c r="B70" s="539"/>
      <c r="C70" s="539"/>
      <c r="D70" s="671"/>
      <c r="E70" s="539"/>
      <c r="F70" s="539"/>
      <c r="G70" s="539"/>
      <c r="H70" s="363"/>
      <c r="I70" s="363"/>
      <c r="J70" s="76"/>
      <c r="K70" s="76"/>
      <c r="L70" s="76"/>
      <c r="M70" s="363"/>
      <c r="N70" s="363"/>
      <c r="O70" s="630"/>
      <c r="P70" s="529"/>
      <c r="Q70" s="358"/>
      <c r="R70" s="528"/>
      <c r="S70" s="358">
        <f>IF(NOT(ISERROR(MATCH(R70,_xlfn.ANCHORARRAY(G81),0))),R83&amp;"Por favor no seleccionar los criterios de impacto",R70)</f>
        <v>0</v>
      </c>
      <c r="T70" s="529"/>
      <c r="U70" s="358"/>
      <c r="V70" s="625"/>
      <c r="W70" s="70">
        <v>5</v>
      </c>
      <c r="X70" s="43"/>
      <c r="Y70" s="45" t="str">
        <f t="shared" si="83"/>
        <v/>
      </c>
      <c r="Z70" s="46"/>
      <c r="AA70" s="46"/>
      <c r="AB70" s="47" t="str">
        <f t="shared" si="78"/>
        <v/>
      </c>
      <c r="AC70" s="46"/>
      <c r="AD70" s="46"/>
      <c r="AE70" s="46"/>
      <c r="AF70" s="48" t="str">
        <f t="shared" si="84"/>
        <v/>
      </c>
      <c r="AG70" s="49" t="str">
        <f t="shared" si="30"/>
        <v/>
      </c>
      <c r="AH70" s="47" t="str">
        <f t="shared" si="79"/>
        <v/>
      </c>
      <c r="AI70" s="49" t="str">
        <f t="shared" si="32"/>
        <v/>
      </c>
      <c r="AJ70" s="47" t="str">
        <f t="shared" si="37"/>
        <v/>
      </c>
      <c r="AK70" s="50" t="str">
        <f t="shared" ref="AK70:AK71" si="85">IFERROR(IF(OR(AND(AG70="Muy Baja",AI70="Leve"),AND(AG70="Muy Baja",AI70="Menor"),AND(AG70="Baja",AI70="Leve")),"Bajo",IF(OR(AND(AG70="Muy baja",AI70="Moderado"),AND(AG70="Baja",AI70="Menor"),AND(AG70="Baja",AI70="Moderado"),AND(AG70="Media",AI70="Leve"),AND(AG70="Media",AI70="Menor"),AND(AG70="Media",AI70="Moderado"),AND(AG70="Alta",AI70="Leve"),AND(AG70="Alta",AI70="Menor")),"Moderado",IF(OR(AND(AG70="Muy Baja",AI70="Mayor"),AND(AG70="Baja",AI70="Mayor"),AND(AG70="Media",AI70="Mayor"),AND(AG70="Alta",AI70="Moderado"),AND(AG70="Alta",AI70="Mayor"),AND(AG70="Muy Alta",AI70="Leve"),AND(AG70="Muy Alta",AI70="Menor"),AND(AG70="Muy Alta",AI70="Moderado"),AND(AG70="Muy Alta",AI70="Mayor")),"Alto",IF(OR(AND(AG70="Muy Baja",AI70="Catastrófico"),AND(AG70="Baja",AI70="Catastrófico"),AND(AG70="Media",AI70="Catastrófico"),AND(AG70="Alta",AI70="Catastrófico"),AND(AG70="Muy Alta",AI70="Catastrófico")),"Extremo","")))),"")</f>
        <v/>
      </c>
      <c r="AL70" s="142"/>
      <c r="AM70" s="42"/>
      <c r="AN70" s="52"/>
      <c r="AO70" s="52"/>
      <c r="AP70" s="53"/>
      <c r="AQ70" s="630"/>
      <c r="AR70" s="630"/>
      <c r="AS70" s="630"/>
    </row>
    <row r="71" spans="1:45" x14ac:dyDescent="0.2">
      <c r="A71" s="663"/>
      <c r="B71" s="539"/>
      <c r="C71" s="539"/>
      <c r="D71" s="671"/>
      <c r="E71" s="539"/>
      <c r="F71" s="539"/>
      <c r="G71" s="539"/>
      <c r="H71" s="364"/>
      <c r="I71" s="364"/>
      <c r="J71" s="77"/>
      <c r="K71" s="77"/>
      <c r="L71" s="77"/>
      <c r="M71" s="364"/>
      <c r="N71" s="364"/>
      <c r="O71" s="630"/>
      <c r="P71" s="529"/>
      <c r="Q71" s="358"/>
      <c r="R71" s="528"/>
      <c r="S71" s="358">
        <f>IF(NOT(ISERROR(MATCH(R71,_xlfn.ANCHORARRAY(G82),0))),R84&amp;"Por favor no seleccionar los criterios de impacto",R71)</f>
        <v>0</v>
      </c>
      <c r="T71" s="529"/>
      <c r="U71" s="358"/>
      <c r="V71" s="625"/>
      <c r="W71" s="70">
        <v>6</v>
      </c>
      <c r="X71" s="43"/>
      <c r="Y71" s="45" t="str">
        <f t="shared" si="83"/>
        <v/>
      </c>
      <c r="Z71" s="46"/>
      <c r="AA71" s="46"/>
      <c r="AB71" s="47" t="str">
        <f t="shared" si="78"/>
        <v/>
      </c>
      <c r="AC71" s="46"/>
      <c r="AD71" s="46"/>
      <c r="AE71" s="46"/>
      <c r="AF71" s="48" t="str">
        <f t="shared" si="84"/>
        <v/>
      </c>
      <c r="AG71" s="49" t="str">
        <f t="shared" si="30"/>
        <v/>
      </c>
      <c r="AH71" s="47" t="str">
        <f t="shared" si="79"/>
        <v/>
      </c>
      <c r="AI71" s="49" t="str">
        <f t="shared" si="32"/>
        <v/>
      </c>
      <c r="AJ71" s="47" t="str">
        <f t="shared" si="37"/>
        <v/>
      </c>
      <c r="AK71" s="50" t="str">
        <f t="shared" si="85"/>
        <v/>
      </c>
      <c r="AL71" s="142"/>
      <c r="AM71" s="42"/>
      <c r="AN71" s="52"/>
      <c r="AO71" s="52"/>
      <c r="AP71" s="53"/>
      <c r="AQ71" s="630"/>
      <c r="AR71" s="630"/>
      <c r="AS71" s="630"/>
    </row>
    <row r="72" spans="1:45" x14ac:dyDescent="0.2">
      <c r="A72" s="663">
        <v>11</v>
      </c>
      <c r="B72" s="539"/>
      <c r="C72" s="539"/>
      <c r="D72" s="671"/>
      <c r="E72" s="539"/>
      <c r="F72" s="539"/>
      <c r="G72" s="539"/>
      <c r="H72" s="362"/>
      <c r="I72" s="362"/>
      <c r="J72" s="75"/>
      <c r="K72" s="75"/>
      <c r="L72" s="75"/>
      <c r="M72" s="362"/>
      <c r="N72" s="362"/>
      <c r="O72" s="630"/>
      <c r="P72" s="529" t="str">
        <f>IF(O72&lt;=0,"",IF(O72&lt;=2,"Muy Baja",IF(O72&lt;=24,"Baja",IF(O72&lt;=500,"Media",IF(O72&lt;=5000,"Alta","Muy Alta")))))</f>
        <v/>
      </c>
      <c r="Q72" s="358" t="str">
        <f>IF(P72="","",IF(P72="Muy Baja",0.2,IF(P72="Baja",0.4,IF(P72="Media",0.6,IF(P72="Alta",0.8,IF(P72="Muy Alta",1,))))))</f>
        <v/>
      </c>
      <c r="R72" s="528"/>
      <c r="S72" s="358">
        <f>IF(NOT(ISERROR(MATCH(R72,#REF!,0))),#REF!&amp;"Por favor no seleccionar los criterios de impacto(Afectación Económica o presupuestal y Pérdida Reputacional)",R72)</f>
        <v>0</v>
      </c>
      <c r="T72" s="529" t="e">
        <f>IF(OR(S72=#REF!,S72=#REF!),"Leve",IF(OR(S72=#REF!,S72=#REF!),"Menor",IF(OR(S72=#REF!,S72=#REF!),"Moderado",IF(OR(S72=#REF!,S72=#REF!),"Mayor",IF(OR(S72=#REF!,S72=#REF!),"Catastrófico","")))))</f>
        <v>#REF!</v>
      </c>
      <c r="U72" s="358" t="e">
        <f>IF(T72="","",IF(T72="Leve",0.2,IF(T72="Menor",0.4,IF(T72="Moderado",0.6,IF(T72="Mayor",0.8,IF(T72="Catastrófico",1,))))))</f>
        <v>#REF!</v>
      </c>
      <c r="V72" s="625" t="e">
        <f>IF(OR(AND(P72="Muy Baja",T72="Leve"),AND(P72="Muy Baja",T72="Menor"),AND(P72="Baja",T72="Leve")),"Bajo",IF(OR(AND(P72="Muy baja",T72="Moderado"),AND(P72="Baja",T72="Menor"),AND(P72="Baja",T72="Moderado"),AND(P72="Media",T72="Leve"),AND(P72="Media",T72="Menor"),AND(P72="Media",T72="Moderado"),AND(P72="Alta",T72="Leve"),AND(P72="Alta",T72="Menor")),"Moderado",IF(OR(AND(P72="Muy Baja",T72="Mayor"),AND(P72="Baja",T72="Mayor"),AND(P72="Media",T72="Mayor"),AND(P72="Alta",T72="Moderado"),AND(P72="Alta",T72="Mayor"),AND(P72="Muy Alta",T72="Leve"),AND(P72="Muy Alta",T72="Menor"),AND(P72="Muy Alta",T72="Moderado"),AND(P72="Muy Alta",T72="Mayor")),"Alto",IF(OR(AND(P72="Muy Baja",T72="Catastrófico"),AND(P72="Baja",T72="Catastrófico"),AND(P72="Media",T72="Catastrófico"),AND(P72="Alta",T72="Catastrófico"),AND(P72="Muy Alta",T72="Catastrófico")),"Extremo",""))))</f>
        <v>#REF!</v>
      </c>
      <c r="W72" s="70">
        <v>1</v>
      </c>
      <c r="X72" s="43"/>
      <c r="Y72" s="45" t="str">
        <f>IF(OR(Z72="Preventivo",Z72="Detectivo"),"Probabilidad",IF(Z72="Correctivo","Impacto",""))</f>
        <v/>
      </c>
      <c r="Z72" s="46"/>
      <c r="AA72" s="46"/>
      <c r="AB72" s="47" t="str">
        <f>IF(AND(Z72="Preventivo",AA72="Automático"),"50%",IF(AND(Z72="Preventivo",AA72="Manual"),"40%",IF(AND(Z72="Detectivo",AA72="Automático"),"40%",IF(AND(Z72="Detectivo",AA72="Manual"),"30%",IF(AND(Z72="Correctivo",AA72="Automático"),"35%",IF(AND(Z72="Correctivo",AA72="Manual"),"25%",""))))))</f>
        <v/>
      </c>
      <c r="AC72" s="46"/>
      <c r="AD72" s="46"/>
      <c r="AE72" s="46"/>
      <c r="AF72" s="48" t="str">
        <f>IFERROR(IF(Y72="Probabilidad",(Q72-(+Q72*AB72)),IF(Y72="Impacto",Q72,"")),"")</f>
        <v/>
      </c>
      <c r="AG72" s="49" t="str">
        <f>IFERROR(IF(AF72="","",IF(AF72&lt;=0.2,"Muy Baja",IF(AF72&lt;=0.4,"Baja",IF(AF72&lt;=0.6,"Media",IF(AF72&lt;=0.8,"Alta","Muy Alta"))))),"")</f>
        <v/>
      </c>
      <c r="AH72" s="47" t="str">
        <f>+AF72</f>
        <v/>
      </c>
      <c r="AI72" s="49" t="str">
        <f>IFERROR(IF(AJ72="","",IF(AJ72&lt;=0.2,"Leve",IF(AJ72&lt;=0.4,"Menor",IF(AJ72&lt;=0.6,"Moderado",IF(AJ72&lt;=0.8,"Mayor","Catastrófico"))))),"")</f>
        <v/>
      </c>
      <c r="AJ72" s="47" t="str">
        <f t="shared" ref="AJ72" si="86">IFERROR(IF(Y72="Impacto",(U72-(+U72*AB72)),IF(Y72="Probabilidad",U72,"")),"")</f>
        <v/>
      </c>
      <c r="AK72" s="50" t="str">
        <f>IFERROR(IF(OR(AND(AG72="Muy Baja",AI72="Leve"),AND(AG72="Muy Baja",AI72="Menor"),AND(AG72="Baja",AI72="Leve")),"Bajo",IF(OR(AND(AG72="Muy baja",AI72="Moderado"),AND(AG72="Baja",AI72="Menor"),AND(AG72="Baja",AI72="Moderado"),AND(AG72="Media",AI72="Leve"),AND(AG72="Media",AI72="Menor"),AND(AG72="Media",AI72="Moderado"),AND(AG72="Alta",AI72="Leve"),AND(AG72="Alta",AI72="Menor")),"Moderado",IF(OR(AND(AG72="Muy Baja",AI72="Mayor"),AND(AG72="Baja",AI72="Mayor"),AND(AG72="Media",AI72="Mayor"),AND(AG72="Alta",AI72="Moderado"),AND(AG72="Alta",AI72="Mayor"),AND(AG72="Muy Alta",AI72="Leve"),AND(AG72="Muy Alta",AI72="Menor"),AND(AG72="Muy Alta",AI72="Moderado"),AND(AG72="Muy Alta",AI72="Mayor")),"Alto",IF(OR(AND(AG72="Muy Baja",AI72="Catastrófico"),AND(AG72="Baja",AI72="Catastrófico"),AND(AG72="Media",AI72="Catastrófico"),AND(AG72="Alta",AI72="Catastrófico"),AND(AG72="Muy Alta",AI72="Catastrófico")),"Extremo","")))),"")</f>
        <v/>
      </c>
      <c r="AL72" s="142"/>
      <c r="AM72" s="42"/>
      <c r="AN72" s="52"/>
      <c r="AO72" s="52"/>
      <c r="AP72" s="53"/>
      <c r="AQ72" s="630"/>
      <c r="AR72" s="630"/>
      <c r="AS72" s="630"/>
    </row>
    <row r="73" spans="1:45" x14ac:dyDescent="0.2">
      <c r="A73" s="663"/>
      <c r="B73" s="539"/>
      <c r="C73" s="539"/>
      <c r="D73" s="671"/>
      <c r="E73" s="539"/>
      <c r="F73" s="539"/>
      <c r="G73" s="539"/>
      <c r="H73" s="363"/>
      <c r="I73" s="363"/>
      <c r="J73" s="76"/>
      <c r="K73" s="76"/>
      <c r="L73" s="76"/>
      <c r="M73" s="363"/>
      <c r="N73" s="363"/>
      <c r="O73" s="630"/>
      <c r="P73" s="529"/>
      <c r="Q73" s="358"/>
      <c r="R73" s="528"/>
      <c r="S73" s="358">
        <f>IF(NOT(ISERROR(MATCH(R73,_xlfn.ANCHORARRAY(G84),0))),R86&amp;"Por favor no seleccionar los criterios de impacto",R73)</f>
        <v>0</v>
      </c>
      <c r="T73" s="529"/>
      <c r="U73" s="358"/>
      <c r="V73" s="625"/>
      <c r="W73" s="70">
        <v>2</v>
      </c>
      <c r="X73" s="43"/>
      <c r="Y73" s="45" t="str">
        <f>IF(OR(Z73="Preventivo",Z73="Detectivo"),"Probabilidad",IF(Z73="Correctivo","Impacto",""))</f>
        <v/>
      </c>
      <c r="Z73" s="46"/>
      <c r="AA73" s="46"/>
      <c r="AB73" s="47" t="str">
        <f t="shared" ref="AB73:AB77" si="87">IF(AND(Z73="Preventivo",AA73="Automático"),"50%",IF(AND(Z73="Preventivo",AA73="Manual"),"40%",IF(AND(Z73="Detectivo",AA73="Automático"),"40%",IF(AND(Z73="Detectivo",AA73="Manual"),"30%",IF(AND(Z73="Correctivo",AA73="Automático"),"35%",IF(AND(Z73="Correctivo",AA73="Manual"),"25%",""))))))</f>
        <v/>
      </c>
      <c r="AC73" s="46"/>
      <c r="AD73" s="46"/>
      <c r="AE73" s="46"/>
      <c r="AF73" s="48" t="str">
        <f>IFERROR(IF(AND(Y72="Probabilidad",Y73="Probabilidad"),(AH72-(+AH72*AB73)),IF(Y73="Probabilidad",(Q72-(+Q72*AB73)),IF(Y73="Impacto",AH72,""))),"")</f>
        <v/>
      </c>
      <c r="AG73" s="49" t="str">
        <f t="shared" si="30"/>
        <v/>
      </c>
      <c r="AH73" s="47" t="str">
        <f t="shared" ref="AH73:AH77" si="88">+AF73</f>
        <v/>
      </c>
      <c r="AI73" s="49" t="str">
        <f t="shared" si="32"/>
        <v/>
      </c>
      <c r="AJ73" s="47" t="str">
        <f t="shared" ref="AJ73" si="89">IFERROR(IF(AND(Y72="Impacto",Y73="Impacto"),(AJ72-(+AJ72*AB73)),IF(Y73="Impacto",($U$12-(+$U$12*AB73)),IF(Y73="Probabilidad",AJ72,""))),"")</f>
        <v/>
      </c>
      <c r="AK73" s="50" t="str">
        <f t="shared" ref="AK73:AK74" si="90">IFERROR(IF(OR(AND(AG73="Muy Baja",AI73="Leve"),AND(AG73="Muy Baja",AI73="Menor"),AND(AG73="Baja",AI73="Leve")),"Bajo",IF(OR(AND(AG73="Muy baja",AI73="Moderado"),AND(AG73="Baja",AI73="Menor"),AND(AG73="Baja",AI73="Moderado"),AND(AG73="Media",AI73="Leve"),AND(AG73="Media",AI73="Menor"),AND(AG73="Media",AI73="Moderado"),AND(AG73="Alta",AI73="Leve"),AND(AG73="Alta",AI73="Menor")),"Moderado",IF(OR(AND(AG73="Muy Baja",AI73="Mayor"),AND(AG73="Baja",AI73="Mayor"),AND(AG73="Media",AI73="Mayor"),AND(AG73="Alta",AI73="Moderado"),AND(AG73="Alta",AI73="Mayor"),AND(AG73="Muy Alta",AI73="Leve"),AND(AG73="Muy Alta",AI73="Menor"),AND(AG73="Muy Alta",AI73="Moderado"),AND(AG73="Muy Alta",AI73="Mayor")),"Alto",IF(OR(AND(AG73="Muy Baja",AI73="Catastrófico"),AND(AG73="Baja",AI73="Catastrófico"),AND(AG73="Media",AI73="Catastrófico"),AND(AG73="Alta",AI73="Catastrófico"),AND(AG73="Muy Alta",AI73="Catastrófico")),"Extremo","")))),"")</f>
        <v/>
      </c>
      <c r="AL73" s="142"/>
      <c r="AM73" s="42"/>
      <c r="AN73" s="52"/>
      <c r="AO73" s="52"/>
      <c r="AP73" s="53"/>
      <c r="AQ73" s="630"/>
      <c r="AR73" s="630"/>
      <c r="AS73" s="630"/>
    </row>
    <row r="74" spans="1:45" x14ac:dyDescent="0.2">
      <c r="A74" s="663"/>
      <c r="B74" s="539"/>
      <c r="C74" s="539"/>
      <c r="D74" s="671"/>
      <c r="E74" s="539"/>
      <c r="F74" s="539"/>
      <c r="G74" s="539"/>
      <c r="H74" s="363"/>
      <c r="I74" s="363"/>
      <c r="J74" s="76"/>
      <c r="K74" s="76"/>
      <c r="L74" s="76"/>
      <c r="M74" s="363"/>
      <c r="N74" s="363"/>
      <c r="O74" s="630"/>
      <c r="P74" s="529"/>
      <c r="Q74" s="358"/>
      <c r="R74" s="528"/>
      <c r="S74" s="358">
        <f>IF(NOT(ISERROR(MATCH(R74,_xlfn.ANCHORARRAY(G85),0))),R87&amp;"Por favor no seleccionar los criterios de impacto",R74)</f>
        <v>0</v>
      </c>
      <c r="T74" s="529"/>
      <c r="U74" s="358"/>
      <c r="V74" s="625"/>
      <c r="W74" s="70">
        <v>3</v>
      </c>
      <c r="X74" s="43"/>
      <c r="Y74" s="45" t="str">
        <f>IF(OR(Z74="Preventivo",Z74="Detectivo"),"Probabilidad",IF(Z74="Correctivo","Impacto",""))</f>
        <v/>
      </c>
      <c r="Z74" s="46"/>
      <c r="AA74" s="46"/>
      <c r="AB74" s="47" t="str">
        <f t="shared" si="87"/>
        <v/>
      </c>
      <c r="AC74" s="46"/>
      <c r="AD74" s="46"/>
      <c r="AE74" s="46"/>
      <c r="AF74" s="48" t="str">
        <f>IFERROR(IF(AND(Y73="Probabilidad",Y74="Probabilidad"),(AH73-(+AH73*AB74)),IF(AND(Y73="Impacto",Y74="Probabilidad"),(AH72-(+AH72*AB74)),IF(Y74="Impacto",AH73,""))),"")</f>
        <v/>
      </c>
      <c r="AG74" s="49" t="str">
        <f t="shared" si="30"/>
        <v/>
      </c>
      <c r="AH74" s="47" t="str">
        <f t="shared" si="88"/>
        <v/>
      </c>
      <c r="AI74" s="49" t="str">
        <f t="shared" si="32"/>
        <v/>
      </c>
      <c r="AJ74" s="47" t="str">
        <f t="shared" ref="AJ74" si="91">IFERROR(IF(AND(Y73="Impacto",Y74="Impacto"),(AJ73-(+AJ73*AB74)),IF(AND(Y73="Probabilidad",Y74="Impacto"),(AJ72-(+AJ72*AB74)),IF(Y74="Probabilidad",AJ73,""))),"")</f>
        <v/>
      </c>
      <c r="AK74" s="50" t="str">
        <f t="shared" si="90"/>
        <v/>
      </c>
      <c r="AL74" s="142"/>
      <c r="AM74" s="42"/>
      <c r="AN74" s="52"/>
      <c r="AO74" s="52"/>
      <c r="AP74" s="53"/>
      <c r="AQ74" s="630"/>
      <c r="AR74" s="630"/>
      <c r="AS74" s="630"/>
    </row>
    <row r="75" spans="1:45" x14ac:dyDescent="0.2">
      <c r="A75" s="663"/>
      <c r="B75" s="539"/>
      <c r="C75" s="539"/>
      <c r="D75" s="671"/>
      <c r="E75" s="539"/>
      <c r="F75" s="539"/>
      <c r="G75" s="539"/>
      <c r="H75" s="363"/>
      <c r="I75" s="363"/>
      <c r="J75" s="76"/>
      <c r="K75" s="76"/>
      <c r="L75" s="76"/>
      <c r="M75" s="363"/>
      <c r="N75" s="363"/>
      <c r="O75" s="630"/>
      <c r="P75" s="529"/>
      <c r="Q75" s="358"/>
      <c r="R75" s="528"/>
      <c r="S75" s="358">
        <f>IF(NOT(ISERROR(MATCH(R75,_xlfn.ANCHORARRAY(G86),0))),R88&amp;"Por favor no seleccionar los criterios de impacto",R75)</f>
        <v>0</v>
      </c>
      <c r="T75" s="529"/>
      <c r="U75" s="358"/>
      <c r="V75" s="625"/>
      <c r="W75" s="70">
        <v>4</v>
      </c>
      <c r="X75" s="43"/>
      <c r="Y75" s="45" t="str">
        <f t="shared" ref="Y75:Y83" si="92">IF(OR(Z75="Preventivo",Z75="Detectivo"),"Probabilidad",IF(Z75="Correctivo","Impacto",""))</f>
        <v/>
      </c>
      <c r="Z75" s="46"/>
      <c r="AA75" s="46"/>
      <c r="AB75" s="47" t="str">
        <f t="shared" si="87"/>
        <v/>
      </c>
      <c r="AC75" s="46"/>
      <c r="AD75" s="46"/>
      <c r="AE75" s="46"/>
      <c r="AF75" s="48" t="str">
        <f t="shared" ref="AF75:AF77" si="93">IFERROR(IF(AND(Y74="Probabilidad",Y75="Probabilidad"),(AH74-(+AH74*AB75)),IF(AND(Y74="Impacto",Y75="Probabilidad"),(AH73-(+AH73*AB75)),IF(Y75="Impacto",AH74,""))),"")</f>
        <v/>
      </c>
      <c r="AG75" s="49" t="str">
        <f t="shared" si="30"/>
        <v/>
      </c>
      <c r="AH75" s="47" t="str">
        <f t="shared" si="88"/>
        <v/>
      </c>
      <c r="AI75" s="49" t="str">
        <f t="shared" si="32"/>
        <v/>
      </c>
      <c r="AJ75" s="47" t="str">
        <f t="shared" si="37"/>
        <v/>
      </c>
      <c r="AK75" s="50" t="str">
        <f>IFERROR(IF(OR(AND(AG75="Muy Baja",AI75="Leve"),AND(AG75="Muy Baja",AI75="Menor"),AND(AG75="Baja",AI75="Leve")),"Bajo",IF(OR(AND(AG75="Muy baja",AI75="Moderado"),AND(AG75="Baja",AI75="Menor"),AND(AG75="Baja",AI75="Moderado"),AND(AG75="Media",AI75="Leve"),AND(AG75="Media",AI75="Menor"),AND(AG75="Media",AI75="Moderado"),AND(AG75="Alta",AI75="Leve"),AND(AG75="Alta",AI75="Menor")),"Moderado",IF(OR(AND(AG75="Muy Baja",AI75="Mayor"),AND(AG75="Baja",AI75="Mayor"),AND(AG75="Media",AI75="Mayor"),AND(AG75="Alta",AI75="Moderado"),AND(AG75="Alta",AI75="Mayor"),AND(AG75="Muy Alta",AI75="Leve"),AND(AG75="Muy Alta",AI75="Menor"),AND(AG75="Muy Alta",AI75="Moderado"),AND(AG75="Muy Alta",AI75="Mayor")),"Alto",IF(OR(AND(AG75="Muy Baja",AI75="Catastrófico"),AND(AG75="Baja",AI75="Catastrófico"),AND(AG75="Media",AI75="Catastrófico"),AND(AG75="Alta",AI75="Catastrófico"),AND(AG75="Muy Alta",AI75="Catastrófico")),"Extremo","")))),"")</f>
        <v/>
      </c>
      <c r="AL75" s="142"/>
      <c r="AM75" s="42"/>
      <c r="AN75" s="52"/>
      <c r="AO75" s="52"/>
      <c r="AP75" s="53"/>
      <c r="AQ75" s="630"/>
      <c r="AR75" s="630"/>
      <c r="AS75" s="630"/>
    </row>
    <row r="76" spans="1:45" x14ac:dyDescent="0.2">
      <c r="A76" s="663"/>
      <c r="B76" s="539"/>
      <c r="C76" s="539"/>
      <c r="D76" s="671"/>
      <c r="E76" s="539"/>
      <c r="F76" s="539"/>
      <c r="G76" s="539"/>
      <c r="H76" s="363"/>
      <c r="I76" s="363"/>
      <c r="J76" s="76"/>
      <c r="K76" s="76"/>
      <c r="L76" s="76"/>
      <c r="M76" s="363"/>
      <c r="N76" s="363"/>
      <c r="O76" s="630"/>
      <c r="P76" s="529"/>
      <c r="Q76" s="358"/>
      <c r="R76" s="528"/>
      <c r="S76" s="358">
        <f>IF(NOT(ISERROR(MATCH(R76,_xlfn.ANCHORARRAY(G87),0))),R89&amp;"Por favor no seleccionar los criterios de impacto",R76)</f>
        <v>0</v>
      </c>
      <c r="T76" s="529"/>
      <c r="U76" s="358"/>
      <c r="V76" s="625"/>
      <c r="W76" s="70">
        <v>5</v>
      </c>
      <c r="X76" s="43"/>
      <c r="Y76" s="45" t="str">
        <f t="shared" si="92"/>
        <v/>
      </c>
      <c r="Z76" s="46"/>
      <c r="AA76" s="46"/>
      <c r="AB76" s="47" t="str">
        <f t="shared" si="87"/>
        <v/>
      </c>
      <c r="AC76" s="46"/>
      <c r="AD76" s="46"/>
      <c r="AE76" s="46"/>
      <c r="AF76" s="48" t="str">
        <f t="shared" si="93"/>
        <v/>
      </c>
      <c r="AG76" s="49" t="str">
        <f t="shared" si="30"/>
        <v/>
      </c>
      <c r="AH76" s="47" t="str">
        <f t="shared" si="88"/>
        <v/>
      </c>
      <c r="AI76" s="49" t="str">
        <f t="shared" si="32"/>
        <v/>
      </c>
      <c r="AJ76" s="47" t="str">
        <f t="shared" si="37"/>
        <v/>
      </c>
      <c r="AK76" s="50" t="str">
        <f t="shared" ref="AK76:AK77" si="94">IFERROR(IF(OR(AND(AG76="Muy Baja",AI76="Leve"),AND(AG76="Muy Baja",AI76="Menor"),AND(AG76="Baja",AI76="Leve")),"Bajo",IF(OR(AND(AG76="Muy baja",AI76="Moderado"),AND(AG76="Baja",AI76="Menor"),AND(AG76="Baja",AI76="Moderado"),AND(AG76="Media",AI76="Leve"),AND(AG76="Media",AI76="Menor"),AND(AG76="Media",AI76="Moderado"),AND(AG76="Alta",AI76="Leve"),AND(AG76="Alta",AI76="Menor")),"Moderado",IF(OR(AND(AG76="Muy Baja",AI76="Mayor"),AND(AG76="Baja",AI76="Mayor"),AND(AG76="Media",AI76="Mayor"),AND(AG76="Alta",AI76="Moderado"),AND(AG76="Alta",AI76="Mayor"),AND(AG76="Muy Alta",AI76="Leve"),AND(AG76="Muy Alta",AI76="Menor"),AND(AG76="Muy Alta",AI76="Moderado"),AND(AG76="Muy Alta",AI76="Mayor")),"Alto",IF(OR(AND(AG76="Muy Baja",AI76="Catastrófico"),AND(AG76="Baja",AI76="Catastrófico"),AND(AG76="Media",AI76="Catastrófico"),AND(AG76="Alta",AI76="Catastrófico"),AND(AG76="Muy Alta",AI76="Catastrófico")),"Extremo","")))),"")</f>
        <v/>
      </c>
      <c r="AL76" s="142"/>
      <c r="AM76" s="42"/>
      <c r="AN76" s="52"/>
      <c r="AO76" s="52"/>
      <c r="AP76" s="53"/>
      <c r="AQ76" s="630"/>
      <c r="AR76" s="630"/>
      <c r="AS76" s="630"/>
    </row>
    <row r="77" spans="1:45" x14ac:dyDescent="0.2">
      <c r="A77" s="663"/>
      <c r="B77" s="539"/>
      <c r="C77" s="539"/>
      <c r="D77" s="671"/>
      <c r="E77" s="539"/>
      <c r="F77" s="539"/>
      <c r="G77" s="539"/>
      <c r="H77" s="364"/>
      <c r="I77" s="364"/>
      <c r="J77" s="77"/>
      <c r="K77" s="77"/>
      <c r="L77" s="77"/>
      <c r="M77" s="364"/>
      <c r="N77" s="364"/>
      <c r="O77" s="630"/>
      <c r="P77" s="529"/>
      <c r="Q77" s="358"/>
      <c r="R77" s="528"/>
      <c r="S77" s="358">
        <f>IF(NOT(ISERROR(MATCH(R77,_xlfn.ANCHORARRAY(G88),0))),R90&amp;"Por favor no seleccionar los criterios de impacto",R77)</f>
        <v>0</v>
      </c>
      <c r="T77" s="529"/>
      <c r="U77" s="358"/>
      <c r="V77" s="625"/>
      <c r="W77" s="70">
        <v>6</v>
      </c>
      <c r="X77" s="43"/>
      <c r="Y77" s="45" t="str">
        <f t="shared" si="92"/>
        <v/>
      </c>
      <c r="Z77" s="46"/>
      <c r="AA77" s="46"/>
      <c r="AB77" s="47" t="str">
        <f t="shared" si="87"/>
        <v/>
      </c>
      <c r="AC77" s="46"/>
      <c r="AD77" s="46"/>
      <c r="AE77" s="46"/>
      <c r="AF77" s="48" t="str">
        <f t="shared" si="93"/>
        <v/>
      </c>
      <c r="AG77" s="49" t="str">
        <f t="shared" si="30"/>
        <v/>
      </c>
      <c r="AH77" s="47" t="str">
        <f t="shared" si="88"/>
        <v/>
      </c>
      <c r="AI77" s="49" t="str">
        <f t="shared" si="32"/>
        <v/>
      </c>
      <c r="AJ77" s="47" t="str">
        <f t="shared" si="37"/>
        <v/>
      </c>
      <c r="AK77" s="50" t="str">
        <f t="shared" si="94"/>
        <v/>
      </c>
      <c r="AL77" s="142"/>
      <c r="AM77" s="42"/>
      <c r="AN77" s="52"/>
      <c r="AO77" s="52"/>
      <c r="AP77" s="53"/>
      <c r="AQ77" s="630"/>
      <c r="AR77" s="630"/>
      <c r="AS77" s="630"/>
    </row>
    <row r="78" spans="1:45" s="71" customFormat="1" x14ac:dyDescent="0.25">
      <c r="A78" s="663">
        <v>12</v>
      </c>
      <c r="B78" s="539"/>
      <c r="C78" s="539"/>
      <c r="D78" s="671"/>
      <c r="E78" s="539"/>
      <c r="F78" s="626"/>
      <c r="G78" s="539"/>
      <c r="H78" s="362"/>
      <c r="I78" s="362"/>
      <c r="J78" s="362"/>
      <c r="K78" s="362"/>
      <c r="L78" s="362"/>
      <c r="M78" s="362"/>
      <c r="N78" s="362"/>
      <c r="O78" s="630"/>
      <c r="P78" s="529" t="str">
        <f>IF(O78&lt;=0,"",IF(O78&lt;=2,"Muy Baja",IF(O78&lt;=24,"Baja",IF(O78&lt;=500,"Media",IF(O78&lt;=5000,"Alta","Muy Alta")))))</f>
        <v/>
      </c>
      <c r="Q78" s="358" t="str">
        <f>IF(P78="","",IF(P78="Muy Baja",0.2,IF(P78="Baja",0.4,IF(P78="Media",0.6,IF(P78="Alta",0.8,IF(P78="Muy Alta",1,))))))</f>
        <v/>
      </c>
      <c r="R78" s="528"/>
      <c r="S78" s="358">
        <f>IF(NOT(ISERROR(MATCH(R78,#REF!,0))),#REF!&amp;"Por favor no seleccionar los criterios de impacto(Afectación Económica o presupuestal y Pérdida Reputacional)",R78)</f>
        <v>0</v>
      </c>
      <c r="T78" s="529" t="e">
        <f>IF(OR(S78=#REF!,S78=#REF!),"Leve",IF(OR(S78=#REF!,S78=#REF!),"Menor",IF(OR(S78=#REF!,S78=#REF!),"Moderado",IF(OR(S78=#REF!,S78=#REF!),"Mayor",IF(OR(S78=#REF!,S78=#REF!),"Catastrófico","")))))</f>
        <v>#REF!</v>
      </c>
      <c r="U78" s="358" t="e">
        <f>IF(T78="","",IF(T78="Leve",0.2,IF(T78="Menor",0.4,IF(T78="Moderado",0.6,IF(T78="Mayor",0.8,IF(T78="Catastrófico",1,))))))</f>
        <v>#REF!</v>
      </c>
      <c r="V78" s="625" t="e">
        <f>IF(OR(AND(P78="Muy Baja",T78="Leve"),AND(P78="Muy Baja",T78="Menor"),AND(P78="Baja",T78="Leve")),"Bajo",IF(OR(AND(P78="Muy baja",T78="Moderado"),AND(P78="Baja",T78="Menor"),AND(P78="Baja",T78="Moderado"),AND(P78="Media",T78="Leve"),AND(P78="Media",T78="Menor"),AND(P78="Media",T78="Moderado"),AND(P78="Alta",T78="Leve"),AND(P78="Alta",T78="Menor")),"Moderado",IF(OR(AND(P78="Muy Baja",T78="Mayor"),AND(P78="Baja",T78="Mayor"),AND(P78="Media",T78="Mayor"),AND(P78="Alta",T78="Moderado"),AND(P78="Alta",T78="Mayor"),AND(P78="Muy Alta",T78="Leve"),AND(P78="Muy Alta",T78="Menor"),AND(P78="Muy Alta",T78="Moderado"),AND(P78="Muy Alta",T78="Mayor")),"Alto",IF(OR(AND(P78="Muy Baja",T78="Catastrófico"),AND(P78="Baja",T78="Catastrófico"),AND(P78="Media",T78="Catastrófico"),AND(P78="Alta",T78="Catastrófico"),AND(P78="Muy Alta",T78="Catastrófico")),"Extremo",""))))</f>
        <v>#REF!</v>
      </c>
      <c r="W78" s="70">
        <v>1</v>
      </c>
      <c r="X78" s="94"/>
      <c r="Y78" s="45" t="str">
        <f t="shared" si="92"/>
        <v/>
      </c>
      <c r="Z78" s="46"/>
      <c r="AA78" s="46"/>
      <c r="AB78" s="47" t="str">
        <f>IF(AND(Z78="Preventivo",AA78="Automático"),"50%",IF(AND(Z78="Preventivo",AA78="Manual"),"40%",IF(AND(Z78="Detectivo",AA78="Automático"),"40%",IF(AND(Z78="Detectivo",AA78="Manual"),"30%",IF(AND(Z78="Correctivo",AA78="Automático"),"35%",IF(AND(Z78="Correctivo",AA78="Manual"),"25%",""))))))</f>
        <v/>
      </c>
      <c r="AC78" s="46"/>
      <c r="AD78" s="46"/>
      <c r="AE78" s="46"/>
      <c r="AF78" s="48" t="str">
        <f>IFERROR(IF(Y78="Probabilidad",(Q78-(+Q78*AB78)),IF(Y78="Impacto",Q78,"")),"")</f>
        <v/>
      </c>
      <c r="AG78" s="49" t="str">
        <f>IFERROR(IF(AF78="","",IF(AF78&lt;=0.2,"Muy Baja",IF(AF78&lt;=0.4,"Baja",IF(AF78&lt;=0.6,"Media",IF(AF78&lt;=0.8,"Alta","Muy Alta"))))),"")</f>
        <v/>
      </c>
      <c r="AH78" s="47" t="str">
        <f>+AF78</f>
        <v/>
      </c>
      <c r="AI78" s="49" t="str">
        <f>IFERROR(IF(AJ78="","",IF(AJ78&lt;=0.2,"Leve",IF(AJ78&lt;=0.4,"Menor",IF(AJ78&lt;=0.6,"Moderado",IF(AJ78&lt;=0.8,"Mayor","Catastrófico"))))),"")</f>
        <v/>
      </c>
      <c r="AJ78" s="47" t="str">
        <f>IFERROR(IF(Y78="Impacto",(U78-(+U78*AB78)),IF(Y78="Probabilidad",U78,"")),"")</f>
        <v/>
      </c>
      <c r="AK78" s="50" t="str">
        <f>IFERROR(IF(OR(AND(AG78="Muy Baja",AI78="Leve"),AND(AG78="Muy Baja",AI78="Menor"),AND(AG78="Baja",AI78="Leve")),"Bajo",IF(OR(AND(AG78="Muy baja",AI78="Moderado"),AND(AG78="Baja",AI78="Menor"),AND(AG78="Baja",AI78="Moderado"),AND(AG78="Media",AI78="Leve"),AND(AG78="Media",AI78="Menor"),AND(AG78="Media",AI78="Moderado"),AND(AG78="Alta",AI78="Leve"),AND(AG78="Alta",AI78="Menor")),"Moderado",IF(OR(AND(AG78="Muy Baja",AI78="Mayor"),AND(AG78="Baja",AI78="Mayor"),AND(AG78="Media",AI78="Mayor"),AND(AG78="Alta",AI78="Moderado"),AND(AG78="Alta",AI78="Mayor"),AND(AG78="Muy Alta",AI78="Leve"),AND(AG78="Muy Alta",AI78="Menor"),AND(AG78="Muy Alta",AI78="Moderado"),AND(AG78="Muy Alta",AI78="Mayor")),"Alto",IF(OR(AND(AG78="Muy Baja",AI78="Catastrófico"),AND(AG78="Baja",AI78="Catastrófico"),AND(AG78="Media",AI78="Catastrófico"),AND(AG78="Alta",AI78="Catastrófico"),AND(AG78="Muy Alta",AI78="Catastrófico")),"Extremo","")))),"")</f>
        <v/>
      </c>
      <c r="AL78" s="142"/>
      <c r="AM78" s="42"/>
      <c r="AN78" s="52"/>
      <c r="AO78" s="52"/>
      <c r="AP78" s="53"/>
      <c r="AQ78" s="539"/>
      <c r="AR78" s="539"/>
      <c r="AS78" s="539"/>
    </row>
    <row r="79" spans="1:45" x14ac:dyDescent="0.2">
      <c r="A79" s="663"/>
      <c r="B79" s="539"/>
      <c r="C79" s="539"/>
      <c r="D79" s="671"/>
      <c r="E79" s="539"/>
      <c r="F79" s="626"/>
      <c r="G79" s="539"/>
      <c r="H79" s="363"/>
      <c r="I79" s="363"/>
      <c r="J79" s="363"/>
      <c r="K79" s="363"/>
      <c r="L79" s="363"/>
      <c r="M79" s="363"/>
      <c r="N79" s="363"/>
      <c r="O79" s="630"/>
      <c r="P79" s="529"/>
      <c r="Q79" s="358"/>
      <c r="R79" s="528"/>
      <c r="S79" s="358">
        <f>IF(NOT(ISERROR(MATCH(R79,_xlfn.ANCHORARRAY(F90),0))),Q92&amp;"Por favor no seleccionar los criterios de impacto",R79)</f>
        <v>0</v>
      </c>
      <c r="T79" s="529"/>
      <c r="U79" s="358"/>
      <c r="V79" s="625"/>
      <c r="W79" s="70">
        <v>2</v>
      </c>
      <c r="X79" s="94"/>
      <c r="Y79" s="45" t="str">
        <f t="shared" si="92"/>
        <v/>
      </c>
      <c r="Z79" s="46"/>
      <c r="AA79" s="46"/>
      <c r="AB79" s="47" t="str">
        <f t="shared" ref="AB79:AB83" si="95">IF(AND(Z79="Preventivo",AA79="Automático"),"50%",IF(AND(Z79="Preventivo",AA79="Manual"),"40%",IF(AND(Z79="Detectivo",AA79="Automático"),"40%",IF(AND(Z79="Detectivo",AA79="Manual"),"30%",IF(AND(Z79="Correctivo",AA79="Automático"),"35%",IF(AND(Z79="Correctivo",AA79="Manual"),"25%",""))))))</f>
        <v/>
      </c>
      <c r="AC79" s="46"/>
      <c r="AD79" s="46"/>
      <c r="AE79" s="46"/>
      <c r="AF79" s="48" t="str">
        <f>IFERROR(IF(AND(Y78="Probabilidad",Y79="Probabilidad"),(AH78-(+AH78*AB79)),IF(Y79="Probabilidad",(Q78-(+Q78*AB79)),IF(Y79="Impacto",AH78,""))),"")</f>
        <v/>
      </c>
      <c r="AG79" s="49" t="str">
        <f t="shared" ref="AG79:AG83" si="96">IFERROR(IF(AF79="","",IF(AF79&lt;=0.2,"Muy Baja",IF(AF79&lt;=0.4,"Baja",IF(AF79&lt;=0.6,"Media",IF(AF79&lt;=0.8,"Alta","Muy Alta"))))),"")</f>
        <v/>
      </c>
      <c r="AH79" s="47" t="str">
        <f t="shared" ref="AH79:AH83" si="97">+AF79</f>
        <v/>
      </c>
      <c r="AI79" s="49" t="str">
        <f t="shared" ref="AI79:AI83" si="98">IFERROR(IF(AJ79="","",IF(AJ79&lt;=0.2,"Leve",IF(AJ79&lt;=0.4,"Menor",IF(AJ79&lt;=0.6,"Moderado",IF(AJ79&lt;=0.8,"Mayor","Catastrófico"))))),"")</f>
        <v/>
      </c>
      <c r="AJ79" s="47" t="str">
        <f>IFERROR(IF(AND(Y78="Impacto",Y79="Impacto"),(AJ78-(+AJ78*AB79)),IF(Y79="Impacto",($U$12-(+$U$12*AB79)),IF(Y79="Probabilidad",AJ78,""))),"")</f>
        <v/>
      </c>
      <c r="AK79" s="50" t="str">
        <f t="shared" ref="AK79:AK80" si="99">IFERROR(IF(OR(AND(AG79="Muy Baja",AI79="Leve"),AND(AG79="Muy Baja",AI79="Menor"),AND(AG79="Baja",AI79="Leve")),"Bajo",IF(OR(AND(AG79="Muy baja",AI79="Moderado"),AND(AG79="Baja",AI79="Menor"),AND(AG79="Baja",AI79="Moderado"),AND(AG79="Media",AI79="Leve"),AND(AG79="Media",AI79="Menor"),AND(AG79="Media",AI79="Moderado"),AND(AG79="Alta",AI79="Leve"),AND(AG79="Alta",AI79="Menor")),"Moderado",IF(OR(AND(AG79="Muy Baja",AI79="Mayor"),AND(AG79="Baja",AI79="Mayor"),AND(AG79="Media",AI79="Mayor"),AND(AG79="Alta",AI79="Moderado"),AND(AG79="Alta",AI79="Mayor"),AND(AG79="Muy Alta",AI79="Leve"),AND(AG79="Muy Alta",AI79="Menor"),AND(AG79="Muy Alta",AI79="Moderado"),AND(AG79="Muy Alta",AI79="Mayor")),"Alto",IF(OR(AND(AG79="Muy Baja",AI79="Catastrófico"),AND(AG79="Baja",AI79="Catastrófico"),AND(AG79="Media",AI79="Catastrófico"),AND(AG79="Alta",AI79="Catastrófico"),AND(AG79="Muy Alta",AI79="Catastrófico")),"Extremo","")))),"")</f>
        <v/>
      </c>
      <c r="AL79" s="142"/>
      <c r="AM79" s="42"/>
      <c r="AN79" s="52"/>
      <c r="AO79" s="42"/>
      <c r="AP79" s="53"/>
      <c r="AQ79" s="539"/>
      <c r="AR79" s="539"/>
      <c r="AS79" s="539"/>
    </row>
    <row r="80" spans="1:45" x14ac:dyDescent="0.2">
      <c r="A80" s="663"/>
      <c r="B80" s="539"/>
      <c r="C80" s="539"/>
      <c r="D80" s="671"/>
      <c r="E80" s="539"/>
      <c r="F80" s="626"/>
      <c r="G80" s="539"/>
      <c r="H80" s="363"/>
      <c r="I80" s="363"/>
      <c r="J80" s="363"/>
      <c r="K80" s="363"/>
      <c r="L80" s="363"/>
      <c r="M80" s="363"/>
      <c r="N80" s="363"/>
      <c r="O80" s="630"/>
      <c r="P80" s="529"/>
      <c r="Q80" s="358"/>
      <c r="R80" s="528"/>
      <c r="S80" s="358">
        <f>IF(NOT(ISERROR(MATCH(R80,_xlfn.ANCHORARRAY(F91),0))),Q93&amp;"Por favor no seleccionar los criterios de impacto",R80)</f>
        <v>0</v>
      </c>
      <c r="T80" s="529"/>
      <c r="U80" s="358"/>
      <c r="V80" s="625"/>
      <c r="W80" s="70">
        <v>3</v>
      </c>
      <c r="X80" s="44"/>
      <c r="Y80" s="45" t="str">
        <f t="shared" si="92"/>
        <v/>
      </c>
      <c r="Z80" s="46"/>
      <c r="AA80" s="46"/>
      <c r="AB80" s="47" t="str">
        <f t="shared" si="95"/>
        <v/>
      </c>
      <c r="AC80" s="46"/>
      <c r="AD80" s="46"/>
      <c r="AE80" s="46"/>
      <c r="AF80" s="48" t="str">
        <f>IFERROR(IF(AND(Y79="Probabilidad",Y80="Probabilidad"),(AH79-(+AH79*AB80)),IF(AND(Y79="Impacto",Y80="Probabilidad"),(AH78-(+AH78*AB80)),IF(Y80="Impacto",AH79,""))),"")</f>
        <v/>
      </c>
      <c r="AG80" s="49" t="str">
        <f t="shared" si="96"/>
        <v/>
      </c>
      <c r="AH80" s="47" t="str">
        <f t="shared" si="97"/>
        <v/>
      </c>
      <c r="AI80" s="49" t="str">
        <f t="shared" si="98"/>
        <v/>
      </c>
      <c r="AJ80" s="47" t="str">
        <f>IFERROR(IF(AND(Y79="Impacto",Y80="Impacto"),(AJ79-(+AJ79*AB80)),IF(AND(Y79="Probabilidad",Y80="Impacto"),(AJ78-(+AJ78*AB80)),IF(Y80="Probabilidad",AJ79,""))),"")</f>
        <v/>
      </c>
      <c r="AK80" s="50" t="str">
        <f t="shared" si="99"/>
        <v/>
      </c>
      <c r="AL80" s="142"/>
      <c r="AM80" s="42"/>
      <c r="AN80" s="52"/>
      <c r="AO80" s="52"/>
      <c r="AP80" s="53"/>
      <c r="AQ80" s="539"/>
      <c r="AR80" s="539"/>
      <c r="AS80" s="539"/>
    </row>
    <row r="81" spans="1:45" x14ac:dyDescent="0.2">
      <c r="A81" s="663"/>
      <c r="B81" s="539"/>
      <c r="C81" s="539"/>
      <c r="D81" s="671"/>
      <c r="E81" s="539"/>
      <c r="F81" s="626"/>
      <c r="G81" s="539"/>
      <c r="H81" s="363"/>
      <c r="I81" s="363"/>
      <c r="J81" s="363"/>
      <c r="K81" s="363"/>
      <c r="L81" s="363"/>
      <c r="M81" s="363"/>
      <c r="N81" s="363"/>
      <c r="O81" s="630"/>
      <c r="P81" s="529"/>
      <c r="Q81" s="358"/>
      <c r="R81" s="528"/>
      <c r="S81" s="358">
        <f>IF(NOT(ISERROR(MATCH(R81,_xlfn.ANCHORARRAY(F92),0))),Q94&amp;"Por favor no seleccionar los criterios de impacto",R81)</f>
        <v>0</v>
      </c>
      <c r="T81" s="529"/>
      <c r="U81" s="358"/>
      <c r="V81" s="625"/>
      <c r="W81" s="70">
        <v>4</v>
      </c>
      <c r="X81" s="43"/>
      <c r="Y81" s="45" t="str">
        <f t="shared" si="92"/>
        <v/>
      </c>
      <c r="Z81" s="46"/>
      <c r="AA81" s="46"/>
      <c r="AB81" s="47" t="str">
        <f t="shared" si="95"/>
        <v/>
      </c>
      <c r="AC81" s="46"/>
      <c r="AD81" s="46"/>
      <c r="AE81" s="46"/>
      <c r="AF81" s="48" t="str">
        <f t="shared" ref="AF81:AF83" si="100">IFERROR(IF(AND(Y80="Probabilidad",Y81="Probabilidad"),(AH80-(+AH80*AB81)),IF(AND(Y80="Impacto",Y81="Probabilidad"),(AH79-(+AH79*AB81)),IF(Y81="Impacto",AH80,""))),"")</f>
        <v/>
      </c>
      <c r="AG81" s="49" t="str">
        <f t="shared" si="96"/>
        <v/>
      </c>
      <c r="AH81" s="47" t="str">
        <f t="shared" si="97"/>
        <v/>
      </c>
      <c r="AI81" s="49" t="str">
        <f t="shared" si="98"/>
        <v/>
      </c>
      <c r="AJ81" s="47" t="str">
        <f t="shared" ref="AJ81:AJ83" si="101">IFERROR(IF(AND(Y80="Impacto",Y81="Impacto"),(AJ80-(+AJ80*AB81)),IF(AND(Y80="Probabilidad",Y81="Impacto"),(AJ79-(+AJ79*AB81)),IF(Y81="Probabilidad",AJ80,""))),"")</f>
        <v/>
      </c>
      <c r="AK81" s="50" t="str">
        <f>IFERROR(IF(OR(AND(AG81="Muy Baja",AI81="Leve"),AND(AG81="Muy Baja",AI81="Menor"),AND(AG81="Baja",AI81="Leve")),"Bajo",IF(OR(AND(AG81="Muy baja",AI81="Moderado"),AND(AG81="Baja",AI81="Menor"),AND(AG81="Baja",AI81="Moderado"),AND(AG81="Media",AI81="Leve"),AND(AG81="Media",AI81="Menor"),AND(AG81="Media",AI81="Moderado"),AND(AG81="Alta",AI81="Leve"),AND(AG81="Alta",AI81="Menor")),"Moderado",IF(OR(AND(AG81="Muy Baja",AI81="Mayor"),AND(AG81="Baja",AI81="Mayor"),AND(AG81="Media",AI81="Mayor"),AND(AG81="Alta",AI81="Moderado"),AND(AG81="Alta",AI81="Mayor"),AND(AG81="Muy Alta",AI81="Leve"),AND(AG81="Muy Alta",AI81="Menor"),AND(AG81="Muy Alta",AI81="Moderado"),AND(AG81="Muy Alta",AI81="Mayor")),"Alto",IF(OR(AND(AG81="Muy Baja",AI81="Catastrófico"),AND(AG81="Baja",AI81="Catastrófico"),AND(AG81="Media",AI81="Catastrófico"),AND(AG81="Alta",AI81="Catastrófico"),AND(AG81="Muy Alta",AI81="Catastrófico")),"Extremo","")))),"")</f>
        <v/>
      </c>
      <c r="AL81" s="142"/>
      <c r="AM81" s="42"/>
      <c r="AN81" s="52"/>
      <c r="AO81" s="52"/>
      <c r="AP81" s="53"/>
      <c r="AQ81" s="539"/>
      <c r="AR81" s="539"/>
      <c r="AS81" s="539"/>
    </row>
    <row r="82" spans="1:45" x14ac:dyDescent="0.2">
      <c r="A82" s="663"/>
      <c r="B82" s="539"/>
      <c r="C82" s="539"/>
      <c r="D82" s="671"/>
      <c r="E82" s="539"/>
      <c r="F82" s="626"/>
      <c r="G82" s="539"/>
      <c r="H82" s="363"/>
      <c r="I82" s="363"/>
      <c r="J82" s="363"/>
      <c r="K82" s="363"/>
      <c r="L82" s="363"/>
      <c r="M82" s="363"/>
      <c r="N82" s="363"/>
      <c r="O82" s="630"/>
      <c r="P82" s="529"/>
      <c r="Q82" s="358"/>
      <c r="R82" s="528"/>
      <c r="S82" s="358">
        <f>IF(NOT(ISERROR(MATCH(R82,_xlfn.ANCHORARRAY(F93),0))),Q95&amp;"Por favor no seleccionar los criterios de impacto",R82)</f>
        <v>0</v>
      </c>
      <c r="T82" s="529"/>
      <c r="U82" s="358"/>
      <c r="V82" s="625"/>
      <c r="W82" s="70">
        <v>5</v>
      </c>
      <c r="X82" s="43"/>
      <c r="Y82" s="45" t="str">
        <f t="shared" si="92"/>
        <v/>
      </c>
      <c r="Z82" s="46"/>
      <c r="AA82" s="46"/>
      <c r="AB82" s="47" t="str">
        <f t="shared" si="95"/>
        <v/>
      </c>
      <c r="AC82" s="46"/>
      <c r="AD82" s="46"/>
      <c r="AE82" s="46"/>
      <c r="AF82" s="48" t="str">
        <f t="shared" si="100"/>
        <v/>
      </c>
      <c r="AG82" s="49" t="str">
        <f t="shared" si="96"/>
        <v/>
      </c>
      <c r="AH82" s="47" t="str">
        <f t="shared" si="97"/>
        <v/>
      </c>
      <c r="AI82" s="49" t="str">
        <f t="shared" si="98"/>
        <v/>
      </c>
      <c r="AJ82" s="47" t="str">
        <f t="shared" si="101"/>
        <v/>
      </c>
      <c r="AK82" s="50" t="str">
        <f t="shared" ref="AK82:AK83" si="102">IFERROR(IF(OR(AND(AG82="Muy Baja",AI82="Leve"),AND(AG82="Muy Baja",AI82="Menor"),AND(AG82="Baja",AI82="Leve")),"Bajo",IF(OR(AND(AG82="Muy baja",AI82="Moderado"),AND(AG82="Baja",AI82="Menor"),AND(AG82="Baja",AI82="Moderado"),AND(AG82="Media",AI82="Leve"),AND(AG82="Media",AI82="Menor"),AND(AG82="Media",AI82="Moderado"),AND(AG82="Alta",AI82="Leve"),AND(AG82="Alta",AI82="Menor")),"Moderado",IF(OR(AND(AG82="Muy Baja",AI82="Mayor"),AND(AG82="Baja",AI82="Mayor"),AND(AG82="Media",AI82="Mayor"),AND(AG82="Alta",AI82="Moderado"),AND(AG82="Alta",AI82="Mayor"),AND(AG82="Muy Alta",AI82="Leve"),AND(AG82="Muy Alta",AI82="Menor"),AND(AG82="Muy Alta",AI82="Moderado"),AND(AG82="Muy Alta",AI82="Mayor")),"Alto",IF(OR(AND(AG82="Muy Baja",AI82="Catastrófico"),AND(AG82="Baja",AI82="Catastrófico"),AND(AG82="Media",AI82="Catastrófico"),AND(AG82="Alta",AI82="Catastrófico"),AND(AG82="Muy Alta",AI82="Catastrófico")),"Extremo","")))),"")</f>
        <v/>
      </c>
      <c r="AL82" s="142"/>
      <c r="AM82" s="42"/>
      <c r="AN82" s="52"/>
      <c r="AO82" s="52"/>
      <c r="AP82" s="53"/>
      <c r="AQ82" s="539"/>
      <c r="AR82" s="539"/>
      <c r="AS82" s="539"/>
    </row>
    <row r="83" spans="1:45" x14ac:dyDescent="0.2">
      <c r="A83" s="663"/>
      <c r="B83" s="539"/>
      <c r="C83" s="539"/>
      <c r="D83" s="671"/>
      <c r="E83" s="539"/>
      <c r="F83" s="626"/>
      <c r="G83" s="539"/>
      <c r="H83" s="364"/>
      <c r="I83" s="364"/>
      <c r="J83" s="364"/>
      <c r="K83" s="364"/>
      <c r="L83" s="364"/>
      <c r="M83" s="364"/>
      <c r="N83" s="364"/>
      <c r="O83" s="630"/>
      <c r="P83" s="529"/>
      <c r="Q83" s="358"/>
      <c r="R83" s="528"/>
      <c r="S83" s="358">
        <f>IF(NOT(ISERROR(MATCH(R83,_xlfn.ANCHORARRAY(F94),0))),Q96&amp;"Por favor no seleccionar los criterios de impacto",R83)</f>
        <v>0</v>
      </c>
      <c r="T83" s="529"/>
      <c r="U83" s="358"/>
      <c r="V83" s="625"/>
      <c r="W83" s="70">
        <v>6</v>
      </c>
      <c r="X83" s="43"/>
      <c r="Y83" s="45" t="str">
        <f t="shared" si="92"/>
        <v/>
      </c>
      <c r="Z83" s="46"/>
      <c r="AA83" s="46"/>
      <c r="AB83" s="47" t="str">
        <f t="shared" si="95"/>
        <v/>
      </c>
      <c r="AC83" s="46"/>
      <c r="AD83" s="46"/>
      <c r="AE83" s="46"/>
      <c r="AF83" s="48" t="str">
        <f t="shared" si="100"/>
        <v/>
      </c>
      <c r="AG83" s="49" t="str">
        <f t="shared" si="96"/>
        <v/>
      </c>
      <c r="AH83" s="47" t="str">
        <f t="shared" si="97"/>
        <v/>
      </c>
      <c r="AI83" s="49" t="str">
        <f t="shared" si="98"/>
        <v/>
      </c>
      <c r="AJ83" s="47" t="str">
        <f t="shared" si="101"/>
        <v/>
      </c>
      <c r="AK83" s="50" t="str">
        <f t="shared" si="102"/>
        <v/>
      </c>
      <c r="AL83" s="142"/>
      <c r="AM83" s="42"/>
      <c r="AN83" s="52"/>
      <c r="AO83" s="52"/>
      <c r="AP83" s="53"/>
      <c r="AQ83" s="539"/>
      <c r="AR83" s="539"/>
      <c r="AS83" s="539"/>
    </row>
    <row r="84" spans="1:45" x14ac:dyDescent="0.2">
      <c r="A84" s="663">
        <v>13</v>
      </c>
      <c r="B84" s="539"/>
      <c r="C84" s="539"/>
      <c r="D84" s="671"/>
      <c r="E84" s="539"/>
      <c r="F84" s="626"/>
      <c r="G84" s="539"/>
      <c r="H84" s="362"/>
      <c r="I84" s="362"/>
      <c r="J84" s="362"/>
      <c r="K84" s="362"/>
      <c r="L84" s="362"/>
      <c r="M84" s="362"/>
      <c r="N84" s="362"/>
      <c r="O84" s="630"/>
      <c r="P84" s="529" t="str">
        <f>IF(O84&lt;=0,"",IF(O84&lt;=2,"Muy Baja",IF(O84&lt;=24,"Baja",IF(O84&lt;=500,"Media",IF(O84&lt;=5000,"Alta","Muy Alta")))))</f>
        <v/>
      </c>
      <c r="Q84" s="358" t="str">
        <f>IF(P84="","",IF(P84="Muy Baja",0.2,IF(P84="Baja",0.4,IF(P84="Media",0.6,IF(P84="Alta",0.8,IF(P84="Muy Alta",1,))))))</f>
        <v/>
      </c>
      <c r="R84" s="528"/>
      <c r="S84" s="358">
        <f>IF(NOT(ISERROR(MATCH(R84,#REF!,0))),#REF!&amp;"Por favor no seleccionar los criterios de impacto(Afectación Económica o presupuestal y Pérdida Reputacional)",R84)</f>
        <v>0</v>
      </c>
      <c r="T84" s="529" t="e">
        <f>IF(OR(S84=#REF!,S84=#REF!),"Leve",IF(OR(S84=#REF!,S84=#REF!),"Menor",IF(OR(S84=#REF!,S84=#REF!),"Moderado",IF(OR(S84=#REF!,S84=#REF!),"Mayor",IF(OR(S84=#REF!,S84=#REF!),"Catastrófico","")))))</f>
        <v>#REF!</v>
      </c>
      <c r="U84" s="358" t="e">
        <f>IF(T84="","",IF(T84="Leve",0.2,IF(T84="Menor",0.4,IF(T84="Moderado",0.6,IF(T84="Mayor",0.8,IF(T84="Catastrófico",1,))))))</f>
        <v>#REF!</v>
      </c>
      <c r="V84" s="625" t="e">
        <f>IF(OR(AND(P84="Muy Baja",T84="Leve"),AND(P84="Muy Baja",T84="Menor"),AND(P84="Baja",T84="Leve")),"Bajo",IF(OR(AND(P84="Muy baja",T84="Moderado"),AND(P84="Baja",T84="Menor"),AND(P84="Baja",T84="Moderado"),AND(P84="Media",T84="Leve"),AND(P84="Media",T84="Menor"),AND(P84="Media",T84="Moderado"),AND(P84="Alta",T84="Leve"),AND(P84="Alta",T84="Menor")),"Moderado",IF(OR(AND(P84="Muy Baja",T84="Mayor"),AND(P84="Baja",T84="Mayor"),AND(P84="Media",T84="Mayor"),AND(P84="Alta",T84="Moderado"),AND(P84="Alta",T84="Mayor"),AND(P84="Muy Alta",T84="Leve"),AND(P84="Muy Alta",T84="Menor"),AND(P84="Muy Alta",T84="Moderado"),AND(P84="Muy Alta",T84="Mayor")),"Alto",IF(OR(AND(P84="Muy Baja",T84="Catastrófico"),AND(P84="Baja",T84="Catastrófico"),AND(P84="Media",T84="Catastrófico"),AND(P84="Alta",T84="Catastrófico"),AND(P84="Muy Alta",T84="Catastrófico")),"Extremo",""))))</f>
        <v>#REF!</v>
      </c>
      <c r="W84" s="70">
        <v>1</v>
      </c>
      <c r="X84" s="43"/>
      <c r="Y84" s="45" t="str">
        <f>IF(OR(Z84="Preventivo",Z84="Detectivo"),"Probabilidad",IF(Z84="Correctivo","Impacto",""))</f>
        <v/>
      </c>
      <c r="Z84" s="46"/>
      <c r="AA84" s="46"/>
      <c r="AB84" s="47" t="str">
        <f>IF(AND(Z84="Preventivo",AA84="Automático"),"50%",IF(AND(Z84="Preventivo",AA84="Manual"),"40%",IF(AND(Z84="Detectivo",AA84="Automático"),"40%",IF(AND(Z84="Detectivo",AA84="Manual"),"30%",IF(AND(Z84="Correctivo",AA84="Automático"),"35%",IF(AND(Z84="Correctivo",AA84="Manual"),"25%",""))))))</f>
        <v/>
      </c>
      <c r="AC84" s="46"/>
      <c r="AD84" s="46"/>
      <c r="AE84" s="46"/>
      <c r="AF84" s="48" t="str">
        <f>IFERROR(IF(Y84="Probabilidad",(Q84-(+Q84*AB84)),IF(Y84="Impacto",Q84,"")),"")</f>
        <v/>
      </c>
      <c r="AG84" s="49" t="str">
        <f>IFERROR(IF(AF84="","",IF(AF84&lt;=0.2,"Muy Baja",IF(AF84&lt;=0.4,"Baja",IF(AF84&lt;=0.6,"Media",IF(AF84&lt;=0.8,"Alta","Muy Alta"))))),"")</f>
        <v/>
      </c>
      <c r="AH84" s="47" t="str">
        <f>+AF84</f>
        <v/>
      </c>
      <c r="AI84" s="49" t="str">
        <f>IFERROR(IF(AJ84="","",IF(AJ84&lt;=0.2,"Leve",IF(AJ84&lt;=0.4,"Menor",IF(AJ84&lt;=0.6,"Moderado",IF(AJ84&lt;=0.8,"Mayor","Catastrófico"))))),"")</f>
        <v/>
      </c>
      <c r="AJ84" s="47" t="str">
        <f t="shared" ref="AJ84" si="103">IFERROR(IF(Y84="Impacto",(U84-(+U84*AB84)),IF(Y84="Probabilidad",U84,"")),"")</f>
        <v/>
      </c>
      <c r="AK84" s="50" t="str">
        <f>IFERROR(IF(OR(AND(AG84="Muy Baja",AI84="Leve"),AND(AG84="Muy Baja",AI84="Menor"),AND(AG84="Baja",AI84="Leve")),"Bajo",IF(OR(AND(AG84="Muy baja",AI84="Moderado"),AND(AG84="Baja",AI84="Menor"),AND(AG84="Baja",AI84="Moderado"),AND(AG84="Media",AI84="Leve"),AND(AG84="Media",AI84="Menor"),AND(AG84="Media",AI84="Moderado"),AND(AG84="Alta",AI84="Leve"),AND(AG84="Alta",AI84="Menor")),"Moderado",IF(OR(AND(AG84="Muy Baja",AI84="Mayor"),AND(AG84="Baja",AI84="Mayor"),AND(AG84="Media",AI84="Mayor"),AND(AG84="Alta",AI84="Moderado"),AND(AG84="Alta",AI84="Mayor"),AND(AG84="Muy Alta",AI84="Leve"),AND(AG84="Muy Alta",AI84="Menor"),AND(AG84="Muy Alta",AI84="Moderado"),AND(AG84="Muy Alta",AI84="Mayor")),"Alto",IF(OR(AND(AG84="Muy Baja",AI84="Catastrófico"),AND(AG84="Baja",AI84="Catastrófico"),AND(AG84="Media",AI84="Catastrófico"),AND(AG84="Alta",AI84="Catastrófico"),AND(AG84="Muy Alta",AI84="Catastrófico")),"Extremo","")))),"")</f>
        <v/>
      </c>
      <c r="AL84" s="142"/>
      <c r="AM84" s="42"/>
      <c r="AN84" s="52"/>
      <c r="AO84" s="52"/>
      <c r="AP84" s="53"/>
      <c r="AQ84" s="630"/>
      <c r="AR84" s="630"/>
      <c r="AS84" s="630"/>
    </row>
    <row r="85" spans="1:45" x14ac:dyDescent="0.2">
      <c r="A85" s="663"/>
      <c r="B85" s="539"/>
      <c r="C85" s="539"/>
      <c r="D85" s="671"/>
      <c r="E85" s="539"/>
      <c r="F85" s="626"/>
      <c r="G85" s="539"/>
      <c r="H85" s="363"/>
      <c r="I85" s="363"/>
      <c r="J85" s="363"/>
      <c r="K85" s="363"/>
      <c r="L85" s="363"/>
      <c r="M85" s="363"/>
      <c r="N85" s="363"/>
      <c r="O85" s="630"/>
      <c r="P85" s="529"/>
      <c r="Q85" s="358"/>
      <c r="R85" s="528"/>
      <c r="S85" s="358">
        <f>IF(NOT(ISERROR(MATCH(R85,_xlfn.ANCHORARRAY(F96),0))),Q98&amp;"Por favor no seleccionar los criterios de impacto",R85)</f>
        <v>0</v>
      </c>
      <c r="T85" s="529"/>
      <c r="U85" s="358"/>
      <c r="V85" s="625"/>
      <c r="W85" s="70">
        <v>2</v>
      </c>
      <c r="X85" s="43"/>
      <c r="Y85" s="45" t="str">
        <f>IF(OR(Z85="Preventivo",Z85="Detectivo"),"Probabilidad",IF(Z85="Correctivo","Impacto",""))</f>
        <v/>
      </c>
      <c r="Z85" s="46"/>
      <c r="AA85" s="46"/>
      <c r="AB85" s="47" t="str">
        <f t="shared" ref="AB85:AB89" si="104">IF(AND(Z85="Preventivo",AA85="Automático"),"50%",IF(AND(Z85="Preventivo",AA85="Manual"),"40%",IF(AND(Z85="Detectivo",AA85="Automático"),"40%",IF(AND(Z85="Detectivo",AA85="Manual"),"30%",IF(AND(Z85="Correctivo",AA85="Automático"),"35%",IF(AND(Z85="Correctivo",AA85="Manual"),"25%",""))))))</f>
        <v/>
      </c>
      <c r="AC85" s="46"/>
      <c r="AD85" s="46"/>
      <c r="AE85" s="46"/>
      <c r="AF85" s="48" t="str">
        <f>IFERROR(IF(AND(Y84="Probabilidad",Y85="Probabilidad"),(AH84-(+AH84*AB85)),IF(Y85="Probabilidad",(Q84-(+Q84*AB85)),IF(Y85="Impacto",AH84,""))),"")</f>
        <v/>
      </c>
      <c r="AG85" s="49" t="str">
        <f t="shared" ref="AG85:AG89" si="105">IFERROR(IF(AF85="","",IF(AF85&lt;=0.2,"Muy Baja",IF(AF85&lt;=0.4,"Baja",IF(AF85&lt;=0.6,"Media",IF(AF85&lt;=0.8,"Alta","Muy Alta"))))),"")</f>
        <v/>
      </c>
      <c r="AH85" s="47" t="str">
        <f t="shared" ref="AH85:AH89" si="106">+AF85</f>
        <v/>
      </c>
      <c r="AI85" s="49" t="str">
        <f t="shared" ref="AI85:AI89" si="107">IFERROR(IF(AJ85="","",IF(AJ85&lt;=0.2,"Leve",IF(AJ85&lt;=0.4,"Menor",IF(AJ85&lt;=0.6,"Moderado",IF(AJ85&lt;=0.8,"Mayor","Catastrófico"))))),"")</f>
        <v/>
      </c>
      <c r="AJ85" s="47" t="str">
        <f t="shared" ref="AJ85" si="108">IFERROR(IF(AND(Y84="Impacto",Y85="Impacto"),(AJ84-(+AJ84*AB85)),IF(Y85="Impacto",($U$12-(+$U$12*AB85)),IF(Y85="Probabilidad",AJ84,""))),"")</f>
        <v/>
      </c>
      <c r="AK85" s="50" t="str">
        <f t="shared" ref="AK85:AK86" si="109">IFERROR(IF(OR(AND(AG85="Muy Baja",AI85="Leve"),AND(AG85="Muy Baja",AI85="Menor"),AND(AG85="Baja",AI85="Leve")),"Bajo",IF(OR(AND(AG85="Muy baja",AI85="Moderado"),AND(AG85="Baja",AI85="Menor"),AND(AG85="Baja",AI85="Moderado"),AND(AG85="Media",AI85="Leve"),AND(AG85="Media",AI85="Menor"),AND(AG85="Media",AI85="Moderado"),AND(AG85="Alta",AI85="Leve"),AND(AG85="Alta",AI85="Menor")),"Moderado",IF(OR(AND(AG85="Muy Baja",AI85="Mayor"),AND(AG85="Baja",AI85="Mayor"),AND(AG85="Media",AI85="Mayor"),AND(AG85="Alta",AI85="Moderado"),AND(AG85="Alta",AI85="Mayor"),AND(AG85="Muy Alta",AI85="Leve"),AND(AG85="Muy Alta",AI85="Menor"),AND(AG85="Muy Alta",AI85="Moderado"),AND(AG85="Muy Alta",AI85="Mayor")),"Alto",IF(OR(AND(AG85="Muy Baja",AI85="Catastrófico"),AND(AG85="Baja",AI85="Catastrófico"),AND(AG85="Media",AI85="Catastrófico"),AND(AG85="Alta",AI85="Catastrófico"),AND(AG85="Muy Alta",AI85="Catastrófico")),"Extremo","")))),"")</f>
        <v/>
      </c>
      <c r="AL85" s="142"/>
      <c r="AM85" s="42"/>
      <c r="AN85" s="52"/>
      <c r="AO85" s="42"/>
      <c r="AP85" s="53"/>
      <c r="AQ85" s="630"/>
      <c r="AR85" s="630"/>
      <c r="AS85" s="630"/>
    </row>
    <row r="86" spans="1:45" x14ac:dyDescent="0.2">
      <c r="A86" s="663"/>
      <c r="B86" s="539"/>
      <c r="C86" s="539"/>
      <c r="D86" s="671"/>
      <c r="E86" s="539"/>
      <c r="F86" s="626"/>
      <c r="G86" s="539"/>
      <c r="H86" s="363"/>
      <c r="I86" s="363"/>
      <c r="J86" s="363"/>
      <c r="K86" s="363"/>
      <c r="L86" s="363"/>
      <c r="M86" s="363"/>
      <c r="N86" s="363"/>
      <c r="O86" s="630"/>
      <c r="P86" s="529"/>
      <c r="Q86" s="358"/>
      <c r="R86" s="528"/>
      <c r="S86" s="358">
        <f>IF(NOT(ISERROR(MATCH(R86,_xlfn.ANCHORARRAY(F97),0))),Q99&amp;"Por favor no seleccionar los criterios de impacto",R86)</f>
        <v>0</v>
      </c>
      <c r="T86" s="529"/>
      <c r="U86" s="358"/>
      <c r="V86" s="625"/>
      <c r="W86" s="70">
        <v>3</v>
      </c>
      <c r="X86" s="44"/>
      <c r="Y86" s="45" t="str">
        <f>IF(OR(Z86="Preventivo",Z86="Detectivo"),"Probabilidad",IF(Z86="Correctivo","Impacto",""))</f>
        <v/>
      </c>
      <c r="Z86" s="46"/>
      <c r="AA86" s="46"/>
      <c r="AB86" s="47" t="str">
        <f t="shared" si="104"/>
        <v/>
      </c>
      <c r="AC86" s="46"/>
      <c r="AD86" s="46"/>
      <c r="AE86" s="46"/>
      <c r="AF86" s="48" t="str">
        <f>IFERROR(IF(AND(Y85="Probabilidad",Y86="Probabilidad"),(AH85-(+AH85*AB86)),IF(AND(Y85="Impacto",Y86="Probabilidad"),(AH84-(+AH84*AB86)),IF(Y86="Impacto",AH85,""))),"")</f>
        <v/>
      </c>
      <c r="AG86" s="49" t="str">
        <f t="shared" si="105"/>
        <v/>
      </c>
      <c r="AH86" s="47" t="str">
        <f t="shared" si="106"/>
        <v/>
      </c>
      <c r="AI86" s="49" t="str">
        <f t="shared" si="107"/>
        <v/>
      </c>
      <c r="AJ86" s="47" t="str">
        <f t="shared" ref="AJ86:AJ89" si="110">IFERROR(IF(AND(Y85="Impacto",Y86="Impacto"),(AJ85-(+AJ85*AB86)),IF(AND(Y85="Probabilidad",Y86="Impacto"),(AJ84-(+AJ84*AB86)),IF(Y86="Probabilidad",AJ85,""))),"")</f>
        <v/>
      </c>
      <c r="AK86" s="50" t="str">
        <f t="shared" si="109"/>
        <v/>
      </c>
      <c r="AL86" s="142"/>
      <c r="AM86" s="42"/>
      <c r="AN86" s="52"/>
      <c r="AO86" s="52"/>
      <c r="AP86" s="53"/>
      <c r="AQ86" s="630"/>
      <c r="AR86" s="630"/>
      <c r="AS86" s="630"/>
    </row>
    <row r="87" spans="1:45" x14ac:dyDescent="0.2">
      <c r="A87" s="663"/>
      <c r="B87" s="539"/>
      <c r="C87" s="539"/>
      <c r="D87" s="671"/>
      <c r="E87" s="539"/>
      <c r="F87" s="626"/>
      <c r="G87" s="539"/>
      <c r="H87" s="363"/>
      <c r="I87" s="363"/>
      <c r="J87" s="363"/>
      <c r="K87" s="363"/>
      <c r="L87" s="363"/>
      <c r="M87" s="363"/>
      <c r="N87" s="363"/>
      <c r="O87" s="630"/>
      <c r="P87" s="529"/>
      <c r="Q87" s="358"/>
      <c r="R87" s="528"/>
      <c r="S87" s="358">
        <f>IF(NOT(ISERROR(MATCH(R87,_xlfn.ANCHORARRAY(F98),0))),Q100&amp;"Por favor no seleccionar los criterios de impacto",R87)</f>
        <v>0</v>
      </c>
      <c r="T87" s="529"/>
      <c r="U87" s="358"/>
      <c r="V87" s="625"/>
      <c r="W87" s="70">
        <v>4</v>
      </c>
      <c r="X87" s="43"/>
      <c r="Y87" s="45" t="str">
        <f t="shared" ref="Y87:Y89" si="111">IF(OR(Z87="Preventivo",Z87="Detectivo"),"Probabilidad",IF(Z87="Correctivo","Impacto",""))</f>
        <v/>
      </c>
      <c r="Z87" s="46"/>
      <c r="AA87" s="46"/>
      <c r="AB87" s="47" t="str">
        <f t="shared" si="104"/>
        <v/>
      </c>
      <c r="AC87" s="46"/>
      <c r="AD87" s="46"/>
      <c r="AE87" s="46"/>
      <c r="AF87" s="48" t="str">
        <f t="shared" ref="AF87:AF89" si="112">IFERROR(IF(AND(Y86="Probabilidad",Y87="Probabilidad"),(AH86-(+AH86*AB87)),IF(AND(Y86="Impacto",Y87="Probabilidad"),(AH85-(+AH85*AB87)),IF(Y87="Impacto",AH86,""))),"")</f>
        <v/>
      </c>
      <c r="AG87" s="49" t="str">
        <f t="shared" si="105"/>
        <v/>
      </c>
      <c r="AH87" s="47" t="str">
        <f t="shared" si="106"/>
        <v/>
      </c>
      <c r="AI87" s="49" t="str">
        <f t="shared" si="107"/>
        <v/>
      </c>
      <c r="AJ87" s="47" t="str">
        <f t="shared" si="110"/>
        <v/>
      </c>
      <c r="AK87" s="50" t="str">
        <f>IFERROR(IF(OR(AND(AG87="Muy Baja",AI87="Leve"),AND(AG87="Muy Baja",AI87="Menor"),AND(AG87="Baja",AI87="Leve")),"Bajo",IF(OR(AND(AG87="Muy baja",AI87="Moderado"),AND(AG87="Baja",AI87="Menor"),AND(AG87="Baja",AI87="Moderado"),AND(AG87="Media",AI87="Leve"),AND(AG87="Media",AI87="Menor"),AND(AG87="Media",AI87="Moderado"),AND(AG87="Alta",AI87="Leve"),AND(AG87="Alta",AI87="Menor")),"Moderado",IF(OR(AND(AG87="Muy Baja",AI87="Mayor"),AND(AG87="Baja",AI87="Mayor"),AND(AG87="Media",AI87="Mayor"),AND(AG87="Alta",AI87="Moderado"),AND(AG87="Alta",AI87="Mayor"),AND(AG87="Muy Alta",AI87="Leve"),AND(AG87="Muy Alta",AI87="Menor"),AND(AG87="Muy Alta",AI87="Moderado"),AND(AG87="Muy Alta",AI87="Mayor")),"Alto",IF(OR(AND(AG87="Muy Baja",AI87="Catastrófico"),AND(AG87="Baja",AI87="Catastrófico"),AND(AG87="Media",AI87="Catastrófico"),AND(AG87="Alta",AI87="Catastrófico"),AND(AG87="Muy Alta",AI87="Catastrófico")),"Extremo","")))),"")</f>
        <v/>
      </c>
      <c r="AL87" s="142"/>
      <c r="AM87" s="42"/>
      <c r="AN87" s="52"/>
      <c r="AO87" s="52"/>
      <c r="AP87" s="53"/>
      <c r="AQ87" s="630"/>
      <c r="AR87" s="630"/>
      <c r="AS87" s="630"/>
    </row>
    <row r="88" spans="1:45" x14ac:dyDescent="0.2">
      <c r="A88" s="663"/>
      <c r="B88" s="539"/>
      <c r="C88" s="539"/>
      <c r="D88" s="671"/>
      <c r="E88" s="539"/>
      <c r="F88" s="626"/>
      <c r="G88" s="539"/>
      <c r="H88" s="363"/>
      <c r="I88" s="363"/>
      <c r="J88" s="363"/>
      <c r="K88" s="363"/>
      <c r="L88" s="363"/>
      <c r="M88" s="363"/>
      <c r="N88" s="363"/>
      <c r="O88" s="630"/>
      <c r="P88" s="529"/>
      <c r="Q88" s="358"/>
      <c r="R88" s="528"/>
      <c r="S88" s="358">
        <f>IF(NOT(ISERROR(MATCH(R88,_xlfn.ANCHORARRAY(F99),0))),Q101&amp;"Por favor no seleccionar los criterios de impacto",R88)</f>
        <v>0</v>
      </c>
      <c r="T88" s="529"/>
      <c r="U88" s="358"/>
      <c r="V88" s="625"/>
      <c r="W88" s="70">
        <v>5</v>
      </c>
      <c r="X88" s="43"/>
      <c r="Y88" s="45" t="str">
        <f t="shared" si="111"/>
        <v/>
      </c>
      <c r="Z88" s="46"/>
      <c r="AA88" s="46"/>
      <c r="AB88" s="47" t="str">
        <f t="shared" si="104"/>
        <v/>
      </c>
      <c r="AC88" s="46"/>
      <c r="AD88" s="46"/>
      <c r="AE88" s="46"/>
      <c r="AF88" s="48" t="str">
        <f t="shared" si="112"/>
        <v/>
      </c>
      <c r="AG88" s="49" t="str">
        <f t="shared" si="105"/>
        <v/>
      </c>
      <c r="AH88" s="47" t="str">
        <f t="shared" si="106"/>
        <v/>
      </c>
      <c r="AI88" s="49" t="str">
        <f t="shared" si="107"/>
        <v/>
      </c>
      <c r="AJ88" s="47" t="str">
        <f t="shared" si="110"/>
        <v/>
      </c>
      <c r="AK88" s="50" t="str">
        <f t="shared" ref="AK88:AK89" si="113">IFERROR(IF(OR(AND(AG88="Muy Baja",AI88="Leve"),AND(AG88="Muy Baja",AI88="Menor"),AND(AG88="Baja",AI88="Leve")),"Bajo",IF(OR(AND(AG88="Muy baja",AI88="Moderado"),AND(AG88="Baja",AI88="Menor"),AND(AG88="Baja",AI88="Moderado"),AND(AG88="Media",AI88="Leve"),AND(AG88="Media",AI88="Menor"),AND(AG88="Media",AI88="Moderado"),AND(AG88="Alta",AI88="Leve"),AND(AG88="Alta",AI88="Menor")),"Moderado",IF(OR(AND(AG88="Muy Baja",AI88="Mayor"),AND(AG88="Baja",AI88="Mayor"),AND(AG88="Media",AI88="Mayor"),AND(AG88="Alta",AI88="Moderado"),AND(AG88="Alta",AI88="Mayor"),AND(AG88="Muy Alta",AI88="Leve"),AND(AG88="Muy Alta",AI88="Menor"),AND(AG88="Muy Alta",AI88="Moderado"),AND(AG88="Muy Alta",AI88="Mayor")),"Alto",IF(OR(AND(AG88="Muy Baja",AI88="Catastrófico"),AND(AG88="Baja",AI88="Catastrófico"),AND(AG88="Media",AI88="Catastrófico"),AND(AG88="Alta",AI88="Catastrófico"),AND(AG88="Muy Alta",AI88="Catastrófico")),"Extremo","")))),"")</f>
        <v/>
      </c>
      <c r="AL88" s="142"/>
      <c r="AM88" s="42"/>
      <c r="AN88" s="52"/>
      <c r="AO88" s="52"/>
      <c r="AP88" s="53"/>
      <c r="AQ88" s="630"/>
      <c r="AR88" s="630"/>
      <c r="AS88" s="630"/>
    </row>
    <row r="89" spans="1:45" x14ac:dyDescent="0.2">
      <c r="A89" s="663"/>
      <c r="B89" s="539"/>
      <c r="C89" s="539"/>
      <c r="D89" s="671"/>
      <c r="E89" s="539"/>
      <c r="F89" s="626"/>
      <c r="G89" s="539"/>
      <c r="H89" s="364"/>
      <c r="I89" s="364"/>
      <c r="J89" s="364"/>
      <c r="K89" s="364"/>
      <c r="L89" s="364"/>
      <c r="M89" s="364"/>
      <c r="N89" s="364"/>
      <c r="O89" s="630"/>
      <c r="P89" s="529"/>
      <c r="Q89" s="358"/>
      <c r="R89" s="528"/>
      <c r="S89" s="358">
        <f>IF(NOT(ISERROR(MATCH(R89,_xlfn.ANCHORARRAY(F100),0))),Q102&amp;"Por favor no seleccionar los criterios de impacto",R89)</f>
        <v>0</v>
      </c>
      <c r="T89" s="529"/>
      <c r="U89" s="358"/>
      <c r="V89" s="625"/>
      <c r="W89" s="70">
        <v>6</v>
      </c>
      <c r="X89" s="43"/>
      <c r="Y89" s="45" t="str">
        <f t="shared" si="111"/>
        <v/>
      </c>
      <c r="Z89" s="46"/>
      <c r="AA89" s="46"/>
      <c r="AB89" s="47" t="str">
        <f t="shared" si="104"/>
        <v/>
      </c>
      <c r="AC89" s="46"/>
      <c r="AD89" s="46"/>
      <c r="AE89" s="46"/>
      <c r="AF89" s="48" t="str">
        <f t="shared" si="112"/>
        <v/>
      </c>
      <c r="AG89" s="49" t="str">
        <f t="shared" si="105"/>
        <v/>
      </c>
      <c r="AH89" s="47" t="str">
        <f t="shared" si="106"/>
        <v/>
      </c>
      <c r="AI89" s="49" t="str">
        <f t="shared" si="107"/>
        <v/>
      </c>
      <c r="AJ89" s="47" t="str">
        <f t="shared" si="110"/>
        <v/>
      </c>
      <c r="AK89" s="50" t="str">
        <f t="shared" si="113"/>
        <v/>
      </c>
      <c r="AL89" s="142"/>
      <c r="AM89" s="42"/>
      <c r="AN89" s="52"/>
      <c r="AO89" s="52"/>
      <c r="AP89" s="53"/>
      <c r="AQ89" s="630"/>
      <c r="AR89" s="630"/>
      <c r="AS89" s="630"/>
    </row>
    <row r="90" spans="1:45" x14ac:dyDescent="0.2">
      <c r="A90" s="663">
        <v>14</v>
      </c>
      <c r="B90" s="539"/>
      <c r="C90" s="539"/>
      <c r="D90" s="671"/>
      <c r="E90" s="539"/>
      <c r="F90" s="626"/>
      <c r="G90" s="539"/>
      <c r="H90" s="362"/>
      <c r="I90" s="362"/>
      <c r="J90" s="362"/>
      <c r="K90" s="362"/>
      <c r="L90" s="362"/>
      <c r="M90" s="362"/>
      <c r="N90" s="362"/>
      <c r="O90" s="630"/>
      <c r="P90" s="529" t="str">
        <f>IF(O90&lt;=0,"",IF(O90&lt;=2,"Muy Baja",IF(O90&lt;=24,"Baja",IF(O90&lt;=500,"Media",IF(O90&lt;=5000,"Alta","Muy Alta")))))</f>
        <v/>
      </c>
      <c r="Q90" s="358" t="str">
        <f>IF(P90="","",IF(P90="Muy Baja",0.2,IF(P90="Baja",0.4,IF(P90="Media",0.6,IF(P90="Alta",0.8,IF(P90="Muy Alta",1,))))))</f>
        <v/>
      </c>
      <c r="R90" s="528"/>
      <c r="S90" s="358">
        <f>IF(NOT(ISERROR(MATCH(R90,#REF!,0))),#REF!&amp;"Por favor no seleccionar los criterios de impacto(Afectación Económica o presupuestal y Pérdida Reputacional)",R90)</f>
        <v>0</v>
      </c>
      <c r="T90" s="529" t="e">
        <f>IF(OR(S90=#REF!,S90=#REF!),"Leve",IF(OR(S90=#REF!,S90=#REF!),"Menor",IF(OR(S90=#REF!,S90=#REF!),"Moderado",IF(OR(S90=#REF!,S90=#REF!),"Mayor",IF(OR(S90=#REF!,S90=#REF!),"Catastrófico","")))))</f>
        <v>#REF!</v>
      </c>
      <c r="U90" s="358" t="e">
        <f>IF(T90="","",IF(T90="Leve",0.2,IF(T90="Menor",0.4,IF(T90="Moderado",0.6,IF(T90="Mayor",0.8,IF(T90="Catastrófico",1,))))))</f>
        <v>#REF!</v>
      </c>
      <c r="V90" s="625" t="e">
        <f>IF(OR(AND(P90="Muy Baja",T90="Leve"),AND(P90="Muy Baja",T90="Menor"),AND(P90="Baja",T90="Leve")),"Bajo",IF(OR(AND(P90="Muy baja",T90="Moderado"),AND(P90="Baja",T90="Menor"),AND(P90="Baja",T90="Moderado"),AND(P90="Media",T90="Leve"),AND(P90="Media",T90="Menor"),AND(P90="Media",T90="Moderado"),AND(P90="Alta",T90="Leve"),AND(P90="Alta",T90="Menor")),"Moderado",IF(OR(AND(P90="Muy Baja",T90="Mayor"),AND(P90="Baja",T90="Mayor"),AND(P90="Media",T90="Mayor"),AND(P90="Alta",T90="Moderado"),AND(P90="Alta",T90="Mayor"),AND(P90="Muy Alta",T90="Leve"),AND(P90="Muy Alta",T90="Menor"),AND(P90="Muy Alta",T90="Moderado"),AND(P90="Muy Alta",T90="Mayor")),"Alto",IF(OR(AND(P90="Muy Baja",T90="Catastrófico"),AND(P90="Baja",T90="Catastrófico"),AND(P90="Media",T90="Catastrófico"),AND(P90="Alta",T90="Catastrófico"),AND(P90="Muy Alta",T90="Catastrófico")),"Extremo",""))))</f>
        <v>#REF!</v>
      </c>
      <c r="W90" s="70">
        <v>1</v>
      </c>
      <c r="X90" s="43"/>
      <c r="Y90" s="45" t="str">
        <f>IF(OR(Z90="Preventivo",Z90="Detectivo"),"Probabilidad",IF(Z90="Correctivo","Impacto",""))</f>
        <v/>
      </c>
      <c r="Z90" s="46"/>
      <c r="AA90" s="46"/>
      <c r="AB90" s="47" t="str">
        <f>IF(AND(Z90="Preventivo",AA90="Automático"),"50%",IF(AND(Z90="Preventivo",AA90="Manual"),"40%",IF(AND(Z90="Detectivo",AA90="Automático"),"40%",IF(AND(Z90="Detectivo",AA90="Manual"),"30%",IF(AND(Z90="Correctivo",AA90="Automático"),"35%",IF(AND(Z90="Correctivo",AA90="Manual"),"25%",""))))))</f>
        <v/>
      </c>
      <c r="AC90" s="46"/>
      <c r="AD90" s="46"/>
      <c r="AE90" s="46"/>
      <c r="AF90" s="48" t="str">
        <f>IFERROR(IF(Y90="Probabilidad",(Q90-(+Q90*AB90)),IF(Y90="Impacto",Q90,"")),"")</f>
        <v/>
      </c>
      <c r="AG90" s="49" t="str">
        <f>IFERROR(IF(AF90="","",IF(AF90&lt;=0.2,"Muy Baja",IF(AF90&lt;=0.4,"Baja",IF(AF90&lt;=0.6,"Media",IF(AF90&lt;=0.8,"Alta","Muy Alta"))))),"")</f>
        <v/>
      </c>
      <c r="AH90" s="47" t="str">
        <f>+AF90</f>
        <v/>
      </c>
      <c r="AI90" s="49" t="str">
        <f>IFERROR(IF(AJ90="","",IF(AJ90&lt;=0.2,"Leve",IF(AJ90&lt;=0.4,"Menor",IF(AJ90&lt;=0.6,"Moderado",IF(AJ90&lt;=0.8,"Mayor","Catastrófico"))))),"")</f>
        <v/>
      </c>
      <c r="AJ90" s="47" t="str">
        <f t="shared" ref="AJ90" si="114">IFERROR(IF(Y90="Impacto",(U90-(+U90*AB90)),IF(Y90="Probabilidad",U90,"")),"")</f>
        <v/>
      </c>
      <c r="AK90" s="50" t="str">
        <f>IFERROR(IF(OR(AND(AG90="Muy Baja",AI90="Leve"),AND(AG90="Muy Baja",AI90="Menor"),AND(AG90="Baja",AI90="Leve")),"Bajo",IF(OR(AND(AG90="Muy baja",AI90="Moderado"),AND(AG90="Baja",AI90="Menor"),AND(AG90="Baja",AI90="Moderado"),AND(AG90="Media",AI90="Leve"),AND(AG90="Media",AI90="Menor"),AND(AG90="Media",AI90="Moderado"),AND(AG90="Alta",AI90="Leve"),AND(AG90="Alta",AI90="Menor")),"Moderado",IF(OR(AND(AG90="Muy Baja",AI90="Mayor"),AND(AG90="Baja",AI90="Mayor"),AND(AG90="Media",AI90="Mayor"),AND(AG90="Alta",AI90="Moderado"),AND(AG90="Alta",AI90="Mayor"),AND(AG90="Muy Alta",AI90="Leve"),AND(AG90="Muy Alta",AI90="Menor"),AND(AG90="Muy Alta",AI90="Moderado"),AND(AG90="Muy Alta",AI90="Mayor")),"Alto",IF(OR(AND(AG90="Muy Baja",AI90="Catastrófico"),AND(AG90="Baja",AI90="Catastrófico"),AND(AG90="Media",AI90="Catastrófico"),AND(AG90="Alta",AI90="Catastrófico"),AND(AG90="Muy Alta",AI90="Catastrófico")),"Extremo","")))),"")</f>
        <v/>
      </c>
      <c r="AL90" s="142"/>
      <c r="AM90" s="42"/>
      <c r="AN90" s="52"/>
      <c r="AO90" s="52"/>
      <c r="AP90" s="53"/>
      <c r="AQ90" s="630"/>
      <c r="AR90" s="630"/>
      <c r="AS90" s="630"/>
    </row>
    <row r="91" spans="1:45" x14ac:dyDescent="0.2">
      <c r="A91" s="663"/>
      <c r="B91" s="539"/>
      <c r="C91" s="539"/>
      <c r="D91" s="671"/>
      <c r="E91" s="539"/>
      <c r="F91" s="626"/>
      <c r="G91" s="539"/>
      <c r="H91" s="363"/>
      <c r="I91" s="363"/>
      <c r="J91" s="363"/>
      <c r="K91" s="363"/>
      <c r="L91" s="363"/>
      <c r="M91" s="363"/>
      <c r="N91" s="363"/>
      <c r="O91" s="630"/>
      <c r="P91" s="529"/>
      <c r="Q91" s="358"/>
      <c r="R91" s="528"/>
      <c r="S91" s="358">
        <f>IF(NOT(ISERROR(MATCH(R91,_xlfn.ANCHORARRAY(F102),0))),Q104&amp;"Por favor no seleccionar los criterios de impacto",R91)</f>
        <v>0</v>
      </c>
      <c r="T91" s="529"/>
      <c r="U91" s="358"/>
      <c r="V91" s="625"/>
      <c r="W91" s="70">
        <v>2</v>
      </c>
      <c r="X91" s="43"/>
      <c r="Y91" s="45" t="str">
        <f>IF(OR(Z91="Preventivo",Z91="Detectivo"),"Probabilidad",IF(Z91="Correctivo","Impacto",""))</f>
        <v/>
      </c>
      <c r="Z91" s="46"/>
      <c r="AA91" s="46"/>
      <c r="AB91" s="47" t="str">
        <f t="shared" ref="AB91:AB95" si="115">IF(AND(Z91="Preventivo",AA91="Automático"),"50%",IF(AND(Z91="Preventivo",AA91="Manual"),"40%",IF(AND(Z91="Detectivo",AA91="Automático"),"40%",IF(AND(Z91="Detectivo",AA91="Manual"),"30%",IF(AND(Z91="Correctivo",AA91="Automático"),"35%",IF(AND(Z91="Correctivo",AA91="Manual"),"25%",""))))))</f>
        <v/>
      </c>
      <c r="AC91" s="46"/>
      <c r="AD91" s="46"/>
      <c r="AE91" s="46"/>
      <c r="AF91" s="48" t="str">
        <f>IFERROR(IF(AND(Y90="Probabilidad",Y91="Probabilidad"),(AH90-(+AH90*AB91)),IF(Y91="Probabilidad",(Q90-(+Q90*AB91)),IF(Y91="Impacto",AH90,""))),"")</f>
        <v/>
      </c>
      <c r="AG91" s="49" t="str">
        <f t="shared" ref="AG91:AG95" si="116">IFERROR(IF(AF91="","",IF(AF91&lt;=0.2,"Muy Baja",IF(AF91&lt;=0.4,"Baja",IF(AF91&lt;=0.6,"Media",IF(AF91&lt;=0.8,"Alta","Muy Alta"))))),"")</f>
        <v/>
      </c>
      <c r="AH91" s="47" t="str">
        <f t="shared" ref="AH91:AH95" si="117">+AF91</f>
        <v/>
      </c>
      <c r="AI91" s="49" t="str">
        <f t="shared" ref="AI91:AI95" si="118">IFERROR(IF(AJ91="","",IF(AJ91&lt;=0.2,"Leve",IF(AJ91&lt;=0.4,"Menor",IF(AJ91&lt;=0.6,"Moderado",IF(AJ91&lt;=0.8,"Mayor","Catastrófico"))))),"")</f>
        <v/>
      </c>
      <c r="AJ91" s="47" t="str">
        <f t="shared" ref="AJ91" si="119">IFERROR(IF(AND(Y90="Impacto",Y91="Impacto"),(AJ90-(+AJ90*AB91)),IF(Y91="Impacto",($U$12-(+$U$12*AB91)),IF(Y91="Probabilidad",AJ90,""))),"")</f>
        <v/>
      </c>
      <c r="AK91" s="50" t="str">
        <f t="shared" ref="AK91:AK92" si="120">IFERROR(IF(OR(AND(AG91="Muy Baja",AI91="Leve"),AND(AG91="Muy Baja",AI91="Menor"),AND(AG91="Baja",AI91="Leve")),"Bajo",IF(OR(AND(AG91="Muy baja",AI91="Moderado"),AND(AG91="Baja",AI91="Menor"),AND(AG91="Baja",AI91="Moderado"),AND(AG91="Media",AI91="Leve"),AND(AG91="Media",AI91="Menor"),AND(AG91="Media",AI91="Moderado"),AND(AG91="Alta",AI91="Leve"),AND(AG91="Alta",AI91="Menor")),"Moderado",IF(OR(AND(AG91="Muy Baja",AI91="Mayor"),AND(AG91="Baja",AI91="Mayor"),AND(AG91="Media",AI91="Mayor"),AND(AG91="Alta",AI91="Moderado"),AND(AG91="Alta",AI91="Mayor"),AND(AG91="Muy Alta",AI91="Leve"),AND(AG91="Muy Alta",AI91="Menor"),AND(AG91="Muy Alta",AI91="Moderado"),AND(AG91="Muy Alta",AI91="Mayor")),"Alto",IF(OR(AND(AG91="Muy Baja",AI91="Catastrófico"),AND(AG91="Baja",AI91="Catastrófico"),AND(AG91="Media",AI91="Catastrófico"),AND(AG91="Alta",AI91="Catastrófico"),AND(AG91="Muy Alta",AI91="Catastrófico")),"Extremo","")))),"")</f>
        <v/>
      </c>
      <c r="AL91" s="142"/>
      <c r="AM91" s="42"/>
      <c r="AN91" s="52"/>
      <c r="AO91" s="52"/>
      <c r="AP91" s="53"/>
      <c r="AQ91" s="630"/>
      <c r="AR91" s="630"/>
      <c r="AS91" s="630"/>
    </row>
    <row r="92" spans="1:45" x14ac:dyDescent="0.2">
      <c r="A92" s="663"/>
      <c r="B92" s="539"/>
      <c r="C92" s="539"/>
      <c r="D92" s="671"/>
      <c r="E92" s="539"/>
      <c r="F92" s="626"/>
      <c r="G92" s="539"/>
      <c r="H92" s="363"/>
      <c r="I92" s="363"/>
      <c r="J92" s="363"/>
      <c r="K92" s="363"/>
      <c r="L92" s="363"/>
      <c r="M92" s="363"/>
      <c r="N92" s="363"/>
      <c r="O92" s="630"/>
      <c r="P92" s="529"/>
      <c r="Q92" s="358"/>
      <c r="R92" s="528"/>
      <c r="S92" s="358">
        <f>IF(NOT(ISERROR(MATCH(R92,_xlfn.ANCHORARRAY(F103),0))),Q105&amp;"Por favor no seleccionar los criterios de impacto",R92)</f>
        <v>0</v>
      </c>
      <c r="T92" s="529"/>
      <c r="U92" s="358"/>
      <c r="V92" s="625"/>
      <c r="W92" s="70">
        <v>3</v>
      </c>
      <c r="X92" s="43"/>
      <c r="Y92" s="45" t="str">
        <f>IF(OR(Z92="Preventivo",Z92="Detectivo"),"Probabilidad",IF(Z92="Correctivo","Impacto",""))</f>
        <v/>
      </c>
      <c r="Z92" s="46"/>
      <c r="AA92" s="46"/>
      <c r="AB92" s="47" t="str">
        <f t="shared" si="115"/>
        <v/>
      </c>
      <c r="AC92" s="46"/>
      <c r="AD92" s="46"/>
      <c r="AE92" s="46"/>
      <c r="AF92" s="48" t="str">
        <f>IFERROR(IF(AND(Y91="Probabilidad",Y92="Probabilidad"),(AH91-(+AH91*AB92)),IF(AND(Y91="Impacto",Y92="Probabilidad"),(AH90-(+AH90*AB92)),IF(Y92="Impacto",AH91,""))),"")</f>
        <v/>
      </c>
      <c r="AG92" s="49" t="str">
        <f t="shared" si="116"/>
        <v/>
      </c>
      <c r="AH92" s="47" t="str">
        <f t="shared" si="117"/>
        <v/>
      </c>
      <c r="AI92" s="49" t="str">
        <f t="shared" si="118"/>
        <v/>
      </c>
      <c r="AJ92" s="47" t="str">
        <f t="shared" ref="AJ92:AJ95" si="121">IFERROR(IF(AND(Y91="Impacto",Y92="Impacto"),(AJ91-(+AJ91*AB92)),IF(AND(Y91="Probabilidad",Y92="Impacto"),(AJ90-(+AJ90*AB92)),IF(Y92="Probabilidad",AJ91,""))),"")</f>
        <v/>
      </c>
      <c r="AK92" s="50" t="str">
        <f t="shared" si="120"/>
        <v/>
      </c>
      <c r="AL92" s="142"/>
      <c r="AM92" s="42"/>
      <c r="AN92" s="52"/>
      <c r="AO92" s="52"/>
      <c r="AP92" s="53"/>
      <c r="AQ92" s="630"/>
      <c r="AR92" s="630"/>
      <c r="AS92" s="630"/>
    </row>
    <row r="93" spans="1:45" x14ac:dyDescent="0.2">
      <c r="A93" s="663"/>
      <c r="B93" s="539"/>
      <c r="C93" s="539"/>
      <c r="D93" s="671"/>
      <c r="E93" s="539"/>
      <c r="F93" s="626"/>
      <c r="G93" s="539"/>
      <c r="H93" s="363"/>
      <c r="I93" s="363"/>
      <c r="J93" s="363"/>
      <c r="K93" s="363"/>
      <c r="L93" s="363"/>
      <c r="M93" s="363"/>
      <c r="N93" s="363"/>
      <c r="O93" s="630"/>
      <c r="P93" s="529"/>
      <c r="Q93" s="358"/>
      <c r="R93" s="528"/>
      <c r="S93" s="358">
        <f>IF(NOT(ISERROR(MATCH(R93,_xlfn.ANCHORARRAY(F104),0))),Q106&amp;"Por favor no seleccionar los criterios de impacto",R93)</f>
        <v>0</v>
      </c>
      <c r="T93" s="529"/>
      <c r="U93" s="358"/>
      <c r="V93" s="625"/>
      <c r="W93" s="70">
        <v>4</v>
      </c>
      <c r="X93" s="43"/>
      <c r="Y93" s="45" t="str">
        <f t="shared" ref="Y93:Y95" si="122">IF(OR(Z93="Preventivo",Z93="Detectivo"),"Probabilidad",IF(Z93="Correctivo","Impacto",""))</f>
        <v/>
      </c>
      <c r="Z93" s="46"/>
      <c r="AA93" s="46"/>
      <c r="AB93" s="47" t="str">
        <f t="shared" si="115"/>
        <v/>
      </c>
      <c r="AC93" s="46"/>
      <c r="AD93" s="46"/>
      <c r="AE93" s="46"/>
      <c r="AF93" s="48" t="str">
        <f t="shared" ref="AF93:AF95" si="123">IFERROR(IF(AND(Y92="Probabilidad",Y93="Probabilidad"),(AH92-(+AH92*AB93)),IF(AND(Y92="Impacto",Y93="Probabilidad"),(AH91-(+AH91*AB93)),IF(Y93="Impacto",AH92,""))),"")</f>
        <v/>
      </c>
      <c r="AG93" s="49" t="str">
        <f t="shared" si="116"/>
        <v/>
      </c>
      <c r="AH93" s="47" t="str">
        <f t="shared" si="117"/>
        <v/>
      </c>
      <c r="AI93" s="49" t="str">
        <f t="shared" si="118"/>
        <v/>
      </c>
      <c r="AJ93" s="47" t="str">
        <f t="shared" si="121"/>
        <v/>
      </c>
      <c r="AK93" s="50" t="str">
        <f>IFERROR(IF(OR(AND(AG93="Muy Baja",AI93="Leve"),AND(AG93="Muy Baja",AI93="Menor"),AND(AG93="Baja",AI93="Leve")),"Bajo",IF(OR(AND(AG93="Muy baja",AI93="Moderado"),AND(AG93="Baja",AI93="Menor"),AND(AG93="Baja",AI93="Moderado"),AND(AG93="Media",AI93="Leve"),AND(AG93="Media",AI93="Menor"),AND(AG93="Media",AI93="Moderado"),AND(AG93="Alta",AI93="Leve"),AND(AG93="Alta",AI93="Menor")),"Moderado",IF(OR(AND(AG93="Muy Baja",AI93="Mayor"),AND(AG93="Baja",AI93="Mayor"),AND(AG93="Media",AI93="Mayor"),AND(AG93="Alta",AI93="Moderado"),AND(AG93="Alta",AI93="Mayor"),AND(AG93="Muy Alta",AI93="Leve"),AND(AG93="Muy Alta",AI93="Menor"),AND(AG93="Muy Alta",AI93="Moderado"),AND(AG93="Muy Alta",AI93="Mayor")),"Alto",IF(OR(AND(AG93="Muy Baja",AI93="Catastrófico"),AND(AG93="Baja",AI93="Catastrófico"),AND(AG93="Media",AI93="Catastrófico"),AND(AG93="Alta",AI93="Catastrófico"),AND(AG93="Muy Alta",AI93="Catastrófico")),"Extremo","")))),"")</f>
        <v/>
      </c>
      <c r="AL93" s="142"/>
      <c r="AM93" s="42"/>
      <c r="AN93" s="52"/>
      <c r="AO93" s="52"/>
      <c r="AP93" s="53"/>
      <c r="AQ93" s="630"/>
      <c r="AR93" s="630"/>
      <c r="AS93" s="630"/>
    </row>
    <row r="94" spans="1:45" x14ac:dyDescent="0.2">
      <c r="A94" s="663"/>
      <c r="B94" s="539"/>
      <c r="C94" s="539"/>
      <c r="D94" s="671"/>
      <c r="E94" s="539"/>
      <c r="F94" s="626"/>
      <c r="G94" s="539"/>
      <c r="H94" s="363"/>
      <c r="I94" s="363"/>
      <c r="J94" s="363"/>
      <c r="K94" s="363"/>
      <c r="L94" s="363"/>
      <c r="M94" s="363"/>
      <c r="N94" s="363"/>
      <c r="O94" s="630"/>
      <c r="P94" s="529"/>
      <c r="Q94" s="358"/>
      <c r="R94" s="528"/>
      <c r="S94" s="358">
        <f>IF(NOT(ISERROR(MATCH(R94,_xlfn.ANCHORARRAY(F105),0))),Q107&amp;"Por favor no seleccionar los criterios de impacto",R94)</f>
        <v>0</v>
      </c>
      <c r="T94" s="529"/>
      <c r="U94" s="358"/>
      <c r="V94" s="625"/>
      <c r="W94" s="70">
        <v>5</v>
      </c>
      <c r="X94" s="43"/>
      <c r="Y94" s="45" t="str">
        <f t="shared" si="122"/>
        <v/>
      </c>
      <c r="Z94" s="46"/>
      <c r="AA94" s="46"/>
      <c r="AB94" s="47" t="str">
        <f t="shared" si="115"/>
        <v/>
      </c>
      <c r="AC94" s="46"/>
      <c r="AD94" s="46"/>
      <c r="AE94" s="46"/>
      <c r="AF94" s="48" t="str">
        <f t="shared" si="123"/>
        <v/>
      </c>
      <c r="AG94" s="49" t="str">
        <f t="shared" si="116"/>
        <v/>
      </c>
      <c r="AH94" s="47" t="str">
        <f t="shared" si="117"/>
        <v/>
      </c>
      <c r="AI94" s="49" t="str">
        <f t="shared" si="118"/>
        <v/>
      </c>
      <c r="AJ94" s="47" t="str">
        <f t="shared" si="121"/>
        <v/>
      </c>
      <c r="AK94" s="50" t="str">
        <f t="shared" ref="AK94:AK95" si="124">IFERROR(IF(OR(AND(AG94="Muy Baja",AI94="Leve"),AND(AG94="Muy Baja",AI94="Menor"),AND(AG94="Baja",AI94="Leve")),"Bajo",IF(OR(AND(AG94="Muy baja",AI94="Moderado"),AND(AG94="Baja",AI94="Menor"),AND(AG94="Baja",AI94="Moderado"),AND(AG94="Media",AI94="Leve"),AND(AG94="Media",AI94="Menor"),AND(AG94="Media",AI94="Moderado"),AND(AG94="Alta",AI94="Leve"),AND(AG94="Alta",AI94="Menor")),"Moderado",IF(OR(AND(AG94="Muy Baja",AI94="Mayor"),AND(AG94="Baja",AI94="Mayor"),AND(AG94="Media",AI94="Mayor"),AND(AG94="Alta",AI94="Moderado"),AND(AG94="Alta",AI94="Mayor"),AND(AG94="Muy Alta",AI94="Leve"),AND(AG94="Muy Alta",AI94="Menor"),AND(AG94="Muy Alta",AI94="Moderado"),AND(AG94="Muy Alta",AI94="Mayor")),"Alto",IF(OR(AND(AG94="Muy Baja",AI94="Catastrófico"),AND(AG94="Baja",AI94="Catastrófico"),AND(AG94="Media",AI94="Catastrófico"),AND(AG94="Alta",AI94="Catastrófico"),AND(AG94="Muy Alta",AI94="Catastrófico")),"Extremo","")))),"")</f>
        <v/>
      </c>
      <c r="AL94" s="142"/>
      <c r="AM94" s="42"/>
      <c r="AN94" s="52"/>
      <c r="AO94" s="52"/>
      <c r="AP94" s="53"/>
      <c r="AQ94" s="630"/>
      <c r="AR94" s="630"/>
      <c r="AS94" s="630"/>
    </row>
    <row r="95" spans="1:45" x14ac:dyDescent="0.2">
      <c r="A95" s="663"/>
      <c r="B95" s="539"/>
      <c r="C95" s="539"/>
      <c r="D95" s="671"/>
      <c r="E95" s="539"/>
      <c r="F95" s="626"/>
      <c r="G95" s="539"/>
      <c r="H95" s="364"/>
      <c r="I95" s="364"/>
      <c r="J95" s="364"/>
      <c r="K95" s="364"/>
      <c r="L95" s="364"/>
      <c r="M95" s="364"/>
      <c r="N95" s="364"/>
      <c r="O95" s="630"/>
      <c r="P95" s="529"/>
      <c r="Q95" s="358"/>
      <c r="R95" s="528"/>
      <c r="S95" s="358">
        <f>IF(NOT(ISERROR(MATCH(R95,_xlfn.ANCHORARRAY(F106),0))),Q108&amp;"Por favor no seleccionar los criterios de impacto",R95)</f>
        <v>0</v>
      </c>
      <c r="T95" s="529"/>
      <c r="U95" s="358"/>
      <c r="V95" s="625"/>
      <c r="W95" s="70">
        <v>6</v>
      </c>
      <c r="X95" s="43"/>
      <c r="Y95" s="45" t="str">
        <f t="shared" si="122"/>
        <v/>
      </c>
      <c r="Z95" s="46"/>
      <c r="AA95" s="46"/>
      <c r="AB95" s="47" t="str">
        <f t="shared" si="115"/>
        <v/>
      </c>
      <c r="AC95" s="46"/>
      <c r="AD95" s="46"/>
      <c r="AE95" s="46"/>
      <c r="AF95" s="48" t="str">
        <f t="shared" si="123"/>
        <v/>
      </c>
      <c r="AG95" s="49" t="str">
        <f t="shared" si="116"/>
        <v/>
      </c>
      <c r="AH95" s="47" t="str">
        <f t="shared" si="117"/>
        <v/>
      </c>
      <c r="AI95" s="49" t="str">
        <f t="shared" si="118"/>
        <v/>
      </c>
      <c r="AJ95" s="47" t="str">
        <f t="shared" si="121"/>
        <v/>
      </c>
      <c r="AK95" s="50" t="str">
        <f t="shared" si="124"/>
        <v/>
      </c>
      <c r="AL95" s="142"/>
      <c r="AM95" s="42"/>
      <c r="AN95" s="52"/>
      <c r="AO95" s="52"/>
      <c r="AP95" s="53"/>
      <c r="AQ95" s="630"/>
      <c r="AR95" s="630"/>
      <c r="AS95" s="630"/>
    </row>
    <row r="96" spans="1:45" x14ac:dyDescent="0.2">
      <c r="A96" s="663">
        <v>15</v>
      </c>
      <c r="B96" s="539"/>
      <c r="C96" s="539"/>
      <c r="D96" s="671"/>
      <c r="E96" s="539"/>
      <c r="F96" s="539"/>
      <c r="G96" s="539"/>
      <c r="H96" s="362"/>
      <c r="I96" s="362"/>
      <c r="J96" s="362"/>
      <c r="K96" s="362"/>
      <c r="L96" s="362"/>
      <c r="M96" s="362"/>
      <c r="N96" s="362"/>
      <c r="O96" s="630"/>
      <c r="P96" s="529" t="str">
        <f>IF(O96&lt;=0,"",IF(O96&lt;=2,"Muy Baja",IF(O96&lt;=24,"Baja",IF(O96&lt;=500,"Media",IF(O96&lt;=5000,"Alta","Muy Alta")))))</f>
        <v/>
      </c>
      <c r="Q96" s="358" t="str">
        <f>IF(P96="","",IF(P96="Muy Baja",0.2,IF(P96="Baja",0.4,IF(P96="Media",0.6,IF(P96="Alta",0.8,IF(P96="Muy Alta",1,))))))</f>
        <v/>
      </c>
      <c r="R96" s="528"/>
      <c r="S96" s="358">
        <f>IF(NOT(ISERROR(MATCH(R96,#REF!,0))),#REF!&amp;"Por favor no seleccionar los criterios de impacto(Afectación Económica o presupuestal y Pérdida Reputacional)",R96)</f>
        <v>0</v>
      </c>
      <c r="T96" s="529" t="e">
        <f>IF(OR(S96=#REF!,S96=#REF!),"Leve",IF(OR(S96=#REF!,S96=#REF!),"Menor",IF(OR(S96=#REF!,S96=#REF!),"Moderado",IF(OR(S96=#REF!,S96=#REF!),"Mayor",IF(OR(S96=#REF!,S96=#REF!),"Catastrófico","")))))</f>
        <v>#REF!</v>
      </c>
      <c r="U96" s="358" t="e">
        <f>IF(T96="","",IF(T96="Leve",0.2,IF(T96="Menor",0.4,IF(T96="Moderado",0.6,IF(T96="Mayor",0.8,IF(T96="Catastrófico",1,))))))</f>
        <v>#REF!</v>
      </c>
      <c r="V96" s="625" t="e">
        <f>IF(OR(AND(P96="Muy Baja",T96="Leve"),AND(P96="Muy Baja",T96="Menor"),AND(P96="Baja",T96="Leve")),"Bajo",IF(OR(AND(P96="Muy baja",T96="Moderado"),AND(P96="Baja",T96="Menor"),AND(P96="Baja",T96="Moderado"),AND(P96="Media",T96="Leve"),AND(P96="Media",T96="Menor"),AND(P96="Media",T96="Moderado"),AND(P96="Alta",T96="Leve"),AND(P96="Alta",T96="Menor")),"Moderado",IF(OR(AND(P96="Muy Baja",T96="Mayor"),AND(P96="Baja",T96="Mayor"),AND(P96="Media",T96="Mayor"),AND(P96="Alta",T96="Moderado"),AND(P96="Alta",T96="Mayor"),AND(P96="Muy Alta",T96="Leve"),AND(P96="Muy Alta",T96="Menor"),AND(P96="Muy Alta",T96="Moderado"),AND(P96="Muy Alta",T96="Mayor")),"Alto",IF(OR(AND(P96="Muy Baja",T96="Catastrófico"),AND(P96="Baja",T96="Catastrófico"),AND(P96="Media",T96="Catastrófico"),AND(P96="Alta",T96="Catastrófico"),AND(P96="Muy Alta",T96="Catastrófico")),"Extremo",""))))</f>
        <v>#REF!</v>
      </c>
      <c r="W96" s="70">
        <v>1</v>
      </c>
      <c r="X96" s="43"/>
      <c r="Y96" s="45" t="str">
        <f>IF(OR(Z96="Preventivo",Z96="Detectivo"),"Probabilidad",IF(Z96="Correctivo","Impacto",""))</f>
        <v/>
      </c>
      <c r="Z96" s="46"/>
      <c r="AA96" s="46"/>
      <c r="AB96" s="47" t="str">
        <f>IF(AND(Z96="Preventivo",AA96="Automático"),"50%",IF(AND(Z96="Preventivo",AA96="Manual"),"40%",IF(AND(Z96="Detectivo",AA96="Automático"),"40%",IF(AND(Z96="Detectivo",AA96="Manual"),"30%",IF(AND(Z96="Correctivo",AA96="Automático"),"35%",IF(AND(Z96="Correctivo",AA96="Manual"),"25%",""))))))</f>
        <v/>
      </c>
      <c r="AC96" s="46"/>
      <c r="AD96" s="46"/>
      <c r="AE96" s="46"/>
      <c r="AF96" s="48" t="str">
        <f>IFERROR(IF(Y96="Probabilidad",(Q96-(+Q96*AB96)),IF(Y96="Impacto",Q96,"")),"")</f>
        <v/>
      </c>
      <c r="AG96" s="49" t="str">
        <f>IFERROR(IF(AF96="","",IF(AF96&lt;=0.2,"Muy Baja",IF(AF96&lt;=0.4,"Baja",IF(AF96&lt;=0.6,"Media",IF(AF96&lt;=0.8,"Alta","Muy Alta"))))),"")</f>
        <v/>
      </c>
      <c r="AH96" s="47" t="str">
        <f>+AF96</f>
        <v/>
      </c>
      <c r="AI96" s="49" t="str">
        <f>IFERROR(IF(AJ96="","",IF(AJ96&lt;=0.2,"Leve",IF(AJ96&lt;=0.4,"Menor",IF(AJ96&lt;=0.6,"Moderado",IF(AJ96&lt;=0.8,"Mayor","Catastrófico"))))),"")</f>
        <v/>
      </c>
      <c r="AJ96" s="47" t="str">
        <f t="shared" ref="AJ96" si="125">IFERROR(IF(Y96="Impacto",(U96-(+U96*AB96)),IF(Y96="Probabilidad",U96,"")),"")</f>
        <v/>
      </c>
      <c r="AK96" s="50" t="str">
        <f>IFERROR(IF(OR(AND(AG96="Muy Baja",AI96="Leve"),AND(AG96="Muy Baja",AI96="Menor"),AND(AG96="Baja",AI96="Leve")),"Bajo",IF(OR(AND(AG96="Muy baja",AI96="Moderado"),AND(AG96="Baja",AI96="Menor"),AND(AG96="Baja",AI96="Moderado"),AND(AG96="Media",AI96="Leve"),AND(AG96="Media",AI96="Menor"),AND(AG96="Media",AI96="Moderado"),AND(AG96="Alta",AI96="Leve"),AND(AG96="Alta",AI96="Menor")),"Moderado",IF(OR(AND(AG96="Muy Baja",AI96="Mayor"),AND(AG96="Baja",AI96="Mayor"),AND(AG96="Media",AI96="Mayor"),AND(AG96="Alta",AI96="Moderado"),AND(AG96="Alta",AI96="Mayor"),AND(AG96="Muy Alta",AI96="Leve"),AND(AG96="Muy Alta",AI96="Menor"),AND(AG96="Muy Alta",AI96="Moderado"),AND(AG96="Muy Alta",AI96="Mayor")),"Alto",IF(OR(AND(AG96="Muy Baja",AI96="Catastrófico"),AND(AG96="Baja",AI96="Catastrófico"),AND(AG96="Media",AI96="Catastrófico"),AND(AG96="Alta",AI96="Catastrófico"),AND(AG96="Muy Alta",AI96="Catastrófico")),"Extremo","")))),"")</f>
        <v/>
      </c>
      <c r="AL96" s="142"/>
      <c r="AM96" s="42"/>
      <c r="AN96" s="52"/>
      <c r="AO96" s="52"/>
      <c r="AP96" s="53"/>
      <c r="AQ96" s="630"/>
      <c r="AR96" s="630"/>
      <c r="AS96" s="630"/>
    </row>
    <row r="97" spans="1:45" x14ac:dyDescent="0.2">
      <c r="A97" s="663"/>
      <c r="B97" s="539"/>
      <c r="C97" s="539"/>
      <c r="D97" s="671"/>
      <c r="E97" s="539"/>
      <c r="F97" s="539"/>
      <c r="G97" s="539"/>
      <c r="H97" s="363"/>
      <c r="I97" s="363"/>
      <c r="J97" s="363"/>
      <c r="K97" s="363"/>
      <c r="L97" s="363"/>
      <c r="M97" s="363"/>
      <c r="N97" s="363"/>
      <c r="O97" s="630"/>
      <c r="P97" s="529"/>
      <c r="Q97" s="358"/>
      <c r="R97" s="528"/>
      <c r="S97" s="358">
        <f>IF(NOT(ISERROR(MATCH(R97,_xlfn.ANCHORARRAY(F108),0))),Q110&amp;"Por favor no seleccionar los criterios de impacto",R97)</f>
        <v>0</v>
      </c>
      <c r="T97" s="529"/>
      <c r="U97" s="358"/>
      <c r="V97" s="625"/>
      <c r="W97" s="70">
        <v>2</v>
      </c>
      <c r="X97" s="43"/>
      <c r="Y97" s="45" t="str">
        <f>IF(OR(Z97="Preventivo",Z97="Detectivo"),"Probabilidad",IF(Z97="Correctivo","Impacto",""))</f>
        <v/>
      </c>
      <c r="Z97" s="46"/>
      <c r="AA97" s="46"/>
      <c r="AB97" s="47" t="str">
        <f t="shared" ref="AB97:AB101" si="126">IF(AND(Z97="Preventivo",AA97="Automático"),"50%",IF(AND(Z97="Preventivo",AA97="Manual"),"40%",IF(AND(Z97="Detectivo",AA97="Automático"),"40%",IF(AND(Z97="Detectivo",AA97="Manual"),"30%",IF(AND(Z97="Correctivo",AA97="Automático"),"35%",IF(AND(Z97="Correctivo",AA97="Manual"),"25%",""))))))</f>
        <v/>
      </c>
      <c r="AC97" s="46"/>
      <c r="AD97" s="46"/>
      <c r="AE97" s="46"/>
      <c r="AF97" s="48" t="str">
        <f>IFERROR(IF(AND(Y96="Probabilidad",Y97="Probabilidad"),(AH96-(+AH96*AB97)),IF(Y97="Probabilidad",(Q96-(+Q96*AB97)),IF(Y97="Impacto",AH96,""))),"")</f>
        <v/>
      </c>
      <c r="AG97" s="49" t="str">
        <f t="shared" ref="AG97:AG99" si="127">IFERROR(IF(AF97="","",IF(AF97&lt;=0.2,"Muy Baja",IF(AF97&lt;=0.4,"Baja",IF(AF97&lt;=0.6,"Media",IF(AF97&lt;=0.8,"Alta","Muy Alta"))))),"")</f>
        <v/>
      </c>
      <c r="AH97" s="47" t="str">
        <f t="shared" ref="AH97:AH101" si="128">+AF97</f>
        <v/>
      </c>
      <c r="AI97" s="49" t="str">
        <f t="shared" ref="AI97:AI101" si="129">IFERROR(IF(AJ97="","",IF(AJ97&lt;=0.2,"Leve",IF(AJ97&lt;=0.4,"Menor",IF(AJ97&lt;=0.6,"Moderado",IF(AJ97&lt;=0.8,"Mayor","Catastrófico"))))),"")</f>
        <v/>
      </c>
      <c r="AJ97" s="47" t="str">
        <f t="shared" ref="AJ97" si="130">IFERROR(IF(AND(Y96="Impacto",Y97="Impacto"),(AJ96-(+AJ96*AB97)),IF(Y97="Impacto",($U$12-(+$U$12*AB97)),IF(Y97="Probabilidad",AJ96,""))),"")</f>
        <v/>
      </c>
      <c r="AK97" s="50" t="str">
        <f t="shared" ref="AK97:AK98" si="131">IFERROR(IF(OR(AND(AG97="Muy Baja",AI97="Leve"),AND(AG97="Muy Baja",AI97="Menor"),AND(AG97="Baja",AI97="Leve")),"Bajo",IF(OR(AND(AG97="Muy baja",AI97="Moderado"),AND(AG97="Baja",AI97="Menor"),AND(AG97="Baja",AI97="Moderado"),AND(AG97="Media",AI97="Leve"),AND(AG97="Media",AI97="Menor"),AND(AG97="Media",AI97="Moderado"),AND(AG97="Alta",AI97="Leve"),AND(AG97="Alta",AI97="Menor")),"Moderado",IF(OR(AND(AG97="Muy Baja",AI97="Mayor"),AND(AG97="Baja",AI97="Mayor"),AND(AG97="Media",AI97="Mayor"),AND(AG97="Alta",AI97="Moderado"),AND(AG97="Alta",AI97="Mayor"),AND(AG97="Muy Alta",AI97="Leve"),AND(AG97="Muy Alta",AI97="Menor"),AND(AG97="Muy Alta",AI97="Moderado"),AND(AG97="Muy Alta",AI97="Mayor")),"Alto",IF(OR(AND(AG97="Muy Baja",AI97="Catastrófico"),AND(AG97="Baja",AI97="Catastrófico"),AND(AG97="Media",AI97="Catastrófico"),AND(AG97="Alta",AI97="Catastrófico"),AND(AG97="Muy Alta",AI97="Catastrófico")),"Extremo","")))),"")</f>
        <v/>
      </c>
      <c r="AL97" s="142"/>
      <c r="AM97" s="42"/>
      <c r="AN97" s="52"/>
      <c r="AO97" s="52"/>
      <c r="AP97" s="53"/>
      <c r="AQ97" s="630"/>
      <c r="AR97" s="630"/>
      <c r="AS97" s="630"/>
    </row>
    <row r="98" spans="1:45" x14ac:dyDescent="0.2">
      <c r="A98" s="663"/>
      <c r="B98" s="539"/>
      <c r="C98" s="539"/>
      <c r="D98" s="671"/>
      <c r="E98" s="539"/>
      <c r="F98" s="539"/>
      <c r="G98" s="539"/>
      <c r="H98" s="363"/>
      <c r="I98" s="363"/>
      <c r="J98" s="363"/>
      <c r="K98" s="363"/>
      <c r="L98" s="363"/>
      <c r="M98" s="363"/>
      <c r="N98" s="363"/>
      <c r="O98" s="630"/>
      <c r="P98" s="529"/>
      <c r="Q98" s="358"/>
      <c r="R98" s="528"/>
      <c r="S98" s="358">
        <f>IF(NOT(ISERROR(MATCH(R98,_xlfn.ANCHORARRAY(F109),0))),Q111&amp;"Por favor no seleccionar los criterios de impacto",R98)</f>
        <v>0</v>
      </c>
      <c r="T98" s="529"/>
      <c r="U98" s="358"/>
      <c r="V98" s="625"/>
      <c r="W98" s="70">
        <v>3</v>
      </c>
      <c r="X98" s="44"/>
      <c r="Y98" s="45" t="str">
        <f>IF(OR(Z98="Preventivo",Z98="Detectivo"),"Probabilidad",IF(Z98="Correctivo","Impacto",""))</f>
        <v/>
      </c>
      <c r="Z98" s="46"/>
      <c r="AA98" s="46"/>
      <c r="AB98" s="47" t="str">
        <f t="shared" si="126"/>
        <v/>
      </c>
      <c r="AC98" s="46"/>
      <c r="AD98" s="46"/>
      <c r="AE98" s="46"/>
      <c r="AF98" s="48" t="str">
        <f>IFERROR(IF(AND(Y97="Probabilidad",Y98="Probabilidad"),(AH97-(+AH97*AB98)),IF(AND(Y97="Impacto",Y98="Probabilidad"),(AH96-(+AH96*AB98)),IF(Y98="Impacto",AH97,""))),"")</f>
        <v/>
      </c>
      <c r="AG98" s="49" t="str">
        <f t="shared" si="127"/>
        <v/>
      </c>
      <c r="AH98" s="47" t="str">
        <f t="shared" si="128"/>
        <v/>
      </c>
      <c r="AI98" s="49" t="str">
        <f t="shared" si="129"/>
        <v/>
      </c>
      <c r="AJ98" s="47" t="str">
        <f t="shared" ref="AJ98:AJ101" si="132">IFERROR(IF(AND(Y97="Impacto",Y98="Impacto"),(AJ97-(+AJ97*AB98)),IF(AND(Y97="Probabilidad",Y98="Impacto"),(AJ96-(+AJ96*AB98)),IF(Y98="Probabilidad",AJ97,""))),"")</f>
        <v/>
      </c>
      <c r="AK98" s="50" t="str">
        <f t="shared" si="131"/>
        <v/>
      </c>
      <c r="AL98" s="142"/>
      <c r="AM98" s="42"/>
      <c r="AN98" s="52"/>
      <c r="AO98" s="52"/>
      <c r="AP98" s="53"/>
      <c r="AQ98" s="630"/>
      <c r="AR98" s="630"/>
      <c r="AS98" s="630"/>
    </row>
    <row r="99" spans="1:45" x14ac:dyDescent="0.2">
      <c r="A99" s="663"/>
      <c r="B99" s="539"/>
      <c r="C99" s="539"/>
      <c r="D99" s="671"/>
      <c r="E99" s="539"/>
      <c r="F99" s="539"/>
      <c r="G99" s="539"/>
      <c r="H99" s="363"/>
      <c r="I99" s="363"/>
      <c r="J99" s="363"/>
      <c r="K99" s="363"/>
      <c r="L99" s="363"/>
      <c r="M99" s="363"/>
      <c r="N99" s="363"/>
      <c r="O99" s="630"/>
      <c r="P99" s="529"/>
      <c r="Q99" s="358"/>
      <c r="R99" s="528"/>
      <c r="S99" s="358">
        <f>IF(NOT(ISERROR(MATCH(R99,_xlfn.ANCHORARRAY(F110),0))),Q112&amp;"Por favor no seleccionar los criterios de impacto",R99)</f>
        <v>0</v>
      </c>
      <c r="T99" s="529"/>
      <c r="U99" s="358"/>
      <c r="V99" s="625"/>
      <c r="W99" s="70">
        <v>4</v>
      </c>
      <c r="X99" s="43"/>
      <c r="Y99" s="45" t="str">
        <f t="shared" ref="Y99:Y101" si="133">IF(OR(Z99="Preventivo",Z99="Detectivo"),"Probabilidad",IF(Z99="Correctivo","Impacto",""))</f>
        <v/>
      </c>
      <c r="Z99" s="46"/>
      <c r="AA99" s="46"/>
      <c r="AB99" s="47" t="str">
        <f t="shared" si="126"/>
        <v/>
      </c>
      <c r="AC99" s="46"/>
      <c r="AD99" s="46"/>
      <c r="AE99" s="46"/>
      <c r="AF99" s="48" t="str">
        <f t="shared" ref="AF99:AF101" si="134">IFERROR(IF(AND(Y98="Probabilidad",Y99="Probabilidad"),(AH98-(+AH98*AB99)),IF(AND(Y98="Impacto",Y99="Probabilidad"),(AH97-(+AH97*AB99)),IF(Y99="Impacto",AH98,""))),"")</f>
        <v/>
      </c>
      <c r="AG99" s="49" t="str">
        <f t="shared" si="127"/>
        <v/>
      </c>
      <c r="AH99" s="47" t="str">
        <f t="shared" si="128"/>
        <v/>
      </c>
      <c r="AI99" s="49" t="str">
        <f t="shared" si="129"/>
        <v/>
      </c>
      <c r="AJ99" s="47" t="str">
        <f t="shared" si="132"/>
        <v/>
      </c>
      <c r="AK99" s="50" t="str">
        <f>IFERROR(IF(OR(AND(AG99="Muy Baja",AI99="Leve"),AND(AG99="Muy Baja",AI99="Menor"),AND(AG99="Baja",AI99="Leve")),"Bajo",IF(OR(AND(AG99="Muy baja",AI99="Moderado"),AND(AG99="Baja",AI99="Menor"),AND(AG99="Baja",AI99="Moderado"),AND(AG99="Media",AI99="Leve"),AND(AG99="Media",AI99="Menor"),AND(AG99="Media",AI99="Moderado"),AND(AG99="Alta",AI99="Leve"),AND(AG99="Alta",AI99="Menor")),"Moderado",IF(OR(AND(AG99="Muy Baja",AI99="Mayor"),AND(AG99="Baja",AI99="Mayor"),AND(AG99="Media",AI99="Mayor"),AND(AG99="Alta",AI99="Moderado"),AND(AG99="Alta",AI99="Mayor"),AND(AG99="Muy Alta",AI99="Leve"),AND(AG99="Muy Alta",AI99="Menor"),AND(AG99="Muy Alta",AI99="Moderado"),AND(AG99="Muy Alta",AI99="Mayor")),"Alto",IF(OR(AND(AG99="Muy Baja",AI99="Catastrófico"),AND(AG99="Baja",AI99="Catastrófico"),AND(AG99="Media",AI99="Catastrófico"),AND(AG99="Alta",AI99="Catastrófico"),AND(AG99="Muy Alta",AI99="Catastrófico")),"Extremo","")))),"")</f>
        <v/>
      </c>
      <c r="AL99" s="142"/>
      <c r="AM99" s="42"/>
      <c r="AN99" s="52"/>
      <c r="AO99" s="52"/>
      <c r="AP99" s="53"/>
      <c r="AQ99" s="630"/>
      <c r="AR99" s="630"/>
      <c r="AS99" s="630"/>
    </row>
    <row r="100" spans="1:45" x14ac:dyDescent="0.2">
      <c r="A100" s="663"/>
      <c r="B100" s="539"/>
      <c r="C100" s="539"/>
      <c r="D100" s="671"/>
      <c r="E100" s="539"/>
      <c r="F100" s="539"/>
      <c r="G100" s="539"/>
      <c r="H100" s="363"/>
      <c r="I100" s="363"/>
      <c r="J100" s="363"/>
      <c r="K100" s="363"/>
      <c r="L100" s="363"/>
      <c r="M100" s="363"/>
      <c r="N100" s="363"/>
      <c r="O100" s="630"/>
      <c r="P100" s="529"/>
      <c r="Q100" s="358"/>
      <c r="R100" s="528"/>
      <c r="S100" s="358">
        <f>IF(NOT(ISERROR(MATCH(R100,_xlfn.ANCHORARRAY(F111),0))),Q113&amp;"Por favor no seleccionar los criterios de impacto",R100)</f>
        <v>0</v>
      </c>
      <c r="T100" s="529"/>
      <c r="U100" s="358"/>
      <c r="V100" s="625"/>
      <c r="W100" s="70">
        <v>5</v>
      </c>
      <c r="X100" s="43"/>
      <c r="Y100" s="45" t="str">
        <f t="shared" si="133"/>
        <v/>
      </c>
      <c r="Z100" s="46"/>
      <c r="AA100" s="46"/>
      <c r="AB100" s="47" t="str">
        <f t="shared" si="126"/>
        <v/>
      </c>
      <c r="AC100" s="46"/>
      <c r="AD100" s="46"/>
      <c r="AE100" s="46"/>
      <c r="AF100" s="48" t="str">
        <f t="shared" si="134"/>
        <v/>
      </c>
      <c r="AG100" s="49" t="str">
        <f>IFERROR(IF(AF100="","",IF(AF100&lt;=0.2,"Muy Baja",IF(AF100&lt;=0.4,"Baja",IF(AF100&lt;=0.6,"Media",IF(AF100&lt;=0.8,"Alta","Muy Alta"))))),"")</f>
        <v/>
      </c>
      <c r="AH100" s="47" t="str">
        <f t="shared" si="128"/>
        <v/>
      </c>
      <c r="AI100" s="49" t="str">
        <f t="shared" si="129"/>
        <v/>
      </c>
      <c r="AJ100" s="47" t="str">
        <f t="shared" si="132"/>
        <v/>
      </c>
      <c r="AK100" s="50" t="str">
        <f t="shared" ref="AK100:AK101" si="135">IFERROR(IF(OR(AND(AG100="Muy Baja",AI100="Leve"),AND(AG100="Muy Baja",AI100="Menor"),AND(AG100="Baja",AI100="Leve")),"Bajo",IF(OR(AND(AG100="Muy baja",AI100="Moderado"),AND(AG100="Baja",AI100="Menor"),AND(AG100="Baja",AI100="Moderado"),AND(AG100="Media",AI100="Leve"),AND(AG100="Media",AI100="Menor"),AND(AG100="Media",AI100="Moderado"),AND(AG100="Alta",AI100="Leve"),AND(AG100="Alta",AI100="Menor")),"Moderado",IF(OR(AND(AG100="Muy Baja",AI100="Mayor"),AND(AG100="Baja",AI100="Mayor"),AND(AG100="Media",AI100="Mayor"),AND(AG100="Alta",AI100="Moderado"),AND(AG100="Alta",AI100="Mayor"),AND(AG100="Muy Alta",AI100="Leve"),AND(AG100="Muy Alta",AI100="Menor"),AND(AG100="Muy Alta",AI100="Moderado"),AND(AG100="Muy Alta",AI100="Mayor")),"Alto",IF(OR(AND(AG100="Muy Baja",AI100="Catastrófico"),AND(AG100="Baja",AI100="Catastrófico"),AND(AG100="Media",AI100="Catastrófico"),AND(AG100="Alta",AI100="Catastrófico"),AND(AG100="Muy Alta",AI100="Catastrófico")),"Extremo","")))),"")</f>
        <v/>
      </c>
      <c r="AL100" s="142"/>
      <c r="AM100" s="42"/>
      <c r="AN100" s="52"/>
      <c r="AO100" s="52"/>
      <c r="AP100" s="53"/>
      <c r="AQ100" s="630"/>
      <c r="AR100" s="630"/>
      <c r="AS100" s="630"/>
    </row>
    <row r="101" spans="1:45" x14ac:dyDescent="0.2">
      <c r="A101" s="663"/>
      <c r="B101" s="539"/>
      <c r="C101" s="539"/>
      <c r="D101" s="671"/>
      <c r="E101" s="539"/>
      <c r="F101" s="539"/>
      <c r="G101" s="539"/>
      <c r="H101" s="364"/>
      <c r="I101" s="364"/>
      <c r="J101" s="364"/>
      <c r="K101" s="364"/>
      <c r="L101" s="364"/>
      <c r="M101" s="364"/>
      <c r="N101" s="364"/>
      <c r="O101" s="630"/>
      <c r="P101" s="529"/>
      <c r="Q101" s="358"/>
      <c r="R101" s="528"/>
      <c r="S101" s="358">
        <f>IF(NOT(ISERROR(MATCH(R101,_xlfn.ANCHORARRAY(F112),0))),Q114&amp;"Por favor no seleccionar los criterios de impacto",R101)</f>
        <v>0</v>
      </c>
      <c r="T101" s="529"/>
      <c r="U101" s="358"/>
      <c r="V101" s="625"/>
      <c r="W101" s="70">
        <v>6</v>
      </c>
      <c r="X101" s="43"/>
      <c r="Y101" s="45" t="str">
        <f t="shared" si="133"/>
        <v/>
      </c>
      <c r="Z101" s="46"/>
      <c r="AA101" s="46"/>
      <c r="AB101" s="47" t="str">
        <f t="shared" si="126"/>
        <v/>
      </c>
      <c r="AC101" s="46"/>
      <c r="AD101" s="46"/>
      <c r="AE101" s="46"/>
      <c r="AF101" s="48" t="str">
        <f t="shared" si="134"/>
        <v/>
      </c>
      <c r="AG101" s="49" t="str">
        <f t="shared" ref="AG101" si="136">IFERROR(IF(AF101="","",IF(AF101&lt;=0.2,"Muy Baja",IF(AF101&lt;=0.4,"Baja",IF(AF101&lt;=0.6,"Media",IF(AF101&lt;=0.8,"Alta","Muy Alta"))))),"")</f>
        <v/>
      </c>
      <c r="AH101" s="47" t="str">
        <f t="shared" si="128"/>
        <v/>
      </c>
      <c r="AI101" s="49" t="str">
        <f t="shared" si="129"/>
        <v/>
      </c>
      <c r="AJ101" s="47" t="str">
        <f t="shared" si="132"/>
        <v/>
      </c>
      <c r="AK101" s="50" t="str">
        <f t="shared" si="135"/>
        <v/>
      </c>
      <c r="AL101" s="142"/>
      <c r="AM101" s="42"/>
      <c r="AN101" s="52"/>
      <c r="AO101" s="52"/>
      <c r="AP101" s="53"/>
      <c r="AQ101" s="630"/>
      <c r="AR101" s="630"/>
      <c r="AS101" s="630"/>
    </row>
    <row r="102" spans="1:45" x14ac:dyDescent="0.2">
      <c r="A102" s="663">
        <v>16</v>
      </c>
      <c r="B102" s="539"/>
      <c r="C102" s="539"/>
      <c r="D102" s="671"/>
      <c r="E102" s="539"/>
      <c r="F102" s="539"/>
      <c r="G102" s="539"/>
      <c r="H102" s="362"/>
      <c r="I102" s="362"/>
      <c r="J102" s="362"/>
      <c r="K102" s="362"/>
      <c r="L102" s="362"/>
      <c r="M102" s="362"/>
      <c r="N102" s="362"/>
      <c r="O102" s="630"/>
      <c r="P102" s="529" t="str">
        <f>IF(O102&lt;=0,"",IF(O102&lt;=2,"Muy Baja",IF(O102&lt;=24,"Baja",IF(O102&lt;=500,"Media",IF(O102&lt;=5000,"Alta","Muy Alta")))))</f>
        <v/>
      </c>
      <c r="Q102" s="358" t="str">
        <f>IF(P102="","",IF(P102="Muy Baja",0.2,IF(P102="Baja",0.4,IF(P102="Media",0.6,IF(P102="Alta",0.8,IF(P102="Muy Alta",1,))))))</f>
        <v/>
      </c>
      <c r="R102" s="528"/>
      <c r="S102" s="358">
        <f>IF(NOT(ISERROR(MATCH(R102,#REF!,0))),#REF!&amp;"Por favor no seleccionar los criterios de impacto(Afectación Económica o presupuestal y Pérdida Reputacional)",R102)</f>
        <v>0</v>
      </c>
      <c r="T102" s="529" t="e">
        <f>IF(OR(S102=#REF!,S102=#REF!),"Leve",IF(OR(S102=#REF!,S102=#REF!),"Menor",IF(OR(S102=#REF!,S102=#REF!),"Moderado",IF(OR(S102=#REF!,S102=#REF!),"Mayor",IF(OR(S102=#REF!,S102=#REF!),"Catastrófico","")))))</f>
        <v>#REF!</v>
      </c>
      <c r="U102" s="358" t="e">
        <f>IF(T102="","",IF(T102="Leve",0.2,IF(T102="Menor",0.4,IF(T102="Moderado",0.6,IF(T102="Mayor",0.8,IF(T102="Catastrófico",1,))))))</f>
        <v>#REF!</v>
      </c>
      <c r="V102" s="625" t="e">
        <f>IF(OR(AND(P102="Muy Baja",T102="Leve"),AND(P102="Muy Baja",T102="Menor"),AND(P102="Baja",T102="Leve")),"Bajo",IF(OR(AND(P102="Muy baja",T102="Moderado"),AND(P102="Baja",T102="Menor"),AND(P102="Baja",T102="Moderado"),AND(P102="Media",T102="Leve"),AND(P102="Media",T102="Menor"),AND(P102="Media",T102="Moderado"),AND(P102="Alta",T102="Leve"),AND(P102="Alta",T102="Menor")),"Moderado",IF(OR(AND(P102="Muy Baja",T102="Mayor"),AND(P102="Baja",T102="Mayor"),AND(P102="Media",T102="Mayor"),AND(P102="Alta",T102="Moderado"),AND(P102="Alta",T102="Mayor"),AND(P102="Muy Alta",T102="Leve"),AND(P102="Muy Alta",T102="Menor"),AND(P102="Muy Alta",T102="Moderado"),AND(P102="Muy Alta",T102="Mayor")),"Alto",IF(OR(AND(P102="Muy Baja",T102="Catastrófico"),AND(P102="Baja",T102="Catastrófico"),AND(P102="Media",T102="Catastrófico"),AND(P102="Alta",T102="Catastrófico"),AND(P102="Muy Alta",T102="Catastrófico")),"Extremo",""))))</f>
        <v>#REF!</v>
      </c>
      <c r="W102" s="70">
        <v>1</v>
      </c>
      <c r="X102" s="43"/>
      <c r="Y102" s="45" t="str">
        <f>IF(OR(Z102="Preventivo",Z102="Detectivo"),"Probabilidad",IF(Z102="Correctivo","Impacto",""))</f>
        <v/>
      </c>
      <c r="Z102" s="46"/>
      <c r="AA102" s="46"/>
      <c r="AB102" s="47" t="str">
        <f>IF(AND(Z102="Preventivo",AA102="Automático"),"50%",IF(AND(Z102="Preventivo",AA102="Manual"),"40%",IF(AND(Z102="Detectivo",AA102="Automático"),"40%",IF(AND(Z102="Detectivo",AA102="Manual"),"30%",IF(AND(Z102="Correctivo",AA102="Automático"),"35%",IF(AND(Z102="Correctivo",AA102="Manual"),"25%",""))))))</f>
        <v/>
      </c>
      <c r="AC102" s="46"/>
      <c r="AD102" s="46"/>
      <c r="AE102" s="46"/>
      <c r="AF102" s="48" t="str">
        <f>IFERROR(IF(Y102="Probabilidad",(Q102-(+Q102*AB102)),IF(Y102="Impacto",Q102,"")),"")</f>
        <v/>
      </c>
      <c r="AG102" s="49" t="str">
        <f>IFERROR(IF(AF102="","",IF(AF102&lt;=0.2,"Muy Baja",IF(AF102&lt;=0.4,"Baja",IF(AF102&lt;=0.6,"Media",IF(AF102&lt;=0.8,"Alta","Muy Alta"))))),"")</f>
        <v/>
      </c>
      <c r="AH102" s="47" t="str">
        <f>+AF102</f>
        <v/>
      </c>
      <c r="AI102" s="49" t="str">
        <f>IFERROR(IF(AJ102="","",IF(AJ102&lt;=0.2,"Leve",IF(AJ102&lt;=0.4,"Menor",IF(AJ102&lt;=0.6,"Moderado",IF(AJ102&lt;=0.8,"Mayor","Catastrófico"))))),"")</f>
        <v/>
      </c>
      <c r="AJ102" s="47" t="str">
        <f t="shared" ref="AJ102" si="137">IFERROR(IF(Y102="Impacto",(U102-(+U102*AB102)),IF(Y102="Probabilidad",U102,"")),"")</f>
        <v/>
      </c>
      <c r="AK102" s="50" t="str">
        <f>IFERROR(IF(OR(AND(AG102="Muy Baja",AI102="Leve"),AND(AG102="Muy Baja",AI102="Menor"),AND(AG102="Baja",AI102="Leve")),"Bajo",IF(OR(AND(AG102="Muy baja",AI102="Moderado"),AND(AG102="Baja",AI102="Menor"),AND(AG102="Baja",AI102="Moderado"),AND(AG102="Media",AI102="Leve"),AND(AG102="Media",AI102="Menor"),AND(AG102="Media",AI102="Moderado"),AND(AG102="Alta",AI102="Leve"),AND(AG102="Alta",AI102="Menor")),"Moderado",IF(OR(AND(AG102="Muy Baja",AI102="Mayor"),AND(AG102="Baja",AI102="Mayor"),AND(AG102="Media",AI102="Mayor"),AND(AG102="Alta",AI102="Moderado"),AND(AG102="Alta",AI102="Mayor"),AND(AG102="Muy Alta",AI102="Leve"),AND(AG102="Muy Alta",AI102="Menor"),AND(AG102="Muy Alta",AI102="Moderado"),AND(AG102="Muy Alta",AI102="Mayor")),"Alto",IF(OR(AND(AG102="Muy Baja",AI102="Catastrófico"),AND(AG102="Baja",AI102="Catastrófico"),AND(AG102="Media",AI102="Catastrófico"),AND(AG102="Alta",AI102="Catastrófico"),AND(AG102="Muy Alta",AI102="Catastrófico")),"Extremo","")))),"")</f>
        <v/>
      </c>
      <c r="AL102" s="142"/>
      <c r="AM102" s="42"/>
      <c r="AN102" s="52"/>
      <c r="AO102" s="52"/>
      <c r="AP102" s="53"/>
      <c r="AQ102" s="630"/>
      <c r="AR102" s="630"/>
      <c r="AS102" s="630"/>
    </row>
    <row r="103" spans="1:45" x14ac:dyDescent="0.2">
      <c r="A103" s="663"/>
      <c r="B103" s="539"/>
      <c r="C103" s="539"/>
      <c r="D103" s="671"/>
      <c r="E103" s="539"/>
      <c r="F103" s="539"/>
      <c r="G103" s="539"/>
      <c r="H103" s="363"/>
      <c r="I103" s="363"/>
      <c r="J103" s="363"/>
      <c r="K103" s="363"/>
      <c r="L103" s="363"/>
      <c r="M103" s="363"/>
      <c r="N103" s="363"/>
      <c r="O103" s="630"/>
      <c r="P103" s="529"/>
      <c r="Q103" s="358"/>
      <c r="R103" s="528"/>
      <c r="S103" s="358">
        <f>IF(NOT(ISERROR(MATCH(R103,_xlfn.ANCHORARRAY(F114),0))),Q116&amp;"Por favor no seleccionar los criterios de impacto",R103)</f>
        <v>0</v>
      </c>
      <c r="T103" s="529"/>
      <c r="U103" s="358"/>
      <c r="V103" s="625"/>
      <c r="W103" s="70">
        <v>2</v>
      </c>
      <c r="X103" s="43"/>
      <c r="Y103" s="45" t="str">
        <f>IF(OR(Z103="Preventivo",Z103="Detectivo"),"Probabilidad",IF(Z103="Correctivo","Impacto",""))</f>
        <v/>
      </c>
      <c r="Z103" s="46"/>
      <c r="AA103" s="46"/>
      <c r="AB103" s="47" t="str">
        <f t="shared" ref="AB103:AB107" si="138">IF(AND(Z103="Preventivo",AA103="Automático"),"50%",IF(AND(Z103="Preventivo",AA103="Manual"),"40%",IF(AND(Z103="Detectivo",AA103="Automático"),"40%",IF(AND(Z103="Detectivo",AA103="Manual"),"30%",IF(AND(Z103="Correctivo",AA103="Automático"),"35%",IF(AND(Z103="Correctivo",AA103="Manual"),"25%",""))))))</f>
        <v/>
      </c>
      <c r="AC103" s="46"/>
      <c r="AD103" s="46"/>
      <c r="AE103" s="46"/>
      <c r="AF103" s="48" t="str">
        <f>IFERROR(IF(AND(Y102="Probabilidad",Y103="Probabilidad"),(AH102-(+AH102*AB103)),IF(Y103="Probabilidad",(Q102-(+Q102*AB103)),IF(Y103="Impacto",AH102,""))),"")</f>
        <v/>
      </c>
      <c r="AG103" s="49" t="str">
        <f t="shared" ref="AG103:AG107" si="139">IFERROR(IF(AF103="","",IF(AF103&lt;=0.2,"Muy Baja",IF(AF103&lt;=0.4,"Baja",IF(AF103&lt;=0.6,"Media",IF(AF103&lt;=0.8,"Alta","Muy Alta"))))),"")</f>
        <v/>
      </c>
      <c r="AH103" s="47" t="str">
        <f t="shared" ref="AH103:AH107" si="140">+AF103</f>
        <v/>
      </c>
      <c r="AI103" s="49" t="str">
        <f t="shared" ref="AI103:AI107" si="141">IFERROR(IF(AJ103="","",IF(AJ103&lt;=0.2,"Leve",IF(AJ103&lt;=0.4,"Menor",IF(AJ103&lt;=0.6,"Moderado",IF(AJ103&lt;=0.8,"Mayor","Catastrófico"))))),"")</f>
        <v/>
      </c>
      <c r="AJ103" s="47" t="str">
        <f t="shared" ref="AJ103" si="142">IFERROR(IF(AND(Y102="Impacto",Y103="Impacto"),(AJ102-(+AJ102*AB103)),IF(Y103="Impacto",($U$12-(+$U$12*AB103)),IF(Y103="Probabilidad",AJ102,""))),"")</f>
        <v/>
      </c>
      <c r="AK103" s="50" t="str">
        <f t="shared" ref="AK103:AK104" si="143">IFERROR(IF(OR(AND(AG103="Muy Baja",AI103="Leve"),AND(AG103="Muy Baja",AI103="Menor"),AND(AG103="Baja",AI103="Leve")),"Bajo",IF(OR(AND(AG103="Muy baja",AI103="Moderado"),AND(AG103="Baja",AI103="Menor"),AND(AG103="Baja",AI103="Moderado"),AND(AG103="Media",AI103="Leve"),AND(AG103="Media",AI103="Menor"),AND(AG103="Media",AI103="Moderado"),AND(AG103="Alta",AI103="Leve"),AND(AG103="Alta",AI103="Menor")),"Moderado",IF(OR(AND(AG103="Muy Baja",AI103="Mayor"),AND(AG103="Baja",AI103="Mayor"),AND(AG103="Media",AI103="Mayor"),AND(AG103="Alta",AI103="Moderado"),AND(AG103="Alta",AI103="Mayor"),AND(AG103="Muy Alta",AI103="Leve"),AND(AG103="Muy Alta",AI103="Menor"),AND(AG103="Muy Alta",AI103="Moderado"),AND(AG103="Muy Alta",AI103="Mayor")),"Alto",IF(OR(AND(AG103="Muy Baja",AI103="Catastrófico"),AND(AG103="Baja",AI103="Catastrófico"),AND(AG103="Media",AI103="Catastrófico"),AND(AG103="Alta",AI103="Catastrófico"),AND(AG103="Muy Alta",AI103="Catastrófico")),"Extremo","")))),"")</f>
        <v/>
      </c>
      <c r="AL103" s="142"/>
      <c r="AM103" s="42"/>
      <c r="AN103" s="52"/>
      <c r="AO103" s="52"/>
      <c r="AP103" s="53"/>
      <c r="AQ103" s="630"/>
      <c r="AR103" s="630"/>
      <c r="AS103" s="630"/>
    </row>
    <row r="104" spans="1:45" x14ac:dyDescent="0.2">
      <c r="A104" s="663"/>
      <c r="B104" s="539"/>
      <c r="C104" s="539"/>
      <c r="D104" s="671"/>
      <c r="E104" s="539"/>
      <c r="F104" s="539"/>
      <c r="G104" s="539"/>
      <c r="H104" s="363"/>
      <c r="I104" s="363"/>
      <c r="J104" s="363"/>
      <c r="K104" s="363"/>
      <c r="L104" s="363"/>
      <c r="M104" s="363"/>
      <c r="N104" s="363"/>
      <c r="O104" s="630"/>
      <c r="P104" s="529"/>
      <c r="Q104" s="358"/>
      <c r="R104" s="528"/>
      <c r="S104" s="358">
        <f>IF(NOT(ISERROR(MATCH(R104,_xlfn.ANCHORARRAY(F115),0))),Q117&amp;"Por favor no seleccionar los criterios de impacto",R104)</f>
        <v>0</v>
      </c>
      <c r="T104" s="529"/>
      <c r="U104" s="358"/>
      <c r="V104" s="625"/>
      <c r="W104" s="70">
        <v>3</v>
      </c>
      <c r="X104" s="44"/>
      <c r="Y104" s="45" t="str">
        <f>IF(OR(Z104="Preventivo",Z104="Detectivo"),"Probabilidad",IF(Z104="Correctivo","Impacto",""))</f>
        <v/>
      </c>
      <c r="Z104" s="46"/>
      <c r="AA104" s="46"/>
      <c r="AB104" s="47" t="str">
        <f t="shared" si="138"/>
        <v/>
      </c>
      <c r="AC104" s="46"/>
      <c r="AD104" s="46"/>
      <c r="AE104" s="46"/>
      <c r="AF104" s="48" t="str">
        <f>IFERROR(IF(AND(Y103="Probabilidad",Y104="Probabilidad"),(AH103-(+AH103*AB104)),IF(AND(Y103="Impacto",Y104="Probabilidad"),(AH102-(+AH102*AB104)),IF(Y104="Impacto",AH103,""))),"")</f>
        <v/>
      </c>
      <c r="AG104" s="49" t="str">
        <f t="shared" si="139"/>
        <v/>
      </c>
      <c r="AH104" s="47" t="str">
        <f t="shared" si="140"/>
        <v/>
      </c>
      <c r="AI104" s="49" t="str">
        <f t="shared" si="141"/>
        <v/>
      </c>
      <c r="AJ104" s="47" t="str">
        <f t="shared" ref="AJ104:AJ107" si="144">IFERROR(IF(AND(Y103="Impacto",Y104="Impacto"),(AJ103-(+AJ103*AB104)),IF(AND(Y103="Probabilidad",Y104="Impacto"),(AJ102-(+AJ102*AB104)),IF(Y104="Probabilidad",AJ103,""))),"")</f>
        <v/>
      </c>
      <c r="AK104" s="50" t="str">
        <f t="shared" si="143"/>
        <v/>
      </c>
      <c r="AL104" s="142"/>
      <c r="AM104" s="42"/>
      <c r="AN104" s="52"/>
      <c r="AO104" s="52"/>
      <c r="AP104" s="53"/>
      <c r="AQ104" s="630"/>
      <c r="AR104" s="630"/>
      <c r="AS104" s="630"/>
    </row>
    <row r="105" spans="1:45" x14ac:dyDescent="0.2">
      <c r="A105" s="663"/>
      <c r="B105" s="539"/>
      <c r="C105" s="539"/>
      <c r="D105" s="671"/>
      <c r="E105" s="539"/>
      <c r="F105" s="539"/>
      <c r="G105" s="539"/>
      <c r="H105" s="363"/>
      <c r="I105" s="363"/>
      <c r="J105" s="363"/>
      <c r="K105" s="363"/>
      <c r="L105" s="363"/>
      <c r="M105" s="363"/>
      <c r="N105" s="363"/>
      <c r="O105" s="630"/>
      <c r="P105" s="529"/>
      <c r="Q105" s="358"/>
      <c r="R105" s="528"/>
      <c r="S105" s="358">
        <f>IF(NOT(ISERROR(MATCH(R105,_xlfn.ANCHORARRAY(F116),0))),Q118&amp;"Por favor no seleccionar los criterios de impacto",R105)</f>
        <v>0</v>
      </c>
      <c r="T105" s="529"/>
      <c r="U105" s="358"/>
      <c r="V105" s="625"/>
      <c r="W105" s="70">
        <v>4</v>
      </c>
      <c r="X105" s="43"/>
      <c r="Y105" s="45" t="str">
        <f t="shared" ref="Y105:Y107" si="145">IF(OR(Z105="Preventivo",Z105="Detectivo"),"Probabilidad",IF(Z105="Correctivo","Impacto",""))</f>
        <v/>
      </c>
      <c r="Z105" s="46"/>
      <c r="AA105" s="46"/>
      <c r="AB105" s="47" t="str">
        <f t="shared" si="138"/>
        <v/>
      </c>
      <c r="AC105" s="46"/>
      <c r="AD105" s="46"/>
      <c r="AE105" s="46"/>
      <c r="AF105" s="48" t="str">
        <f t="shared" ref="AF105:AF107" si="146">IFERROR(IF(AND(Y104="Probabilidad",Y105="Probabilidad"),(AH104-(+AH104*AB105)),IF(AND(Y104="Impacto",Y105="Probabilidad"),(AH103-(+AH103*AB105)),IF(Y105="Impacto",AH104,""))),"")</f>
        <v/>
      </c>
      <c r="AG105" s="49" t="str">
        <f t="shared" si="139"/>
        <v/>
      </c>
      <c r="AH105" s="47" t="str">
        <f t="shared" si="140"/>
        <v/>
      </c>
      <c r="AI105" s="49" t="str">
        <f t="shared" si="141"/>
        <v/>
      </c>
      <c r="AJ105" s="47" t="str">
        <f t="shared" si="144"/>
        <v/>
      </c>
      <c r="AK105" s="50" t="str">
        <f>IFERROR(IF(OR(AND(AG105="Muy Baja",AI105="Leve"),AND(AG105="Muy Baja",AI105="Menor"),AND(AG105="Baja",AI105="Leve")),"Bajo",IF(OR(AND(AG105="Muy baja",AI105="Moderado"),AND(AG105="Baja",AI105="Menor"),AND(AG105="Baja",AI105="Moderado"),AND(AG105="Media",AI105="Leve"),AND(AG105="Media",AI105="Menor"),AND(AG105="Media",AI105="Moderado"),AND(AG105="Alta",AI105="Leve"),AND(AG105="Alta",AI105="Menor")),"Moderado",IF(OR(AND(AG105="Muy Baja",AI105="Mayor"),AND(AG105="Baja",AI105="Mayor"),AND(AG105="Media",AI105="Mayor"),AND(AG105="Alta",AI105="Moderado"),AND(AG105="Alta",AI105="Mayor"),AND(AG105="Muy Alta",AI105="Leve"),AND(AG105="Muy Alta",AI105="Menor"),AND(AG105="Muy Alta",AI105="Moderado"),AND(AG105="Muy Alta",AI105="Mayor")),"Alto",IF(OR(AND(AG105="Muy Baja",AI105="Catastrófico"),AND(AG105="Baja",AI105="Catastrófico"),AND(AG105="Media",AI105="Catastrófico"),AND(AG105="Alta",AI105="Catastrófico"),AND(AG105="Muy Alta",AI105="Catastrófico")),"Extremo","")))),"")</f>
        <v/>
      </c>
      <c r="AL105" s="142"/>
      <c r="AM105" s="42"/>
      <c r="AN105" s="52"/>
      <c r="AO105" s="52"/>
      <c r="AP105" s="53"/>
      <c r="AQ105" s="630"/>
      <c r="AR105" s="630"/>
      <c r="AS105" s="630"/>
    </row>
    <row r="106" spans="1:45" x14ac:dyDescent="0.2">
      <c r="A106" s="663"/>
      <c r="B106" s="539"/>
      <c r="C106" s="539"/>
      <c r="D106" s="671"/>
      <c r="E106" s="539"/>
      <c r="F106" s="539"/>
      <c r="G106" s="539"/>
      <c r="H106" s="363"/>
      <c r="I106" s="363"/>
      <c r="J106" s="363"/>
      <c r="K106" s="363"/>
      <c r="L106" s="363"/>
      <c r="M106" s="363"/>
      <c r="N106" s="363"/>
      <c r="O106" s="630"/>
      <c r="P106" s="529"/>
      <c r="Q106" s="358"/>
      <c r="R106" s="528"/>
      <c r="S106" s="358">
        <f>IF(NOT(ISERROR(MATCH(R106,_xlfn.ANCHORARRAY(F117),0))),Q119&amp;"Por favor no seleccionar los criterios de impacto",R106)</f>
        <v>0</v>
      </c>
      <c r="T106" s="529"/>
      <c r="U106" s="358"/>
      <c r="V106" s="625"/>
      <c r="W106" s="70">
        <v>5</v>
      </c>
      <c r="X106" s="43"/>
      <c r="Y106" s="45" t="str">
        <f t="shared" si="145"/>
        <v/>
      </c>
      <c r="Z106" s="46"/>
      <c r="AA106" s="46"/>
      <c r="AB106" s="47" t="str">
        <f t="shared" si="138"/>
        <v/>
      </c>
      <c r="AC106" s="46"/>
      <c r="AD106" s="46"/>
      <c r="AE106" s="46"/>
      <c r="AF106" s="48" t="str">
        <f t="shared" si="146"/>
        <v/>
      </c>
      <c r="AG106" s="49" t="str">
        <f t="shared" si="139"/>
        <v/>
      </c>
      <c r="AH106" s="47" t="str">
        <f t="shared" si="140"/>
        <v/>
      </c>
      <c r="AI106" s="49" t="str">
        <f t="shared" si="141"/>
        <v/>
      </c>
      <c r="AJ106" s="47" t="str">
        <f t="shared" si="144"/>
        <v/>
      </c>
      <c r="AK106" s="50" t="str">
        <f t="shared" ref="AK106:AK107" si="147">IFERROR(IF(OR(AND(AG106="Muy Baja",AI106="Leve"),AND(AG106="Muy Baja",AI106="Menor"),AND(AG106="Baja",AI106="Leve")),"Bajo",IF(OR(AND(AG106="Muy baja",AI106="Moderado"),AND(AG106="Baja",AI106="Menor"),AND(AG106="Baja",AI106="Moderado"),AND(AG106="Media",AI106="Leve"),AND(AG106="Media",AI106="Menor"),AND(AG106="Media",AI106="Moderado"),AND(AG106="Alta",AI106="Leve"),AND(AG106="Alta",AI106="Menor")),"Moderado",IF(OR(AND(AG106="Muy Baja",AI106="Mayor"),AND(AG106="Baja",AI106="Mayor"),AND(AG106="Media",AI106="Mayor"),AND(AG106="Alta",AI106="Moderado"),AND(AG106="Alta",AI106="Mayor"),AND(AG106="Muy Alta",AI106="Leve"),AND(AG106="Muy Alta",AI106="Menor"),AND(AG106="Muy Alta",AI106="Moderado"),AND(AG106="Muy Alta",AI106="Mayor")),"Alto",IF(OR(AND(AG106="Muy Baja",AI106="Catastrófico"),AND(AG106="Baja",AI106="Catastrófico"),AND(AG106="Media",AI106="Catastrófico"),AND(AG106="Alta",AI106="Catastrófico"),AND(AG106="Muy Alta",AI106="Catastrófico")),"Extremo","")))),"")</f>
        <v/>
      </c>
      <c r="AL106" s="142"/>
      <c r="AM106" s="42"/>
      <c r="AN106" s="52"/>
      <c r="AO106" s="52"/>
      <c r="AP106" s="53"/>
      <c r="AQ106" s="630"/>
      <c r="AR106" s="630"/>
      <c r="AS106" s="630"/>
    </row>
    <row r="107" spans="1:45" x14ac:dyDescent="0.2">
      <c r="A107" s="663"/>
      <c r="B107" s="539"/>
      <c r="C107" s="539"/>
      <c r="D107" s="671"/>
      <c r="E107" s="539"/>
      <c r="F107" s="539"/>
      <c r="G107" s="539"/>
      <c r="H107" s="364"/>
      <c r="I107" s="364"/>
      <c r="J107" s="364"/>
      <c r="K107" s="364"/>
      <c r="L107" s="364"/>
      <c r="M107" s="364"/>
      <c r="N107" s="364"/>
      <c r="O107" s="630"/>
      <c r="P107" s="529"/>
      <c r="Q107" s="358"/>
      <c r="R107" s="528"/>
      <c r="S107" s="358">
        <f>IF(NOT(ISERROR(MATCH(R107,_xlfn.ANCHORARRAY(F118),0))),Q120&amp;"Por favor no seleccionar los criterios de impacto",R107)</f>
        <v>0</v>
      </c>
      <c r="T107" s="529"/>
      <c r="U107" s="358"/>
      <c r="V107" s="625"/>
      <c r="W107" s="70">
        <v>6</v>
      </c>
      <c r="X107" s="43"/>
      <c r="Y107" s="45" t="str">
        <f t="shared" si="145"/>
        <v/>
      </c>
      <c r="Z107" s="46"/>
      <c r="AA107" s="46"/>
      <c r="AB107" s="47" t="str">
        <f t="shared" si="138"/>
        <v/>
      </c>
      <c r="AC107" s="46"/>
      <c r="AD107" s="46"/>
      <c r="AE107" s="46"/>
      <c r="AF107" s="48" t="str">
        <f t="shared" si="146"/>
        <v/>
      </c>
      <c r="AG107" s="49" t="str">
        <f t="shared" si="139"/>
        <v/>
      </c>
      <c r="AH107" s="47" t="str">
        <f t="shared" si="140"/>
        <v/>
      </c>
      <c r="AI107" s="49" t="str">
        <f t="shared" si="141"/>
        <v/>
      </c>
      <c r="AJ107" s="47" t="str">
        <f t="shared" si="144"/>
        <v/>
      </c>
      <c r="AK107" s="50" t="str">
        <f t="shared" si="147"/>
        <v/>
      </c>
      <c r="AL107" s="142"/>
      <c r="AM107" s="42"/>
      <c r="AN107" s="52"/>
      <c r="AO107" s="52"/>
      <c r="AP107" s="53"/>
      <c r="AQ107" s="630"/>
      <c r="AR107" s="630"/>
      <c r="AS107" s="630"/>
    </row>
    <row r="108" spans="1:45" x14ac:dyDescent="0.2">
      <c r="A108" s="663">
        <v>17</v>
      </c>
      <c r="B108" s="539"/>
      <c r="C108" s="539"/>
      <c r="D108" s="671"/>
      <c r="E108" s="539"/>
      <c r="F108" s="362"/>
      <c r="G108" s="539"/>
      <c r="H108" s="362"/>
      <c r="I108" s="362"/>
      <c r="J108" s="362"/>
      <c r="K108" s="362"/>
      <c r="L108" s="362"/>
      <c r="M108" s="362"/>
      <c r="N108" s="362"/>
      <c r="O108" s="630"/>
      <c r="P108" s="529" t="str">
        <f>IF(O108&lt;=0,"",IF(O108&lt;=2,"Muy Baja",IF(O108&lt;=24,"Baja",IF(O108&lt;=500,"Media",IF(O108&lt;=5000,"Alta","Muy Alta")))))</f>
        <v/>
      </c>
      <c r="Q108" s="358" t="str">
        <f>IF(P108="","",IF(P108="Muy Baja",0.2,IF(P108="Baja",0.4,IF(P108="Media",0.6,IF(P108="Alta",0.8,IF(P108="Muy Alta",1,))))))</f>
        <v/>
      </c>
      <c r="R108" s="528"/>
      <c r="S108" s="358">
        <f>IF(NOT(ISERROR(MATCH(R108,#REF!,0))),#REF!&amp;"Por favor no seleccionar los criterios de impacto(Afectación Económica o presupuestal y Pérdida Reputacional)",R108)</f>
        <v>0</v>
      </c>
      <c r="T108" s="529" t="e">
        <f>IF(OR(S108=#REF!,S108=#REF!),"Leve",IF(OR(S108=#REF!,S108=#REF!),"Menor",IF(OR(S108=#REF!,S108=#REF!),"Moderado",IF(OR(S108=#REF!,S108=#REF!),"Mayor",IF(OR(S108=#REF!,S108=#REF!),"Catastrófico","")))))</f>
        <v>#REF!</v>
      </c>
      <c r="U108" s="358" t="e">
        <f>IF(T108="","",IF(T108="Leve",0.2,IF(T108="Menor",0.4,IF(T108="Moderado",0.6,IF(T108="Mayor",0.8,IF(T108="Catastrófico",1,))))))</f>
        <v>#REF!</v>
      </c>
      <c r="V108" s="625" t="e">
        <f>IF(OR(AND(P108="Muy Baja",T108="Leve"),AND(P108="Muy Baja",T108="Menor"),AND(P108="Baja",T108="Leve")),"Bajo",IF(OR(AND(P108="Muy baja",T108="Moderado"),AND(P108="Baja",T108="Menor"),AND(P108="Baja",T108="Moderado"),AND(P108="Media",T108="Leve"),AND(P108="Media",T108="Menor"),AND(P108="Media",T108="Moderado"),AND(P108="Alta",T108="Leve"),AND(P108="Alta",T108="Menor")),"Moderado",IF(OR(AND(P108="Muy Baja",T108="Mayor"),AND(P108="Baja",T108="Mayor"),AND(P108="Media",T108="Mayor"),AND(P108="Alta",T108="Moderado"),AND(P108="Alta",T108="Mayor"),AND(P108="Muy Alta",T108="Leve"),AND(P108="Muy Alta",T108="Menor"),AND(P108="Muy Alta",T108="Moderado"),AND(P108="Muy Alta",T108="Mayor")),"Alto",IF(OR(AND(P108="Muy Baja",T108="Catastrófico"),AND(P108="Baja",T108="Catastrófico"),AND(P108="Media",T108="Catastrófico"),AND(P108="Alta",T108="Catastrófico"),AND(P108="Muy Alta",T108="Catastrófico")),"Extremo",""))))</f>
        <v>#REF!</v>
      </c>
      <c r="W108" s="70">
        <v>1</v>
      </c>
      <c r="X108" s="43"/>
      <c r="Y108" s="45" t="str">
        <f>IF(OR(Z108="Preventivo",Z108="Detectivo"),"Probabilidad",IF(Z108="Correctivo","Impacto",""))</f>
        <v/>
      </c>
      <c r="Z108" s="46"/>
      <c r="AA108" s="46"/>
      <c r="AB108" s="47" t="str">
        <f>IF(AND(Z108="Preventivo",AA108="Automático"),"50%",IF(AND(Z108="Preventivo",AA108="Manual"),"40%",IF(AND(Z108="Detectivo",AA108="Automático"),"40%",IF(AND(Z108="Detectivo",AA108="Manual"),"30%",IF(AND(Z108="Correctivo",AA108="Automático"),"35%",IF(AND(Z108="Correctivo",AA108="Manual"),"25%",""))))))</f>
        <v/>
      </c>
      <c r="AC108" s="46"/>
      <c r="AD108" s="46"/>
      <c r="AE108" s="46"/>
      <c r="AF108" s="48" t="str">
        <f>IFERROR(IF(Y108="Probabilidad",(Q108-(+Q108*AB108)),IF(Y108="Impacto",Q108,"")),"")</f>
        <v/>
      </c>
      <c r="AG108" s="49" t="str">
        <f>IFERROR(IF(AF108="","",IF(AF108&lt;=0.2,"Muy Baja",IF(AF108&lt;=0.4,"Baja",IF(AF108&lt;=0.6,"Media",IF(AF108&lt;=0.8,"Alta","Muy Alta"))))),"")</f>
        <v/>
      </c>
      <c r="AH108" s="47" t="str">
        <f>+AF108</f>
        <v/>
      </c>
      <c r="AI108" s="49" t="str">
        <f>IFERROR(IF(AJ108="","",IF(AJ108&lt;=0.2,"Leve",IF(AJ108&lt;=0.4,"Menor",IF(AJ108&lt;=0.6,"Moderado",IF(AJ108&lt;=0.8,"Mayor","Catastrófico"))))),"")</f>
        <v/>
      </c>
      <c r="AJ108" s="47" t="str">
        <f t="shared" ref="AJ108" si="148">IFERROR(IF(Y108="Impacto",(U108-(+U108*AB108)),IF(Y108="Probabilidad",U108,"")),"")</f>
        <v/>
      </c>
      <c r="AK108" s="50" t="str">
        <f>IFERROR(IF(OR(AND(AG108="Muy Baja",AI108="Leve"),AND(AG108="Muy Baja",AI108="Menor"),AND(AG108="Baja",AI108="Leve")),"Bajo",IF(OR(AND(AG108="Muy baja",AI108="Moderado"),AND(AG108="Baja",AI108="Menor"),AND(AG108="Baja",AI108="Moderado"),AND(AG108="Media",AI108="Leve"),AND(AG108="Media",AI108="Menor"),AND(AG108="Media",AI108="Moderado"),AND(AG108="Alta",AI108="Leve"),AND(AG108="Alta",AI108="Menor")),"Moderado",IF(OR(AND(AG108="Muy Baja",AI108="Mayor"),AND(AG108="Baja",AI108="Mayor"),AND(AG108="Media",AI108="Mayor"),AND(AG108="Alta",AI108="Moderado"),AND(AG108="Alta",AI108="Mayor"),AND(AG108="Muy Alta",AI108="Leve"),AND(AG108="Muy Alta",AI108="Menor"),AND(AG108="Muy Alta",AI108="Moderado"),AND(AG108="Muy Alta",AI108="Mayor")),"Alto",IF(OR(AND(AG108="Muy Baja",AI108="Catastrófico"),AND(AG108="Baja",AI108="Catastrófico"),AND(AG108="Media",AI108="Catastrófico"),AND(AG108="Alta",AI108="Catastrófico"),AND(AG108="Muy Alta",AI108="Catastrófico")),"Extremo","")))),"")</f>
        <v/>
      </c>
      <c r="AL108" s="145"/>
      <c r="AM108" s="42"/>
      <c r="AN108" s="52"/>
      <c r="AO108" s="52"/>
      <c r="AP108" s="53"/>
      <c r="AQ108" s="630"/>
      <c r="AR108" s="630"/>
      <c r="AS108" s="630"/>
    </row>
    <row r="109" spans="1:45" x14ac:dyDescent="0.2">
      <c r="A109" s="663"/>
      <c r="B109" s="539"/>
      <c r="C109" s="539"/>
      <c r="D109" s="671"/>
      <c r="E109" s="539"/>
      <c r="F109" s="363"/>
      <c r="G109" s="539"/>
      <c r="H109" s="363"/>
      <c r="I109" s="363"/>
      <c r="J109" s="363"/>
      <c r="K109" s="363"/>
      <c r="L109" s="363"/>
      <c r="M109" s="363"/>
      <c r="N109" s="363"/>
      <c r="O109" s="630"/>
      <c r="P109" s="529"/>
      <c r="Q109" s="358"/>
      <c r="R109" s="528"/>
      <c r="S109" s="358">
        <f>IF(NOT(ISERROR(MATCH(R109,_xlfn.ANCHORARRAY(F120),0))),Q122&amp;"Por favor no seleccionar los criterios de impacto",R109)</f>
        <v>0</v>
      </c>
      <c r="T109" s="529"/>
      <c r="U109" s="358"/>
      <c r="V109" s="625"/>
      <c r="W109" s="70">
        <v>2</v>
      </c>
      <c r="X109" s="43"/>
      <c r="Y109" s="45" t="str">
        <f>IF(OR(Z109="Preventivo",Z109="Detectivo"),"Probabilidad",IF(Z109="Correctivo","Impacto",""))</f>
        <v/>
      </c>
      <c r="Z109" s="46"/>
      <c r="AA109" s="46"/>
      <c r="AB109" s="47" t="str">
        <f t="shared" ref="AB109:AB113" si="149">IF(AND(Z109="Preventivo",AA109="Automático"),"50%",IF(AND(Z109="Preventivo",AA109="Manual"),"40%",IF(AND(Z109="Detectivo",AA109="Automático"),"40%",IF(AND(Z109="Detectivo",AA109="Manual"),"30%",IF(AND(Z109="Correctivo",AA109="Automático"),"35%",IF(AND(Z109="Correctivo",AA109="Manual"),"25%",""))))))</f>
        <v/>
      </c>
      <c r="AC109" s="46"/>
      <c r="AD109" s="46"/>
      <c r="AE109" s="46"/>
      <c r="AF109" s="48" t="str">
        <f>IFERROR(IF(AND(Y108="Probabilidad",Y109="Probabilidad"),(AH108-(+AH108*AB109)),IF(Y109="Probabilidad",(Q108-(+Q108*AB109)),IF(Y109="Impacto",AH108,""))),"")</f>
        <v/>
      </c>
      <c r="AG109" s="49" t="str">
        <f t="shared" ref="AG109:AG113" si="150">IFERROR(IF(AF109="","",IF(AF109&lt;=0.2,"Muy Baja",IF(AF109&lt;=0.4,"Baja",IF(AF109&lt;=0.6,"Media",IF(AF109&lt;=0.8,"Alta","Muy Alta"))))),"")</f>
        <v/>
      </c>
      <c r="AH109" s="47" t="str">
        <f t="shared" ref="AH109:AH113" si="151">+AF109</f>
        <v/>
      </c>
      <c r="AI109" s="49" t="str">
        <f t="shared" ref="AI109:AI112" si="152">IFERROR(IF(AJ109="","",IF(AJ109&lt;=0.2,"Leve",IF(AJ109&lt;=0.4,"Menor",IF(AJ109&lt;=0.6,"Moderado",IF(AJ109&lt;=0.8,"Mayor","Catastrófico"))))),"")</f>
        <v/>
      </c>
      <c r="AJ109" s="47" t="str">
        <f t="shared" ref="AJ109" si="153">IFERROR(IF(AND(Y108="Impacto",Y109="Impacto"),(AJ108-(+AJ108*AB109)),IF(Y109="Impacto",($U$12-(+$U$12*AB109)),IF(Y109="Probabilidad",AJ108,""))),"")</f>
        <v/>
      </c>
      <c r="AK109" s="50" t="str">
        <f t="shared" ref="AK109:AK110" si="154">IFERROR(IF(OR(AND(AG109="Muy Baja",AI109="Leve"),AND(AG109="Muy Baja",AI109="Menor"),AND(AG109="Baja",AI109="Leve")),"Bajo",IF(OR(AND(AG109="Muy baja",AI109="Moderado"),AND(AG109="Baja",AI109="Menor"),AND(AG109="Baja",AI109="Moderado"),AND(AG109="Media",AI109="Leve"),AND(AG109="Media",AI109="Menor"),AND(AG109="Media",AI109="Moderado"),AND(AG109="Alta",AI109="Leve"),AND(AG109="Alta",AI109="Menor")),"Moderado",IF(OR(AND(AG109="Muy Baja",AI109="Mayor"),AND(AG109="Baja",AI109="Mayor"),AND(AG109="Media",AI109="Mayor"),AND(AG109="Alta",AI109="Moderado"),AND(AG109="Alta",AI109="Mayor"),AND(AG109="Muy Alta",AI109="Leve"),AND(AG109="Muy Alta",AI109="Menor"),AND(AG109="Muy Alta",AI109="Moderado"),AND(AG109="Muy Alta",AI109="Mayor")),"Alto",IF(OR(AND(AG109="Muy Baja",AI109="Catastrófico"),AND(AG109="Baja",AI109="Catastrófico"),AND(AG109="Media",AI109="Catastrófico"),AND(AG109="Alta",AI109="Catastrófico"),AND(AG109="Muy Alta",AI109="Catastrófico")),"Extremo","")))),"")</f>
        <v/>
      </c>
      <c r="AL109" s="142"/>
      <c r="AM109" s="42"/>
      <c r="AN109" s="52"/>
      <c r="AO109" s="52"/>
      <c r="AP109" s="53"/>
      <c r="AQ109" s="630"/>
      <c r="AR109" s="630"/>
      <c r="AS109" s="630"/>
    </row>
    <row r="110" spans="1:45" x14ac:dyDescent="0.2">
      <c r="A110" s="663"/>
      <c r="B110" s="539"/>
      <c r="C110" s="539"/>
      <c r="D110" s="671"/>
      <c r="E110" s="539"/>
      <c r="F110" s="363"/>
      <c r="G110" s="539"/>
      <c r="H110" s="363"/>
      <c r="I110" s="363"/>
      <c r="J110" s="363"/>
      <c r="K110" s="363"/>
      <c r="L110" s="363"/>
      <c r="M110" s="363"/>
      <c r="N110" s="363"/>
      <c r="O110" s="630"/>
      <c r="P110" s="529"/>
      <c r="Q110" s="358"/>
      <c r="R110" s="528"/>
      <c r="S110" s="358">
        <f>IF(NOT(ISERROR(MATCH(R110,_xlfn.ANCHORARRAY(F121),0))),Q123&amp;"Por favor no seleccionar los criterios de impacto",R110)</f>
        <v>0</v>
      </c>
      <c r="T110" s="529"/>
      <c r="U110" s="358"/>
      <c r="V110" s="625"/>
      <c r="W110" s="70">
        <v>3</v>
      </c>
      <c r="X110" s="44"/>
      <c r="Y110" s="45" t="str">
        <f>IF(OR(Z110="Preventivo",Z110="Detectivo"),"Probabilidad",IF(Z110="Correctivo","Impacto",""))</f>
        <v/>
      </c>
      <c r="Z110" s="46"/>
      <c r="AA110" s="46"/>
      <c r="AB110" s="47" t="str">
        <f t="shared" si="149"/>
        <v/>
      </c>
      <c r="AC110" s="46"/>
      <c r="AD110" s="46"/>
      <c r="AE110" s="46"/>
      <c r="AF110" s="48" t="str">
        <f>IFERROR(IF(AND(Y109="Probabilidad",Y110="Probabilidad"),(AH109-(+AH109*AB110)),IF(AND(Y109="Impacto",Y110="Probabilidad"),(AH108-(+AH108*AB110)),IF(Y110="Impacto",AH109,""))),"")</f>
        <v/>
      </c>
      <c r="AG110" s="49" t="str">
        <f t="shared" si="150"/>
        <v/>
      </c>
      <c r="AH110" s="47" t="str">
        <f t="shared" si="151"/>
        <v/>
      </c>
      <c r="AI110" s="49" t="str">
        <f t="shared" si="152"/>
        <v/>
      </c>
      <c r="AJ110" s="47" t="str">
        <f t="shared" ref="AJ110:AJ113" si="155">IFERROR(IF(AND(Y109="Impacto",Y110="Impacto"),(AJ109-(+AJ109*AB110)),IF(AND(Y109="Probabilidad",Y110="Impacto"),(AJ108-(+AJ108*AB110)),IF(Y110="Probabilidad",AJ109,""))),"")</f>
        <v/>
      </c>
      <c r="AK110" s="50" t="str">
        <f t="shared" si="154"/>
        <v/>
      </c>
      <c r="AL110" s="142"/>
      <c r="AM110" s="42"/>
      <c r="AN110" s="52"/>
      <c r="AO110" s="52"/>
      <c r="AP110" s="53"/>
      <c r="AQ110" s="630"/>
      <c r="AR110" s="630"/>
      <c r="AS110" s="630"/>
    </row>
    <row r="111" spans="1:45" x14ac:dyDescent="0.2">
      <c r="A111" s="663"/>
      <c r="B111" s="539"/>
      <c r="C111" s="539"/>
      <c r="D111" s="671"/>
      <c r="E111" s="539"/>
      <c r="F111" s="363"/>
      <c r="G111" s="539"/>
      <c r="H111" s="363"/>
      <c r="I111" s="363"/>
      <c r="J111" s="363"/>
      <c r="K111" s="363"/>
      <c r="L111" s="363"/>
      <c r="M111" s="363"/>
      <c r="N111" s="363"/>
      <c r="O111" s="630"/>
      <c r="P111" s="529"/>
      <c r="Q111" s="358"/>
      <c r="R111" s="528"/>
      <c r="S111" s="358">
        <f>IF(NOT(ISERROR(MATCH(R111,_xlfn.ANCHORARRAY(F122),0))),Q124&amp;"Por favor no seleccionar los criterios de impacto",R111)</f>
        <v>0</v>
      </c>
      <c r="T111" s="529"/>
      <c r="U111" s="358"/>
      <c r="V111" s="625"/>
      <c r="W111" s="70">
        <v>4</v>
      </c>
      <c r="X111" s="43"/>
      <c r="Y111" s="45" t="str">
        <f t="shared" ref="Y111:Y113" si="156">IF(OR(Z111="Preventivo",Z111="Detectivo"),"Probabilidad",IF(Z111="Correctivo","Impacto",""))</f>
        <v/>
      </c>
      <c r="Z111" s="46"/>
      <c r="AA111" s="46"/>
      <c r="AB111" s="47" t="str">
        <f t="shared" si="149"/>
        <v/>
      </c>
      <c r="AC111" s="46"/>
      <c r="AD111" s="46"/>
      <c r="AE111" s="46"/>
      <c r="AF111" s="48" t="str">
        <f t="shared" ref="AF111:AF113" si="157">IFERROR(IF(AND(Y110="Probabilidad",Y111="Probabilidad"),(AH110-(+AH110*AB111)),IF(AND(Y110="Impacto",Y111="Probabilidad"),(AH109-(+AH109*AB111)),IF(Y111="Impacto",AH110,""))),"")</f>
        <v/>
      </c>
      <c r="AG111" s="49" t="str">
        <f t="shared" si="150"/>
        <v/>
      </c>
      <c r="AH111" s="47" t="str">
        <f t="shared" si="151"/>
        <v/>
      </c>
      <c r="AI111" s="49" t="str">
        <f t="shared" si="152"/>
        <v/>
      </c>
      <c r="AJ111" s="47" t="str">
        <f t="shared" si="155"/>
        <v/>
      </c>
      <c r="AK111" s="50" t="str">
        <f>IFERROR(IF(OR(AND(AG111="Muy Baja",AI111="Leve"),AND(AG111="Muy Baja",AI111="Menor"),AND(AG111="Baja",AI111="Leve")),"Bajo",IF(OR(AND(AG111="Muy baja",AI111="Moderado"),AND(AG111="Baja",AI111="Menor"),AND(AG111="Baja",AI111="Moderado"),AND(AG111="Media",AI111="Leve"),AND(AG111="Media",AI111="Menor"),AND(AG111="Media",AI111="Moderado"),AND(AG111="Alta",AI111="Leve"),AND(AG111="Alta",AI111="Menor")),"Moderado",IF(OR(AND(AG111="Muy Baja",AI111="Mayor"),AND(AG111="Baja",AI111="Mayor"),AND(AG111="Media",AI111="Mayor"),AND(AG111="Alta",AI111="Moderado"),AND(AG111="Alta",AI111="Mayor"),AND(AG111="Muy Alta",AI111="Leve"),AND(AG111="Muy Alta",AI111="Menor"),AND(AG111="Muy Alta",AI111="Moderado"),AND(AG111="Muy Alta",AI111="Mayor")),"Alto",IF(OR(AND(AG111="Muy Baja",AI111="Catastrófico"),AND(AG111="Baja",AI111="Catastrófico"),AND(AG111="Media",AI111="Catastrófico"),AND(AG111="Alta",AI111="Catastrófico"),AND(AG111="Muy Alta",AI111="Catastrófico")),"Extremo","")))),"")</f>
        <v/>
      </c>
      <c r="AL111" s="142"/>
      <c r="AM111" s="42"/>
      <c r="AN111" s="52"/>
      <c r="AO111" s="52"/>
      <c r="AP111" s="53"/>
      <c r="AQ111" s="630"/>
      <c r="AR111" s="630"/>
      <c r="AS111" s="630"/>
    </row>
    <row r="112" spans="1:45" x14ac:dyDescent="0.2">
      <c r="A112" s="663"/>
      <c r="B112" s="539"/>
      <c r="C112" s="539"/>
      <c r="D112" s="671"/>
      <c r="E112" s="539"/>
      <c r="F112" s="363"/>
      <c r="G112" s="539"/>
      <c r="H112" s="363"/>
      <c r="I112" s="363"/>
      <c r="J112" s="363"/>
      <c r="K112" s="363"/>
      <c r="L112" s="363"/>
      <c r="M112" s="363"/>
      <c r="N112" s="363"/>
      <c r="O112" s="630"/>
      <c r="P112" s="529"/>
      <c r="Q112" s="358"/>
      <c r="R112" s="528"/>
      <c r="S112" s="358">
        <f>IF(NOT(ISERROR(MATCH(R112,_xlfn.ANCHORARRAY(F123),0))),Q125&amp;"Por favor no seleccionar los criterios de impacto",R112)</f>
        <v>0</v>
      </c>
      <c r="T112" s="529"/>
      <c r="U112" s="358"/>
      <c r="V112" s="625"/>
      <c r="W112" s="70">
        <v>5</v>
      </c>
      <c r="X112" s="43"/>
      <c r="Y112" s="45" t="str">
        <f t="shared" si="156"/>
        <v/>
      </c>
      <c r="Z112" s="46"/>
      <c r="AA112" s="46"/>
      <c r="AB112" s="47" t="str">
        <f t="shared" si="149"/>
        <v/>
      </c>
      <c r="AC112" s="46"/>
      <c r="AD112" s="46"/>
      <c r="AE112" s="46"/>
      <c r="AF112" s="48" t="str">
        <f t="shared" si="157"/>
        <v/>
      </c>
      <c r="AG112" s="49" t="str">
        <f t="shared" si="150"/>
        <v/>
      </c>
      <c r="AH112" s="47" t="str">
        <f t="shared" si="151"/>
        <v/>
      </c>
      <c r="AI112" s="49" t="str">
        <f t="shared" si="152"/>
        <v/>
      </c>
      <c r="AJ112" s="47" t="str">
        <f t="shared" si="155"/>
        <v/>
      </c>
      <c r="AK112" s="50" t="str">
        <f t="shared" ref="AK112" si="158">IFERROR(IF(OR(AND(AG112="Muy Baja",AI112="Leve"),AND(AG112="Muy Baja",AI112="Menor"),AND(AG112="Baja",AI112="Leve")),"Bajo",IF(OR(AND(AG112="Muy baja",AI112="Moderado"),AND(AG112="Baja",AI112="Menor"),AND(AG112="Baja",AI112="Moderado"),AND(AG112="Media",AI112="Leve"),AND(AG112="Media",AI112="Menor"),AND(AG112="Media",AI112="Moderado"),AND(AG112="Alta",AI112="Leve"),AND(AG112="Alta",AI112="Menor")),"Moderado",IF(OR(AND(AG112="Muy Baja",AI112="Mayor"),AND(AG112="Baja",AI112="Mayor"),AND(AG112="Media",AI112="Mayor"),AND(AG112="Alta",AI112="Moderado"),AND(AG112="Alta",AI112="Mayor"),AND(AG112="Muy Alta",AI112="Leve"),AND(AG112="Muy Alta",AI112="Menor"),AND(AG112="Muy Alta",AI112="Moderado"),AND(AG112="Muy Alta",AI112="Mayor")),"Alto",IF(OR(AND(AG112="Muy Baja",AI112="Catastrófico"),AND(AG112="Baja",AI112="Catastrófico"),AND(AG112="Media",AI112="Catastrófico"),AND(AG112="Alta",AI112="Catastrófico"),AND(AG112="Muy Alta",AI112="Catastrófico")),"Extremo","")))),"")</f>
        <v/>
      </c>
      <c r="AL112" s="142"/>
      <c r="AM112" s="42"/>
      <c r="AN112" s="52"/>
      <c r="AO112" s="52"/>
      <c r="AP112" s="53"/>
      <c r="AQ112" s="630"/>
      <c r="AR112" s="630"/>
      <c r="AS112" s="630"/>
    </row>
    <row r="113" spans="1:45" x14ac:dyDescent="0.2">
      <c r="A113" s="663"/>
      <c r="B113" s="539"/>
      <c r="C113" s="539"/>
      <c r="D113" s="671"/>
      <c r="E113" s="539"/>
      <c r="F113" s="364"/>
      <c r="G113" s="539"/>
      <c r="H113" s="364"/>
      <c r="I113" s="364"/>
      <c r="J113" s="364"/>
      <c r="K113" s="364"/>
      <c r="L113" s="364"/>
      <c r="M113" s="364"/>
      <c r="N113" s="364"/>
      <c r="O113" s="630"/>
      <c r="P113" s="529"/>
      <c r="Q113" s="358"/>
      <c r="R113" s="528"/>
      <c r="S113" s="358">
        <f>IF(NOT(ISERROR(MATCH(R113,_xlfn.ANCHORARRAY(F124),0))),Q126&amp;"Por favor no seleccionar los criterios de impacto",R113)</f>
        <v>0</v>
      </c>
      <c r="T113" s="529"/>
      <c r="U113" s="358"/>
      <c r="V113" s="625"/>
      <c r="W113" s="70">
        <v>6</v>
      </c>
      <c r="X113" s="43"/>
      <c r="Y113" s="45" t="str">
        <f t="shared" si="156"/>
        <v/>
      </c>
      <c r="Z113" s="46"/>
      <c r="AA113" s="46"/>
      <c r="AB113" s="47" t="str">
        <f t="shared" si="149"/>
        <v/>
      </c>
      <c r="AC113" s="46"/>
      <c r="AD113" s="46"/>
      <c r="AE113" s="46"/>
      <c r="AF113" s="48" t="str">
        <f t="shared" si="157"/>
        <v/>
      </c>
      <c r="AG113" s="49" t="str">
        <f t="shared" si="150"/>
        <v/>
      </c>
      <c r="AH113" s="47" t="str">
        <f t="shared" si="151"/>
        <v/>
      </c>
      <c r="AI113" s="49" t="str">
        <f>IFERROR(IF(AJ113="","",IF(AJ113&lt;=0.2,"Leve",IF(AJ113&lt;=0.4,"Menor",IF(AJ113&lt;=0.6,"Moderado",IF(AJ113&lt;=0.8,"Mayor","Catastrófico"))))),"")</f>
        <v/>
      </c>
      <c r="AJ113" s="47" t="str">
        <f t="shared" si="155"/>
        <v/>
      </c>
      <c r="AK113" s="50" t="str">
        <f>IFERROR(IF(OR(AND(AG113="Muy Baja",AI113="Leve"),AND(AG113="Muy Baja",AI113="Menor"),AND(AG113="Baja",AI113="Leve")),"Bajo",IF(OR(AND(AG113="Muy baja",AI113="Moderado"),AND(AG113="Baja",AI113="Menor"),AND(AG113="Baja",AI113="Moderado"),AND(AG113="Media",AI113="Leve"),AND(AG113="Media",AI113="Menor"),AND(AG113="Media",AI113="Moderado"),AND(AG113="Alta",AI113="Leve"),AND(AG113="Alta",AI113="Menor")),"Moderado",IF(OR(AND(AG113="Muy Baja",AI113="Mayor"),AND(AG113="Baja",AI113="Mayor"),AND(AG113="Media",AI113="Mayor"),AND(AG113="Alta",AI113="Moderado"),AND(AG113="Alta",AI113="Mayor"),AND(AG113="Muy Alta",AI113="Leve"),AND(AG113="Muy Alta",AI113="Menor"),AND(AG113="Muy Alta",AI113="Moderado"),AND(AG113="Muy Alta",AI113="Mayor")),"Alto",IF(OR(AND(AG113="Muy Baja",AI113="Catastrófico"),AND(AG113="Baja",AI113="Catastrófico"),AND(AG113="Media",AI113="Catastrófico"),AND(AG113="Alta",AI113="Catastrófico"),AND(AG113="Muy Alta",AI113="Catastrófico")),"Extremo","")))),"")</f>
        <v/>
      </c>
      <c r="AL113" s="142"/>
      <c r="AM113" s="42"/>
      <c r="AN113" s="52"/>
      <c r="AO113" s="52"/>
      <c r="AP113" s="53"/>
      <c r="AQ113" s="630"/>
      <c r="AR113" s="630"/>
      <c r="AS113" s="630"/>
    </row>
    <row r="114" spans="1:45" x14ac:dyDescent="0.2">
      <c r="A114" s="663">
        <v>18</v>
      </c>
      <c r="B114" s="679"/>
      <c r="C114" s="539"/>
      <c r="D114" s="671"/>
      <c r="E114" s="679"/>
      <c r="F114" s="539"/>
      <c r="G114" s="539"/>
      <c r="H114" s="362"/>
      <c r="I114" s="362"/>
      <c r="J114" s="362"/>
      <c r="K114" s="362"/>
      <c r="L114" s="362"/>
      <c r="M114" s="362"/>
      <c r="N114" s="362"/>
      <c r="O114" s="630"/>
      <c r="P114" s="529" t="str">
        <f>IF(O114&lt;=0,"",IF(O114&lt;=2,"Muy Baja",IF(O114&lt;=24,"Baja",IF(O114&lt;=500,"Media",IF(O114&lt;=5000,"Alta","Muy Alta")))))</f>
        <v/>
      </c>
      <c r="Q114" s="358" t="str">
        <f>IF(P114="","",IF(P114="Muy Baja",0.2,IF(P114="Baja",0.4,IF(P114="Media",0.6,IF(P114="Alta",0.8,IF(P114="Muy Alta",1,))))))</f>
        <v/>
      </c>
      <c r="R114" s="528"/>
      <c r="S114" s="358">
        <f>IF(NOT(ISERROR(MATCH(R114,#REF!,0))),#REF!&amp;"Por favor no seleccionar los criterios de impacto(Afectación Económica o presupuestal y Pérdida Reputacional)",R114)</f>
        <v>0</v>
      </c>
      <c r="T114" s="529" t="e">
        <f>IF(OR(S114=#REF!,S114=#REF!),"Leve",IF(OR(S114=#REF!,S114=#REF!),"Menor",IF(OR(S114=#REF!,S114=#REF!),"Moderado",IF(OR(S114=#REF!,S114=#REF!),"Mayor",IF(OR(S114=#REF!,S114=#REF!),"Catastrófico","")))))</f>
        <v>#REF!</v>
      </c>
      <c r="U114" s="358" t="e">
        <f>IF(T114="","",IF(T114="Leve",0.2,IF(T114="Menor",0.4,IF(T114="Moderado",0.6,IF(T114="Mayor",0.8,IF(T114="Catastrófico",1,))))))</f>
        <v>#REF!</v>
      </c>
      <c r="V114" s="625" t="e">
        <f>IF(OR(AND(P114="Muy Baja",T114="Leve"),AND(P114="Muy Baja",T114="Menor"),AND(P114="Baja",T114="Leve")),"Bajo",IF(OR(AND(P114="Muy baja",T114="Moderado"),AND(P114="Baja",T114="Menor"),AND(P114="Baja",T114="Moderado"),AND(P114="Media",T114="Leve"),AND(P114="Media",T114="Menor"),AND(P114="Media",T114="Moderado"),AND(P114="Alta",T114="Leve"),AND(P114="Alta",T114="Menor")),"Moderado",IF(OR(AND(P114="Muy Baja",T114="Mayor"),AND(P114="Baja",T114="Mayor"),AND(P114="Media",T114="Mayor"),AND(P114="Alta",T114="Moderado"),AND(P114="Alta",T114="Mayor"),AND(P114="Muy Alta",T114="Leve"),AND(P114="Muy Alta",T114="Menor"),AND(P114="Muy Alta",T114="Moderado"),AND(P114="Muy Alta",T114="Mayor")),"Alto",IF(OR(AND(P114="Muy Baja",T114="Catastrófico"),AND(P114="Baja",T114="Catastrófico"),AND(P114="Media",T114="Catastrófico"),AND(P114="Alta",T114="Catastrófico"),AND(P114="Muy Alta",T114="Catastrófico")),"Extremo",""))))</f>
        <v>#REF!</v>
      </c>
      <c r="W114" s="70">
        <v>1</v>
      </c>
      <c r="X114" s="55"/>
      <c r="Y114" s="45" t="str">
        <f>IF(OR(Z114="Preventivo",Z114="Detectivo"),"Probabilidad",IF(Z114="Correctivo","Impacto",""))</f>
        <v/>
      </c>
      <c r="Z114" s="46"/>
      <c r="AA114" s="46"/>
      <c r="AB114" s="47" t="str">
        <f>IF(AND(Z114="Preventivo",AA114="Automático"),"50%",IF(AND(Z114="Preventivo",AA114="Manual"),"40%",IF(AND(Z114="Detectivo",AA114="Automático"),"40%",IF(AND(Z114="Detectivo",AA114="Manual"),"30%",IF(AND(Z114="Correctivo",AA114="Automático"),"35%",IF(AND(Z114="Correctivo",AA114="Manual"),"25%",""))))))</f>
        <v/>
      </c>
      <c r="AC114" s="46"/>
      <c r="AD114" s="46"/>
      <c r="AE114" s="46"/>
      <c r="AF114" s="48" t="str">
        <f>IFERROR(IF(Y114="Probabilidad",(Q114-(+Q114*AB114)),IF(Y114="Impacto",Q114,"")),"")</f>
        <v/>
      </c>
      <c r="AG114" s="49" t="str">
        <f>IFERROR(IF(AF114="","",IF(AF114&lt;=0.2,"Muy Baja",IF(AF114&lt;=0.4,"Baja",IF(AF114&lt;=0.6,"Media",IF(AF114&lt;=0.8,"Alta","Muy Alta"))))),"")</f>
        <v/>
      </c>
      <c r="AH114" s="47" t="str">
        <f>+AF114</f>
        <v/>
      </c>
      <c r="AI114" s="49" t="str">
        <f>IFERROR(IF(AJ114="","",IF(AJ114&lt;=0.2,"Leve",IF(AJ114&lt;=0.4,"Menor",IF(AJ114&lt;=0.6,"Moderado",IF(AJ114&lt;=0.8,"Mayor","Catastrófico"))))),"")</f>
        <v/>
      </c>
      <c r="AJ114" s="47" t="str">
        <f t="shared" ref="AJ114" si="159">IFERROR(IF(Y114="Impacto",(U114-(+U114*AB114)),IF(Y114="Probabilidad",U114,"")),"")</f>
        <v/>
      </c>
      <c r="AK114" s="50" t="str">
        <f>IFERROR(IF(OR(AND(AG114="Muy Baja",AI114="Leve"),AND(AG114="Muy Baja",AI114="Menor"),AND(AG114="Baja",AI114="Leve")),"Bajo",IF(OR(AND(AG114="Muy baja",AI114="Moderado"),AND(AG114="Baja",AI114="Menor"),AND(AG114="Baja",AI114="Moderado"),AND(AG114="Media",AI114="Leve"),AND(AG114="Media",AI114="Menor"),AND(AG114="Media",AI114="Moderado"),AND(AG114="Alta",AI114="Leve"),AND(AG114="Alta",AI114="Menor")),"Moderado",IF(OR(AND(AG114="Muy Baja",AI114="Mayor"),AND(AG114="Baja",AI114="Mayor"),AND(AG114="Media",AI114="Mayor"),AND(AG114="Alta",AI114="Moderado"),AND(AG114="Alta",AI114="Mayor"),AND(AG114="Muy Alta",AI114="Leve"),AND(AG114="Muy Alta",AI114="Menor"),AND(AG114="Muy Alta",AI114="Moderado"),AND(AG114="Muy Alta",AI114="Mayor")),"Alto",IF(OR(AND(AG114="Muy Baja",AI114="Catastrófico"),AND(AG114="Baja",AI114="Catastrófico"),AND(AG114="Media",AI114="Catastrófico"),AND(AG114="Alta",AI114="Catastrófico"),AND(AG114="Muy Alta",AI114="Catastrófico")),"Extremo","")))),"")</f>
        <v/>
      </c>
      <c r="AL114" s="142"/>
      <c r="AM114" s="42"/>
      <c r="AN114" s="52"/>
      <c r="AO114" s="52"/>
      <c r="AP114" s="53"/>
      <c r="AQ114" s="630"/>
      <c r="AR114" s="630"/>
      <c r="AS114" s="630"/>
    </row>
    <row r="115" spans="1:45" x14ac:dyDescent="0.2">
      <c r="A115" s="663"/>
      <c r="B115" s="679"/>
      <c r="C115" s="539"/>
      <c r="D115" s="671"/>
      <c r="E115" s="679"/>
      <c r="F115" s="539"/>
      <c r="G115" s="539"/>
      <c r="H115" s="363"/>
      <c r="I115" s="363"/>
      <c r="J115" s="363"/>
      <c r="K115" s="363"/>
      <c r="L115" s="363"/>
      <c r="M115" s="363"/>
      <c r="N115" s="363"/>
      <c r="O115" s="630"/>
      <c r="P115" s="529"/>
      <c r="Q115" s="358"/>
      <c r="R115" s="528"/>
      <c r="S115" s="358">
        <f>IF(NOT(ISERROR(MATCH(R115,_xlfn.ANCHORARRAY(F126),0))),Q128&amp;"Por favor no seleccionar los criterios de impacto",R115)</f>
        <v>0</v>
      </c>
      <c r="T115" s="529"/>
      <c r="U115" s="358"/>
      <c r="V115" s="625"/>
      <c r="W115" s="70">
        <v>2</v>
      </c>
      <c r="X115" s="43"/>
      <c r="Y115" s="45" t="str">
        <f>IF(OR(Z115="Preventivo",Z115="Detectivo"),"Probabilidad",IF(Z115="Correctivo","Impacto",""))</f>
        <v/>
      </c>
      <c r="Z115" s="46"/>
      <c r="AA115" s="46"/>
      <c r="AB115" s="47" t="str">
        <f t="shared" ref="AB115:AB119" si="160">IF(AND(Z115="Preventivo",AA115="Automático"),"50%",IF(AND(Z115="Preventivo",AA115="Manual"),"40%",IF(AND(Z115="Detectivo",AA115="Automático"),"40%",IF(AND(Z115="Detectivo",AA115="Manual"),"30%",IF(AND(Z115="Correctivo",AA115="Automático"),"35%",IF(AND(Z115="Correctivo",AA115="Manual"),"25%",""))))))</f>
        <v/>
      </c>
      <c r="AC115" s="46"/>
      <c r="AD115" s="46"/>
      <c r="AE115" s="46"/>
      <c r="AF115" s="48" t="str">
        <f>IFERROR(IF(AND(Y114="Probabilidad",Y115="Probabilidad"),(AH114-(+AH114*AB115)),IF(Y115="Probabilidad",(Q114-(+Q114*AB115)),IF(Y115="Impacto",AH114,""))),"")</f>
        <v/>
      </c>
      <c r="AG115" s="49" t="str">
        <f t="shared" ref="AG115:AG119" si="161">IFERROR(IF(AF115="","",IF(AF115&lt;=0.2,"Muy Baja",IF(AF115&lt;=0.4,"Baja",IF(AF115&lt;=0.6,"Media",IF(AF115&lt;=0.8,"Alta","Muy Alta"))))),"")</f>
        <v/>
      </c>
      <c r="AH115" s="47" t="str">
        <f t="shared" ref="AH115:AH119" si="162">+AF115</f>
        <v/>
      </c>
      <c r="AI115" s="49" t="str">
        <f t="shared" ref="AI115:AI119" si="163">IFERROR(IF(AJ115="","",IF(AJ115&lt;=0.2,"Leve",IF(AJ115&lt;=0.4,"Menor",IF(AJ115&lt;=0.6,"Moderado",IF(AJ115&lt;=0.8,"Mayor","Catastrófico"))))),"")</f>
        <v/>
      </c>
      <c r="AJ115" s="47" t="str">
        <f t="shared" ref="AJ115" si="164">IFERROR(IF(AND(Y114="Impacto",Y115="Impacto"),(AJ114-(+AJ114*AB115)),IF(Y115="Impacto",($U$12-(+$U$12*AB115)),IF(Y115="Probabilidad",AJ114,""))),"")</f>
        <v/>
      </c>
      <c r="AK115" s="50" t="str">
        <f t="shared" ref="AK115:AK116" si="165">IFERROR(IF(OR(AND(AG115="Muy Baja",AI115="Leve"),AND(AG115="Muy Baja",AI115="Menor"),AND(AG115="Baja",AI115="Leve")),"Bajo",IF(OR(AND(AG115="Muy baja",AI115="Moderado"),AND(AG115="Baja",AI115="Menor"),AND(AG115="Baja",AI115="Moderado"),AND(AG115="Media",AI115="Leve"),AND(AG115="Media",AI115="Menor"),AND(AG115="Media",AI115="Moderado"),AND(AG115="Alta",AI115="Leve"),AND(AG115="Alta",AI115="Menor")),"Moderado",IF(OR(AND(AG115="Muy Baja",AI115="Mayor"),AND(AG115="Baja",AI115="Mayor"),AND(AG115="Media",AI115="Mayor"),AND(AG115="Alta",AI115="Moderado"),AND(AG115="Alta",AI115="Mayor"),AND(AG115="Muy Alta",AI115="Leve"),AND(AG115="Muy Alta",AI115="Menor"),AND(AG115="Muy Alta",AI115="Moderado"),AND(AG115="Muy Alta",AI115="Mayor")),"Alto",IF(OR(AND(AG115="Muy Baja",AI115="Catastrófico"),AND(AG115="Baja",AI115="Catastrófico"),AND(AG115="Media",AI115="Catastrófico"),AND(AG115="Alta",AI115="Catastrófico"),AND(AG115="Muy Alta",AI115="Catastrófico")),"Extremo","")))),"")</f>
        <v/>
      </c>
      <c r="AL115" s="142"/>
      <c r="AM115" s="42"/>
      <c r="AN115" s="52"/>
      <c r="AO115" s="52"/>
      <c r="AP115" s="53"/>
      <c r="AQ115" s="630"/>
      <c r="AR115" s="630"/>
      <c r="AS115" s="630"/>
    </row>
    <row r="116" spans="1:45" x14ac:dyDescent="0.2">
      <c r="A116" s="663"/>
      <c r="B116" s="679"/>
      <c r="C116" s="539"/>
      <c r="D116" s="671"/>
      <c r="E116" s="679"/>
      <c r="F116" s="539"/>
      <c r="G116" s="539"/>
      <c r="H116" s="363"/>
      <c r="I116" s="363"/>
      <c r="J116" s="363"/>
      <c r="K116" s="363"/>
      <c r="L116" s="363"/>
      <c r="M116" s="363"/>
      <c r="N116" s="363"/>
      <c r="O116" s="630"/>
      <c r="P116" s="529"/>
      <c r="Q116" s="358"/>
      <c r="R116" s="528"/>
      <c r="S116" s="358">
        <f>IF(NOT(ISERROR(MATCH(R116,_xlfn.ANCHORARRAY(F127),0))),Q129&amp;"Por favor no seleccionar los criterios de impacto",R116)</f>
        <v>0</v>
      </c>
      <c r="T116" s="529"/>
      <c r="U116" s="358"/>
      <c r="V116" s="625"/>
      <c r="W116" s="70">
        <v>3</v>
      </c>
      <c r="X116" s="44"/>
      <c r="Y116" s="45" t="str">
        <f>IF(OR(Z116="Preventivo",Z116="Detectivo"),"Probabilidad",IF(Z116="Correctivo","Impacto",""))</f>
        <v/>
      </c>
      <c r="Z116" s="46"/>
      <c r="AA116" s="46"/>
      <c r="AB116" s="47" t="str">
        <f t="shared" si="160"/>
        <v/>
      </c>
      <c r="AC116" s="46"/>
      <c r="AD116" s="46"/>
      <c r="AE116" s="46"/>
      <c r="AF116" s="48" t="str">
        <f>IFERROR(IF(AND(Y115="Probabilidad",Y116="Probabilidad"),(AH115-(+AH115*AB116)),IF(AND(Y115="Impacto",Y116="Probabilidad"),(AH114-(+AH114*AB116)),IF(Y116="Impacto",AH115,""))),"")</f>
        <v/>
      </c>
      <c r="AG116" s="49" t="str">
        <f t="shared" si="161"/>
        <v/>
      </c>
      <c r="AH116" s="47" t="str">
        <f t="shared" si="162"/>
        <v/>
      </c>
      <c r="AI116" s="49" t="str">
        <f t="shared" si="163"/>
        <v/>
      </c>
      <c r="AJ116" s="47" t="str">
        <f t="shared" ref="AJ116:AJ119" si="166">IFERROR(IF(AND(Y115="Impacto",Y116="Impacto"),(AJ115-(+AJ115*AB116)),IF(AND(Y115="Probabilidad",Y116="Impacto"),(AJ114-(+AJ114*AB116)),IF(Y116="Probabilidad",AJ115,""))),"")</f>
        <v/>
      </c>
      <c r="AK116" s="50" t="str">
        <f t="shared" si="165"/>
        <v/>
      </c>
      <c r="AL116" s="142"/>
      <c r="AM116" s="42"/>
      <c r="AN116" s="52"/>
      <c r="AO116" s="52"/>
      <c r="AP116" s="53"/>
      <c r="AQ116" s="630"/>
      <c r="AR116" s="630"/>
      <c r="AS116" s="630"/>
    </row>
    <row r="117" spans="1:45" x14ac:dyDescent="0.2">
      <c r="A117" s="663"/>
      <c r="B117" s="679"/>
      <c r="C117" s="539"/>
      <c r="D117" s="671"/>
      <c r="E117" s="679"/>
      <c r="F117" s="539"/>
      <c r="G117" s="539"/>
      <c r="H117" s="363"/>
      <c r="I117" s="363"/>
      <c r="J117" s="363"/>
      <c r="K117" s="363"/>
      <c r="L117" s="363"/>
      <c r="M117" s="363"/>
      <c r="N117" s="363"/>
      <c r="O117" s="630"/>
      <c r="P117" s="529"/>
      <c r="Q117" s="358"/>
      <c r="R117" s="528"/>
      <c r="S117" s="358">
        <f>IF(NOT(ISERROR(MATCH(R117,_xlfn.ANCHORARRAY(F128),0))),Q130&amp;"Por favor no seleccionar los criterios de impacto",R117)</f>
        <v>0</v>
      </c>
      <c r="T117" s="529"/>
      <c r="U117" s="358"/>
      <c r="V117" s="625"/>
      <c r="W117" s="70">
        <v>4</v>
      </c>
      <c r="X117" s="43"/>
      <c r="Y117" s="45" t="str">
        <f t="shared" ref="Y117:Y119" si="167">IF(OR(Z117="Preventivo",Z117="Detectivo"),"Probabilidad",IF(Z117="Correctivo","Impacto",""))</f>
        <v/>
      </c>
      <c r="Z117" s="46"/>
      <c r="AA117" s="46"/>
      <c r="AB117" s="47" t="str">
        <f t="shared" si="160"/>
        <v/>
      </c>
      <c r="AC117" s="46"/>
      <c r="AD117" s="46"/>
      <c r="AE117" s="46"/>
      <c r="AF117" s="48" t="str">
        <f t="shared" ref="AF117:AF119" si="168">IFERROR(IF(AND(Y116="Probabilidad",Y117="Probabilidad"),(AH116-(+AH116*AB117)),IF(AND(Y116="Impacto",Y117="Probabilidad"),(AH115-(+AH115*AB117)),IF(Y117="Impacto",AH116,""))),"")</f>
        <v/>
      </c>
      <c r="AG117" s="49" t="str">
        <f t="shared" si="161"/>
        <v/>
      </c>
      <c r="AH117" s="47" t="str">
        <f t="shared" si="162"/>
        <v/>
      </c>
      <c r="AI117" s="49" t="str">
        <f t="shared" si="163"/>
        <v/>
      </c>
      <c r="AJ117" s="47" t="str">
        <f t="shared" si="166"/>
        <v/>
      </c>
      <c r="AK117" s="50" t="str">
        <f>IFERROR(IF(OR(AND(AG117="Muy Baja",AI117="Leve"),AND(AG117="Muy Baja",AI117="Menor"),AND(AG117="Baja",AI117="Leve")),"Bajo",IF(OR(AND(AG117="Muy baja",AI117="Moderado"),AND(AG117="Baja",AI117="Menor"),AND(AG117="Baja",AI117="Moderado"),AND(AG117="Media",AI117="Leve"),AND(AG117="Media",AI117="Menor"),AND(AG117="Media",AI117="Moderado"),AND(AG117="Alta",AI117="Leve"),AND(AG117="Alta",AI117="Menor")),"Moderado",IF(OR(AND(AG117="Muy Baja",AI117="Mayor"),AND(AG117="Baja",AI117="Mayor"),AND(AG117="Media",AI117="Mayor"),AND(AG117="Alta",AI117="Moderado"),AND(AG117="Alta",AI117="Mayor"),AND(AG117="Muy Alta",AI117="Leve"),AND(AG117="Muy Alta",AI117="Menor"),AND(AG117="Muy Alta",AI117="Moderado"),AND(AG117="Muy Alta",AI117="Mayor")),"Alto",IF(OR(AND(AG117="Muy Baja",AI117="Catastrófico"),AND(AG117="Baja",AI117="Catastrófico"),AND(AG117="Media",AI117="Catastrófico"),AND(AG117="Alta",AI117="Catastrófico"),AND(AG117="Muy Alta",AI117="Catastrófico")),"Extremo","")))),"")</f>
        <v/>
      </c>
      <c r="AL117" s="142"/>
      <c r="AM117" s="42"/>
      <c r="AN117" s="52"/>
      <c r="AO117" s="52"/>
      <c r="AP117" s="53"/>
      <c r="AQ117" s="630"/>
      <c r="AR117" s="630"/>
      <c r="AS117" s="630"/>
    </row>
    <row r="118" spans="1:45" x14ac:dyDescent="0.2">
      <c r="A118" s="663"/>
      <c r="B118" s="679"/>
      <c r="C118" s="539"/>
      <c r="D118" s="671"/>
      <c r="E118" s="679"/>
      <c r="F118" s="539"/>
      <c r="G118" s="539"/>
      <c r="H118" s="363"/>
      <c r="I118" s="363"/>
      <c r="J118" s="363"/>
      <c r="K118" s="363"/>
      <c r="L118" s="363"/>
      <c r="M118" s="363"/>
      <c r="N118" s="363"/>
      <c r="O118" s="630"/>
      <c r="P118" s="529"/>
      <c r="Q118" s="358"/>
      <c r="R118" s="528"/>
      <c r="S118" s="358">
        <f>IF(NOT(ISERROR(MATCH(R118,_xlfn.ANCHORARRAY(F129),0))),Q131&amp;"Por favor no seleccionar los criterios de impacto",R118)</f>
        <v>0</v>
      </c>
      <c r="T118" s="529"/>
      <c r="U118" s="358"/>
      <c r="V118" s="625"/>
      <c r="W118" s="70">
        <v>5</v>
      </c>
      <c r="X118" s="43"/>
      <c r="Y118" s="45" t="str">
        <f t="shared" si="167"/>
        <v/>
      </c>
      <c r="Z118" s="46"/>
      <c r="AA118" s="46"/>
      <c r="AB118" s="47" t="str">
        <f t="shared" si="160"/>
        <v/>
      </c>
      <c r="AC118" s="46"/>
      <c r="AD118" s="46"/>
      <c r="AE118" s="46"/>
      <c r="AF118" s="48" t="str">
        <f t="shared" si="168"/>
        <v/>
      </c>
      <c r="AG118" s="49" t="str">
        <f t="shared" si="161"/>
        <v/>
      </c>
      <c r="AH118" s="47" t="str">
        <f t="shared" si="162"/>
        <v/>
      </c>
      <c r="AI118" s="49" t="str">
        <f t="shared" si="163"/>
        <v/>
      </c>
      <c r="AJ118" s="47" t="str">
        <f t="shared" si="166"/>
        <v/>
      </c>
      <c r="AK118" s="50" t="str">
        <f t="shared" ref="AK118:AK119" si="169">IFERROR(IF(OR(AND(AG118="Muy Baja",AI118="Leve"),AND(AG118="Muy Baja",AI118="Menor"),AND(AG118="Baja",AI118="Leve")),"Bajo",IF(OR(AND(AG118="Muy baja",AI118="Moderado"),AND(AG118="Baja",AI118="Menor"),AND(AG118="Baja",AI118="Moderado"),AND(AG118="Media",AI118="Leve"),AND(AG118="Media",AI118="Menor"),AND(AG118="Media",AI118="Moderado"),AND(AG118="Alta",AI118="Leve"),AND(AG118="Alta",AI118="Menor")),"Moderado",IF(OR(AND(AG118="Muy Baja",AI118="Mayor"),AND(AG118="Baja",AI118="Mayor"),AND(AG118="Media",AI118="Mayor"),AND(AG118="Alta",AI118="Moderado"),AND(AG118="Alta",AI118="Mayor"),AND(AG118="Muy Alta",AI118="Leve"),AND(AG118="Muy Alta",AI118="Menor"),AND(AG118="Muy Alta",AI118="Moderado"),AND(AG118="Muy Alta",AI118="Mayor")),"Alto",IF(OR(AND(AG118="Muy Baja",AI118="Catastrófico"),AND(AG118="Baja",AI118="Catastrófico"),AND(AG118="Media",AI118="Catastrófico"),AND(AG118="Alta",AI118="Catastrófico"),AND(AG118="Muy Alta",AI118="Catastrófico")),"Extremo","")))),"")</f>
        <v/>
      </c>
      <c r="AL118" s="142"/>
      <c r="AM118" s="42"/>
      <c r="AN118" s="52"/>
      <c r="AO118" s="52"/>
      <c r="AP118" s="53"/>
      <c r="AQ118" s="630"/>
      <c r="AR118" s="630"/>
      <c r="AS118" s="630"/>
    </row>
    <row r="119" spans="1:45" x14ac:dyDescent="0.2">
      <c r="A119" s="663"/>
      <c r="B119" s="679"/>
      <c r="C119" s="539"/>
      <c r="D119" s="671"/>
      <c r="E119" s="679"/>
      <c r="F119" s="539"/>
      <c r="G119" s="539"/>
      <c r="H119" s="364"/>
      <c r="I119" s="364"/>
      <c r="J119" s="364"/>
      <c r="K119" s="364"/>
      <c r="L119" s="364"/>
      <c r="M119" s="364"/>
      <c r="N119" s="364"/>
      <c r="O119" s="630"/>
      <c r="P119" s="529"/>
      <c r="Q119" s="358"/>
      <c r="R119" s="528"/>
      <c r="S119" s="358">
        <f>IF(NOT(ISERROR(MATCH(R119,_xlfn.ANCHORARRAY(F130),0))),Q132&amp;"Por favor no seleccionar los criterios de impacto",R119)</f>
        <v>0</v>
      </c>
      <c r="T119" s="529"/>
      <c r="U119" s="358"/>
      <c r="V119" s="625"/>
      <c r="W119" s="70">
        <v>6</v>
      </c>
      <c r="X119" s="43"/>
      <c r="Y119" s="45" t="str">
        <f t="shared" si="167"/>
        <v/>
      </c>
      <c r="Z119" s="46"/>
      <c r="AA119" s="46"/>
      <c r="AB119" s="47" t="str">
        <f t="shared" si="160"/>
        <v/>
      </c>
      <c r="AC119" s="46"/>
      <c r="AD119" s="46"/>
      <c r="AE119" s="46"/>
      <c r="AF119" s="48" t="str">
        <f t="shared" si="168"/>
        <v/>
      </c>
      <c r="AG119" s="49" t="str">
        <f t="shared" si="161"/>
        <v/>
      </c>
      <c r="AH119" s="47" t="str">
        <f t="shared" si="162"/>
        <v/>
      </c>
      <c r="AI119" s="49" t="str">
        <f t="shared" si="163"/>
        <v/>
      </c>
      <c r="AJ119" s="47" t="str">
        <f t="shared" si="166"/>
        <v/>
      </c>
      <c r="AK119" s="50" t="str">
        <f t="shared" si="169"/>
        <v/>
      </c>
      <c r="AL119" s="142"/>
      <c r="AM119" s="42"/>
      <c r="AN119" s="52"/>
      <c r="AO119" s="52"/>
      <c r="AP119" s="53"/>
      <c r="AQ119" s="630"/>
      <c r="AR119" s="630"/>
      <c r="AS119" s="630"/>
    </row>
    <row r="120" spans="1:45" x14ac:dyDescent="0.2">
      <c r="A120" s="663">
        <v>19</v>
      </c>
      <c r="B120" s="539"/>
      <c r="C120" s="539"/>
      <c r="D120" s="671"/>
      <c r="E120" s="539"/>
      <c r="F120" s="539"/>
      <c r="G120" s="539"/>
      <c r="H120" s="362"/>
      <c r="I120" s="362"/>
      <c r="J120" s="362"/>
      <c r="K120" s="362"/>
      <c r="L120" s="362"/>
      <c r="M120" s="362"/>
      <c r="N120" s="362"/>
      <c r="O120" s="630"/>
      <c r="P120" s="529" t="str">
        <f>IF(O120&lt;=0,"",IF(O120&lt;=2,"Muy Baja",IF(O120&lt;=24,"Baja",IF(O120&lt;=500,"Media",IF(O120&lt;=5000,"Alta","Muy Alta")))))</f>
        <v/>
      </c>
      <c r="Q120" s="358" t="str">
        <f>IF(P120="","",IF(P120="Muy Baja",0.2,IF(P120="Baja",0.4,IF(P120="Media",0.6,IF(P120="Alta",0.8,IF(P120="Muy Alta",1,))))))</f>
        <v/>
      </c>
      <c r="R120" s="528"/>
      <c r="S120" s="358">
        <f>IF(NOT(ISERROR(MATCH(R120,#REF!,0))),#REF!&amp;"Por favor no seleccionar los criterios de impacto(Afectación Económica o presupuestal y Pérdida Reputacional)",R120)</f>
        <v>0</v>
      </c>
      <c r="T120" s="529" t="e">
        <f>IF(OR(S120=#REF!,S120=#REF!),"Leve",IF(OR(S120=#REF!,S120=#REF!),"Menor",IF(OR(S120=#REF!,S120=#REF!),"Moderado",IF(OR(S120=#REF!,S120=#REF!),"Mayor",IF(OR(S120=#REF!,S120=#REF!),"Catastrófico","")))))</f>
        <v>#REF!</v>
      </c>
      <c r="U120" s="358" t="e">
        <f>IF(T120="","",IF(T120="Leve",0.2,IF(T120="Menor",0.4,IF(T120="Moderado",0.6,IF(T120="Mayor",0.8,IF(T120="Catastrófico",1,))))))</f>
        <v>#REF!</v>
      </c>
      <c r="V120" s="625" t="e">
        <f>IF(OR(AND(P120="Muy Baja",T120="Leve"),AND(P120="Muy Baja",T120="Menor"),AND(P120="Baja",T120="Leve")),"Bajo",IF(OR(AND(P120="Muy baja",T120="Moderado"),AND(P120="Baja",T120="Menor"),AND(P120="Baja",T120="Moderado"),AND(P120="Media",T120="Leve"),AND(P120="Media",T120="Menor"),AND(P120="Media",T120="Moderado"),AND(P120="Alta",T120="Leve"),AND(P120="Alta",T120="Menor")),"Moderado",IF(OR(AND(P120="Muy Baja",T120="Mayor"),AND(P120="Baja",T120="Mayor"),AND(P120="Media",T120="Mayor"),AND(P120="Alta",T120="Moderado"),AND(P120="Alta",T120="Mayor"),AND(P120="Muy Alta",T120="Leve"),AND(P120="Muy Alta",T120="Menor"),AND(P120="Muy Alta",T120="Moderado"),AND(P120="Muy Alta",T120="Mayor")),"Alto",IF(OR(AND(P120="Muy Baja",T120="Catastrófico"),AND(P120="Baja",T120="Catastrófico"),AND(P120="Media",T120="Catastrófico"),AND(P120="Alta",T120="Catastrófico"),AND(P120="Muy Alta",T120="Catastrófico")),"Extremo",""))))</f>
        <v>#REF!</v>
      </c>
      <c r="W120" s="70">
        <v>1</v>
      </c>
      <c r="X120" s="43"/>
      <c r="Y120" s="45" t="str">
        <f>IF(OR(Z120="Preventivo",Z120="Detectivo"),"Probabilidad",IF(Z120="Correctivo","Impacto",""))</f>
        <v/>
      </c>
      <c r="Z120" s="46"/>
      <c r="AA120" s="46"/>
      <c r="AB120" s="47" t="str">
        <f>IF(AND(Z120="Preventivo",AA120="Automático"),"50%",IF(AND(Z120="Preventivo",AA120="Manual"),"40%",IF(AND(Z120="Detectivo",AA120="Automático"),"40%",IF(AND(Z120="Detectivo",AA120="Manual"),"30%",IF(AND(Z120="Correctivo",AA120="Automático"),"35%",IF(AND(Z120="Correctivo",AA120="Manual"),"25%",""))))))</f>
        <v/>
      </c>
      <c r="AC120" s="46"/>
      <c r="AD120" s="46"/>
      <c r="AE120" s="46"/>
      <c r="AF120" s="48" t="str">
        <f>IFERROR(IF(Y120="Probabilidad",(Q120-(+Q120*AB120)),IF(Y120="Impacto",Q120,"")),"")</f>
        <v/>
      </c>
      <c r="AG120" s="49" t="str">
        <f>IFERROR(IF(AF120="","",IF(AF120&lt;=0.2,"Muy Baja",IF(AF120&lt;=0.4,"Baja",IF(AF120&lt;=0.6,"Media",IF(AF120&lt;=0.8,"Alta","Muy Alta"))))),"")</f>
        <v/>
      </c>
      <c r="AH120" s="47" t="str">
        <f>+AF120</f>
        <v/>
      </c>
      <c r="AI120" s="49" t="str">
        <f>IFERROR(IF(AJ120="","",IF(AJ120&lt;=0.2,"Leve",IF(AJ120&lt;=0.4,"Menor",IF(AJ120&lt;=0.6,"Moderado",IF(AJ120&lt;=0.8,"Mayor","Catastrófico"))))),"")</f>
        <v/>
      </c>
      <c r="AJ120" s="47" t="str">
        <f t="shared" ref="AJ120" si="170">IFERROR(IF(Y120="Impacto",(U120-(+U120*AB120)),IF(Y120="Probabilidad",U120,"")),"")</f>
        <v/>
      </c>
      <c r="AK120" s="50" t="str">
        <f>IFERROR(IF(OR(AND(AG120="Muy Baja",AI120="Leve"),AND(AG120="Muy Baja",AI120="Menor"),AND(AG120="Baja",AI120="Leve")),"Bajo",IF(OR(AND(AG120="Muy baja",AI120="Moderado"),AND(AG120="Baja",AI120="Menor"),AND(AG120="Baja",AI120="Moderado"),AND(AG120="Media",AI120="Leve"),AND(AG120="Media",AI120="Menor"),AND(AG120="Media",AI120="Moderado"),AND(AG120="Alta",AI120="Leve"),AND(AG120="Alta",AI120="Menor")),"Moderado",IF(OR(AND(AG120="Muy Baja",AI120="Mayor"),AND(AG120="Baja",AI120="Mayor"),AND(AG120="Media",AI120="Mayor"),AND(AG120="Alta",AI120="Moderado"),AND(AG120="Alta",AI120="Mayor"),AND(AG120="Muy Alta",AI120="Leve"),AND(AG120="Muy Alta",AI120="Menor"),AND(AG120="Muy Alta",AI120="Moderado"),AND(AG120="Muy Alta",AI120="Mayor")),"Alto",IF(OR(AND(AG120="Muy Baja",AI120="Catastrófico"),AND(AG120="Baja",AI120="Catastrófico"),AND(AG120="Media",AI120="Catastrófico"),AND(AG120="Alta",AI120="Catastrófico"),AND(AG120="Muy Alta",AI120="Catastrófico")),"Extremo","")))),"")</f>
        <v/>
      </c>
      <c r="AL120" s="142"/>
      <c r="AM120" s="42"/>
      <c r="AN120" s="52"/>
      <c r="AO120" s="52"/>
      <c r="AP120" s="53"/>
      <c r="AQ120" s="630"/>
      <c r="AR120" s="630"/>
      <c r="AS120" s="630"/>
    </row>
    <row r="121" spans="1:45" x14ac:dyDescent="0.2">
      <c r="A121" s="663"/>
      <c r="B121" s="539"/>
      <c r="C121" s="539"/>
      <c r="D121" s="671"/>
      <c r="E121" s="539"/>
      <c r="F121" s="539"/>
      <c r="G121" s="539"/>
      <c r="H121" s="363"/>
      <c r="I121" s="363"/>
      <c r="J121" s="363"/>
      <c r="K121" s="363"/>
      <c r="L121" s="363"/>
      <c r="M121" s="363"/>
      <c r="N121" s="363"/>
      <c r="O121" s="630"/>
      <c r="P121" s="529"/>
      <c r="Q121" s="358"/>
      <c r="R121" s="528"/>
      <c r="S121" s="358">
        <f>IF(NOT(ISERROR(MATCH(R121,_xlfn.ANCHORARRAY(F132),0))),Q134&amp;"Por favor no seleccionar los criterios de impacto",R121)</f>
        <v>0</v>
      </c>
      <c r="T121" s="529"/>
      <c r="U121" s="358"/>
      <c r="V121" s="625"/>
      <c r="W121" s="70">
        <v>2</v>
      </c>
      <c r="X121" s="43"/>
      <c r="Y121" s="45" t="str">
        <f>IF(OR(Z121="Preventivo",Z121="Detectivo"),"Probabilidad",IF(Z121="Correctivo","Impacto",""))</f>
        <v/>
      </c>
      <c r="Z121" s="46"/>
      <c r="AA121" s="46"/>
      <c r="AB121" s="47" t="str">
        <f t="shared" ref="AB121:AB125" si="171">IF(AND(Z121="Preventivo",AA121="Automático"),"50%",IF(AND(Z121="Preventivo",AA121="Manual"),"40%",IF(AND(Z121="Detectivo",AA121="Automático"),"40%",IF(AND(Z121="Detectivo",AA121="Manual"),"30%",IF(AND(Z121="Correctivo",AA121="Automático"),"35%",IF(AND(Z121="Correctivo",AA121="Manual"),"25%",""))))))</f>
        <v/>
      </c>
      <c r="AC121" s="46"/>
      <c r="AD121" s="46"/>
      <c r="AE121" s="46"/>
      <c r="AF121" s="48" t="str">
        <f>IFERROR(IF(AND(Y120="Probabilidad",Y121="Probabilidad"),(AH120-(+AH120*AB121)),IF(Y121="Probabilidad",(Q120-(+Q120*AB121)),IF(Y121="Impacto",AH120,""))),"")</f>
        <v/>
      </c>
      <c r="AG121" s="49" t="str">
        <f t="shared" ref="AG121:AG125" si="172">IFERROR(IF(AF121="","",IF(AF121&lt;=0.2,"Muy Baja",IF(AF121&lt;=0.4,"Baja",IF(AF121&lt;=0.6,"Media",IF(AF121&lt;=0.8,"Alta","Muy Alta"))))),"")</f>
        <v/>
      </c>
      <c r="AH121" s="47" t="str">
        <f t="shared" ref="AH121:AH125" si="173">+AF121</f>
        <v/>
      </c>
      <c r="AI121" s="49" t="str">
        <f t="shared" ref="AI121:AI125" si="174">IFERROR(IF(AJ121="","",IF(AJ121&lt;=0.2,"Leve",IF(AJ121&lt;=0.4,"Menor",IF(AJ121&lt;=0.6,"Moderado",IF(AJ121&lt;=0.8,"Mayor","Catastrófico"))))),"")</f>
        <v/>
      </c>
      <c r="AJ121" s="47" t="str">
        <f t="shared" ref="AJ121" si="175">IFERROR(IF(AND(Y120="Impacto",Y121="Impacto"),(AJ120-(+AJ120*AB121)),IF(Y121="Impacto",($U$12-(+$U$12*AB121)),IF(Y121="Probabilidad",AJ120,""))),"")</f>
        <v/>
      </c>
      <c r="AK121" s="50" t="str">
        <f t="shared" ref="AK121:AK122" si="176">IFERROR(IF(OR(AND(AG121="Muy Baja",AI121="Leve"),AND(AG121="Muy Baja",AI121="Menor"),AND(AG121="Baja",AI121="Leve")),"Bajo",IF(OR(AND(AG121="Muy baja",AI121="Moderado"),AND(AG121="Baja",AI121="Menor"),AND(AG121="Baja",AI121="Moderado"),AND(AG121="Media",AI121="Leve"),AND(AG121="Media",AI121="Menor"),AND(AG121="Media",AI121="Moderado"),AND(AG121="Alta",AI121="Leve"),AND(AG121="Alta",AI121="Menor")),"Moderado",IF(OR(AND(AG121="Muy Baja",AI121="Mayor"),AND(AG121="Baja",AI121="Mayor"),AND(AG121="Media",AI121="Mayor"),AND(AG121="Alta",AI121="Moderado"),AND(AG121="Alta",AI121="Mayor"),AND(AG121="Muy Alta",AI121="Leve"),AND(AG121="Muy Alta",AI121="Menor"),AND(AG121="Muy Alta",AI121="Moderado"),AND(AG121="Muy Alta",AI121="Mayor")),"Alto",IF(OR(AND(AG121="Muy Baja",AI121="Catastrófico"),AND(AG121="Baja",AI121="Catastrófico"),AND(AG121="Media",AI121="Catastrófico"),AND(AG121="Alta",AI121="Catastrófico"),AND(AG121="Muy Alta",AI121="Catastrófico")),"Extremo","")))),"")</f>
        <v/>
      </c>
      <c r="AL121" s="142"/>
      <c r="AM121" s="42"/>
      <c r="AN121" s="52"/>
      <c r="AO121" s="52"/>
      <c r="AP121" s="53"/>
      <c r="AQ121" s="630"/>
      <c r="AR121" s="630"/>
      <c r="AS121" s="630"/>
    </row>
    <row r="122" spans="1:45" x14ac:dyDescent="0.2">
      <c r="A122" s="663"/>
      <c r="B122" s="539"/>
      <c r="C122" s="539"/>
      <c r="D122" s="671"/>
      <c r="E122" s="539"/>
      <c r="F122" s="539"/>
      <c r="G122" s="539"/>
      <c r="H122" s="363"/>
      <c r="I122" s="363"/>
      <c r="J122" s="363"/>
      <c r="K122" s="363"/>
      <c r="L122" s="363"/>
      <c r="M122" s="363"/>
      <c r="N122" s="363"/>
      <c r="O122" s="630"/>
      <c r="P122" s="529"/>
      <c r="Q122" s="358"/>
      <c r="R122" s="528"/>
      <c r="S122" s="358">
        <f>IF(NOT(ISERROR(MATCH(R122,_xlfn.ANCHORARRAY(F133),0))),Q135&amp;"Por favor no seleccionar los criterios de impacto",R122)</f>
        <v>0</v>
      </c>
      <c r="T122" s="529"/>
      <c r="U122" s="358"/>
      <c r="V122" s="625"/>
      <c r="W122" s="70">
        <v>3</v>
      </c>
      <c r="X122" s="44"/>
      <c r="Y122" s="45" t="str">
        <f>IF(OR(Z122="Preventivo",Z122="Detectivo"),"Probabilidad",IF(Z122="Correctivo","Impacto",""))</f>
        <v/>
      </c>
      <c r="Z122" s="46"/>
      <c r="AA122" s="46"/>
      <c r="AB122" s="47" t="str">
        <f t="shared" si="171"/>
        <v/>
      </c>
      <c r="AC122" s="46"/>
      <c r="AD122" s="46"/>
      <c r="AE122" s="46"/>
      <c r="AF122" s="48" t="str">
        <f>IFERROR(IF(AND(Y121="Probabilidad",Y122="Probabilidad"),(AH121-(+AH121*AB122)),IF(AND(Y121="Impacto",Y122="Probabilidad"),(AH120-(+AH120*AB122)),IF(Y122="Impacto",AH121,""))),"")</f>
        <v/>
      </c>
      <c r="AG122" s="49" t="str">
        <f t="shared" si="172"/>
        <v/>
      </c>
      <c r="AH122" s="47" t="str">
        <f t="shared" si="173"/>
        <v/>
      </c>
      <c r="AI122" s="49" t="str">
        <f t="shared" si="174"/>
        <v/>
      </c>
      <c r="AJ122" s="47" t="str">
        <f t="shared" ref="AJ122:AJ125" si="177">IFERROR(IF(AND(Y121="Impacto",Y122="Impacto"),(AJ121-(+AJ121*AB122)),IF(AND(Y121="Probabilidad",Y122="Impacto"),(AJ120-(+AJ120*AB122)),IF(Y122="Probabilidad",AJ121,""))),"")</f>
        <v/>
      </c>
      <c r="AK122" s="50" t="str">
        <f t="shared" si="176"/>
        <v/>
      </c>
      <c r="AL122" s="142"/>
      <c r="AM122" s="42"/>
      <c r="AN122" s="52"/>
      <c r="AO122" s="52"/>
      <c r="AP122" s="53"/>
      <c r="AQ122" s="630"/>
      <c r="AR122" s="630"/>
      <c r="AS122" s="630"/>
    </row>
    <row r="123" spans="1:45" x14ac:dyDescent="0.2">
      <c r="A123" s="663"/>
      <c r="B123" s="539"/>
      <c r="C123" s="539"/>
      <c r="D123" s="671"/>
      <c r="E123" s="539"/>
      <c r="F123" s="539"/>
      <c r="G123" s="539"/>
      <c r="H123" s="363"/>
      <c r="I123" s="363"/>
      <c r="J123" s="363"/>
      <c r="K123" s="363"/>
      <c r="L123" s="363"/>
      <c r="M123" s="363"/>
      <c r="N123" s="363"/>
      <c r="O123" s="630"/>
      <c r="P123" s="529"/>
      <c r="Q123" s="358"/>
      <c r="R123" s="528"/>
      <c r="S123" s="358">
        <f>IF(NOT(ISERROR(MATCH(R123,_xlfn.ANCHORARRAY(F134),0))),Q136&amp;"Por favor no seleccionar los criterios de impacto",R123)</f>
        <v>0</v>
      </c>
      <c r="T123" s="529"/>
      <c r="U123" s="358"/>
      <c r="V123" s="625"/>
      <c r="W123" s="70">
        <v>4</v>
      </c>
      <c r="X123" s="43"/>
      <c r="Y123" s="45" t="str">
        <f t="shared" ref="Y123:Y125" si="178">IF(OR(Z123="Preventivo",Z123="Detectivo"),"Probabilidad",IF(Z123="Correctivo","Impacto",""))</f>
        <v/>
      </c>
      <c r="Z123" s="46"/>
      <c r="AA123" s="46"/>
      <c r="AB123" s="47" t="str">
        <f t="shared" si="171"/>
        <v/>
      </c>
      <c r="AC123" s="46"/>
      <c r="AD123" s="46"/>
      <c r="AE123" s="46"/>
      <c r="AF123" s="48" t="str">
        <f t="shared" ref="AF123:AF125" si="179">IFERROR(IF(AND(Y122="Probabilidad",Y123="Probabilidad"),(AH122-(+AH122*AB123)),IF(AND(Y122="Impacto",Y123="Probabilidad"),(AH121-(+AH121*AB123)),IF(Y123="Impacto",AH122,""))),"")</f>
        <v/>
      </c>
      <c r="AG123" s="49" t="str">
        <f t="shared" si="172"/>
        <v/>
      </c>
      <c r="AH123" s="47" t="str">
        <f t="shared" si="173"/>
        <v/>
      </c>
      <c r="AI123" s="49" t="str">
        <f t="shared" si="174"/>
        <v/>
      </c>
      <c r="AJ123" s="47" t="str">
        <f t="shared" si="177"/>
        <v/>
      </c>
      <c r="AK123" s="50" t="str">
        <f>IFERROR(IF(OR(AND(AG123="Muy Baja",AI123="Leve"),AND(AG123="Muy Baja",AI123="Menor"),AND(AG123="Baja",AI123="Leve")),"Bajo",IF(OR(AND(AG123="Muy baja",AI123="Moderado"),AND(AG123="Baja",AI123="Menor"),AND(AG123="Baja",AI123="Moderado"),AND(AG123="Media",AI123="Leve"),AND(AG123="Media",AI123="Menor"),AND(AG123="Media",AI123="Moderado"),AND(AG123="Alta",AI123="Leve"),AND(AG123="Alta",AI123="Menor")),"Moderado",IF(OR(AND(AG123="Muy Baja",AI123="Mayor"),AND(AG123="Baja",AI123="Mayor"),AND(AG123="Media",AI123="Mayor"),AND(AG123="Alta",AI123="Moderado"),AND(AG123="Alta",AI123="Mayor"),AND(AG123="Muy Alta",AI123="Leve"),AND(AG123="Muy Alta",AI123="Menor"),AND(AG123="Muy Alta",AI123="Moderado"),AND(AG123="Muy Alta",AI123="Mayor")),"Alto",IF(OR(AND(AG123="Muy Baja",AI123="Catastrófico"),AND(AG123="Baja",AI123="Catastrófico"),AND(AG123="Media",AI123="Catastrófico"),AND(AG123="Alta",AI123="Catastrófico"),AND(AG123="Muy Alta",AI123="Catastrófico")),"Extremo","")))),"")</f>
        <v/>
      </c>
      <c r="AL123" s="142"/>
      <c r="AM123" s="42"/>
      <c r="AN123" s="52"/>
      <c r="AO123" s="52"/>
      <c r="AP123" s="53"/>
      <c r="AQ123" s="630"/>
      <c r="AR123" s="630"/>
      <c r="AS123" s="630"/>
    </row>
    <row r="124" spans="1:45" x14ac:dyDescent="0.2">
      <c r="A124" s="663"/>
      <c r="B124" s="539"/>
      <c r="C124" s="539"/>
      <c r="D124" s="671"/>
      <c r="E124" s="539"/>
      <c r="F124" s="539"/>
      <c r="G124" s="539"/>
      <c r="H124" s="363"/>
      <c r="I124" s="363"/>
      <c r="J124" s="363"/>
      <c r="K124" s="363"/>
      <c r="L124" s="363"/>
      <c r="M124" s="363"/>
      <c r="N124" s="363"/>
      <c r="O124" s="630"/>
      <c r="P124" s="529"/>
      <c r="Q124" s="358"/>
      <c r="R124" s="528"/>
      <c r="S124" s="358">
        <f>IF(NOT(ISERROR(MATCH(R124,_xlfn.ANCHORARRAY(F135),0))),Q137&amp;"Por favor no seleccionar los criterios de impacto",R124)</f>
        <v>0</v>
      </c>
      <c r="T124" s="529"/>
      <c r="U124" s="358"/>
      <c r="V124" s="625"/>
      <c r="W124" s="70">
        <v>5</v>
      </c>
      <c r="X124" s="43"/>
      <c r="Y124" s="45" t="str">
        <f t="shared" si="178"/>
        <v/>
      </c>
      <c r="Z124" s="46"/>
      <c r="AA124" s="46"/>
      <c r="AB124" s="47" t="str">
        <f t="shared" si="171"/>
        <v/>
      </c>
      <c r="AC124" s="46"/>
      <c r="AD124" s="46"/>
      <c r="AE124" s="46"/>
      <c r="AF124" s="48" t="str">
        <f t="shared" si="179"/>
        <v/>
      </c>
      <c r="AG124" s="49" t="str">
        <f t="shared" si="172"/>
        <v/>
      </c>
      <c r="AH124" s="47" t="str">
        <f t="shared" si="173"/>
        <v/>
      </c>
      <c r="AI124" s="49" t="str">
        <f t="shared" si="174"/>
        <v/>
      </c>
      <c r="AJ124" s="47" t="str">
        <f t="shared" si="177"/>
        <v/>
      </c>
      <c r="AK124" s="50" t="str">
        <f t="shared" ref="AK124:AK125" si="180">IFERROR(IF(OR(AND(AG124="Muy Baja",AI124="Leve"),AND(AG124="Muy Baja",AI124="Menor"),AND(AG124="Baja",AI124="Leve")),"Bajo",IF(OR(AND(AG124="Muy baja",AI124="Moderado"),AND(AG124="Baja",AI124="Menor"),AND(AG124="Baja",AI124="Moderado"),AND(AG124="Media",AI124="Leve"),AND(AG124="Media",AI124="Menor"),AND(AG124="Media",AI124="Moderado"),AND(AG124="Alta",AI124="Leve"),AND(AG124="Alta",AI124="Menor")),"Moderado",IF(OR(AND(AG124="Muy Baja",AI124="Mayor"),AND(AG124="Baja",AI124="Mayor"),AND(AG124="Media",AI124="Mayor"),AND(AG124="Alta",AI124="Moderado"),AND(AG124="Alta",AI124="Mayor"),AND(AG124="Muy Alta",AI124="Leve"),AND(AG124="Muy Alta",AI124="Menor"),AND(AG124="Muy Alta",AI124="Moderado"),AND(AG124="Muy Alta",AI124="Mayor")),"Alto",IF(OR(AND(AG124="Muy Baja",AI124="Catastrófico"),AND(AG124="Baja",AI124="Catastrófico"),AND(AG124="Media",AI124="Catastrófico"),AND(AG124="Alta",AI124="Catastrófico"),AND(AG124="Muy Alta",AI124="Catastrófico")),"Extremo","")))),"")</f>
        <v/>
      </c>
      <c r="AL124" s="142"/>
      <c r="AM124" s="42"/>
      <c r="AN124" s="52"/>
      <c r="AO124" s="52"/>
      <c r="AP124" s="53"/>
      <c r="AQ124" s="630"/>
      <c r="AR124" s="630"/>
      <c r="AS124" s="630"/>
    </row>
    <row r="125" spans="1:45" x14ac:dyDescent="0.2">
      <c r="A125" s="663"/>
      <c r="B125" s="539"/>
      <c r="C125" s="539"/>
      <c r="D125" s="671"/>
      <c r="E125" s="539"/>
      <c r="F125" s="539"/>
      <c r="G125" s="539"/>
      <c r="H125" s="364"/>
      <c r="I125" s="364"/>
      <c r="J125" s="364"/>
      <c r="K125" s="364"/>
      <c r="L125" s="364"/>
      <c r="M125" s="364"/>
      <c r="N125" s="364"/>
      <c r="O125" s="630"/>
      <c r="P125" s="529"/>
      <c r="Q125" s="358"/>
      <c r="R125" s="528"/>
      <c r="S125" s="358">
        <f>IF(NOT(ISERROR(MATCH(R125,_xlfn.ANCHORARRAY(F136),0))),R138&amp;"Por favor no seleccionar los criterios de impacto",R125)</f>
        <v>0</v>
      </c>
      <c r="T125" s="529"/>
      <c r="U125" s="358"/>
      <c r="V125" s="625"/>
      <c r="W125" s="70">
        <v>6</v>
      </c>
      <c r="X125" s="43"/>
      <c r="Y125" s="45" t="str">
        <f t="shared" si="178"/>
        <v/>
      </c>
      <c r="Z125" s="46"/>
      <c r="AA125" s="46"/>
      <c r="AB125" s="47" t="str">
        <f t="shared" si="171"/>
        <v/>
      </c>
      <c r="AC125" s="46"/>
      <c r="AD125" s="46"/>
      <c r="AE125" s="46"/>
      <c r="AF125" s="48" t="str">
        <f t="shared" si="179"/>
        <v/>
      </c>
      <c r="AG125" s="49" t="str">
        <f t="shared" si="172"/>
        <v/>
      </c>
      <c r="AH125" s="47" t="str">
        <f t="shared" si="173"/>
        <v/>
      </c>
      <c r="AI125" s="49" t="str">
        <f t="shared" si="174"/>
        <v/>
      </c>
      <c r="AJ125" s="47" t="str">
        <f t="shared" si="177"/>
        <v/>
      </c>
      <c r="AK125" s="50" t="str">
        <f t="shared" si="180"/>
        <v/>
      </c>
      <c r="AL125" s="142"/>
      <c r="AM125" s="42"/>
      <c r="AN125" s="52"/>
      <c r="AO125" s="52"/>
      <c r="AP125" s="53"/>
      <c r="AQ125" s="630"/>
      <c r="AR125" s="630"/>
      <c r="AS125" s="630"/>
    </row>
    <row r="126" spans="1:45" x14ac:dyDescent="0.2">
      <c r="A126" s="663">
        <v>19</v>
      </c>
      <c r="B126" s="539"/>
      <c r="C126" s="539"/>
      <c r="D126" s="671"/>
      <c r="E126" s="539"/>
      <c r="F126" s="539"/>
      <c r="G126" s="539"/>
      <c r="H126" s="362"/>
      <c r="I126" s="362"/>
      <c r="J126" s="75"/>
      <c r="K126" s="75"/>
      <c r="L126" s="75"/>
      <c r="M126" s="362"/>
      <c r="N126" s="362"/>
      <c r="O126" s="630"/>
      <c r="P126" s="529" t="str">
        <f>IF(O126&lt;=0,"",IF(O126&lt;=2,"Muy Baja",IF(O126&lt;=24,"Baja",IF(O126&lt;=500,"Media",IF(O126&lt;=5000,"Alta","Muy Alta")))))</f>
        <v/>
      </c>
      <c r="Q126" s="358" t="str">
        <f>IF(P126="","",IF(P126="Muy Baja",0.2,IF(P126="Baja",0.4,IF(P126="Media",0.6,IF(P126="Alta",0.8,IF(P126="Muy Alta",1,))))))</f>
        <v/>
      </c>
      <c r="R126" s="528"/>
      <c r="S126" s="358">
        <f>IF(NOT(ISERROR(MATCH(R126,#REF!,0))),#REF!&amp;"Por favor no seleccionar los criterios de impacto(Afectación Económica o presupuestal y Pérdida Reputacional)",R126)</f>
        <v>0</v>
      </c>
      <c r="T126" s="529" t="e">
        <f>IF(OR(S126=#REF!,S126=#REF!),"Leve",IF(OR(S126=#REF!,S126=#REF!),"Menor",IF(OR(S126=#REF!,S126=#REF!),"Moderado",IF(OR(S126=#REF!,S126=#REF!),"Mayor",IF(OR(S126=#REF!,S126=#REF!),"Catastrófico","")))))</f>
        <v>#REF!</v>
      </c>
      <c r="U126" s="358" t="e">
        <f>IF(T126="","",IF(T126="Leve",0.2,IF(T126="Menor",0.4,IF(T126="Moderado",0.6,IF(T126="Mayor",0.8,IF(T126="Catastrófico",1,))))))</f>
        <v>#REF!</v>
      </c>
      <c r="V126" s="625" t="e">
        <f>IF(OR(AND(P126="Muy Baja",T126="Leve"),AND(P126="Muy Baja",T126="Menor"),AND(P126="Baja",T126="Leve")),"Bajo",IF(OR(AND(P126="Muy baja",T126="Moderado"),AND(P126="Baja",T126="Menor"),AND(P126="Baja",T126="Moderado"),AND(P126="Media",T126="Leve"),AND(P126="Media",T126="Menor"),AND(P126="Media",T126="Moderado"),AND(P126="Alta",T126="Leve"),AND(P126="Alta",T126="Menor")),"Moderado",IF(OR(AND(P126="Muy Baja",T126="Mayor"),AND(P126="Baja",T126="Mayor"),AND(P126="Media",T126="Mayor"),AND(P126="Alta",T126="Moderado"),AND(P126="Alta",T126="Mayor"),AND(P126="Muy Alta",T126="Leve"),AND(P126="Muy Alta",T126="Menor"),AND(P126="Muy Alta",T126="Moderado"),AND(P126="Muy Alta",T126="Mayor")),"Alto",IF(OR(AND(P126="Muy Baja",T126="Catastrófico"),AND(P126="Baja",T126="Catastrófico"),AND(P126="Media",T126="Catastrófico"),AND(P126="Alta",T126="Catastrófico"),AND(P126="Muy Alta",T126="Catastrófico")),"Extremo",""))))</f>
        <v>#REF!</v>
      </c>
      <c r="W126" s="70">
        <v>1</v>
      </c>
      <c r="X126" s="43"/>
      <c r="Y126" s="45" t="str">
        <f>IF(OR(Z126="Preventivo",Z126="Detectivo"),"Probabilidad",IF(Z126="Correctivo","Impacto",""))</f>
        <v/>
      </c>
      <c r="Z126" s="46"/>
      <c r="AA126" s="46"/>
      <c r="AB126" s="47" t="str">
        <f>IF(AND(Z126="Preventivo",AA126="Automático"),"50%",IF(AND(Z126="Preventivo",AA126="Manual"),"40%",IF(AND(Z126="Detectivo",AA126="Automático"),"40%",IF(AND(Z126="Detectivo",AA126="Manual"),"30%",IF(AND(Z126="Correctivo",AA126="Automático"),"35%",IF(AND(Z126="Correctivo",AA126="Manual"),"25%",""))))))</f>
        <v/>
      </c>
      <c r="AC126" s="46"/>
      <c r="AD126" s="46"/>
      <c r="AE126" s="46"/>
      <c r="AF126" s="48" t="str">
        <f>IFERROR(IF(Y126="Probabilidad",(Q126-(+Q126*AB126)),IF(Y126="Impacto",Q126,"")),"")</f>
        <v/>
      </c>
      <c r="AG126" s="49" t="str">
        <f>IFERROR(IF(AF126="","",IF(AF126&lt;=0.2,"Muy Baja",IF(AF126&lt;=0.4,"Baja",IF(AF126&lt;=0.6,"Media",IF(AF126&lt;=0.8,"Alta","Muy Alta"))))),"")</f>
        <v/>
      </c>
      <c r="AH126" s="47" t="str">
        <f>+AF126</f>
        <v/>
      </c>
      <c r="AI126" s="49" t="str">
        <f>IFERROR(IF(AJ126="","",IF(AJ126&lt;=0.2,"Leve",IF(AJ126&lt;=0.4,"Menor",IF(AJ126&lt;=0.6,"Moderado",IF(AJ126&lt;=0.8,"Mayor","Catastrófico"))))),"")</f>
        <v/>
      </c>
      <c r="AJ126" s="47" t="str">
        <f t="shared" ref="AJ126" si="181">IFERROR(IF(Y126="Impacto",(U126-(+U126*AB126)),IF(Y126="Probabilidad",U126,"")),"")</f>
        <v/>
      </c>
      <c r="AK126" s="50" t="str">
        <f>IFERROR(IF(OR(AND(AG126="Muy Baja",AI126="Leve"),AND(AG126="Muy Baja",AI126="Menor"),AND(AG126="Baja",AI126="Leve")),"Bajo",IF(OR(AND(AG126="Muy baja",AI126="Moderado"),AND(AG126="Baja",AI126="Menor"),AND(AG126="Baja",AI126="Moderado"),AND(AG126="Media",AI126="Leve"),AND(AG126="Media",AI126="Menor"),AND(AG126="Media",AI126="Moderado"),AND(AG126="Alta",AI126="Leve"),AND(AG126="Alta",AI126="Menor")),"Moderado",IF(OR(AND(AG126="Muy Baja",AI126="Mayor"),AND(AG126="Baja",AI126="Mayor"),AND(AG126="Media",AI126="Mayor"),AND(AG126="Alta",AI126="Moderado"),AND(AG126="Alta",AI126="Mayor"),AND(AG126="Muy Alta",AI126="Leve"),AND(AG126="Muy Alta",AI126="Menor"),AND(AG126="Muy Alta",AI126="Moderado"),AND(AG126="Muy Alta",AI126="Mayor")),"Alto",IF(OR(AND(AG126="Muy Baja",AI126="Catastrófico"),AND(AG126="Baja",AI126="Catastrófico"),AND(AG126="Media",AI126="Catastrófico"),AND(AG126="Alta",AI126="Catastrófico"),AND(AG126="Muy Alta",AI126="Catastrófico")),"Extremo","")))),"")</f>
        <v/>
      </c>
      <c r="AL126" s="142"/>
      <c r="AM126" s="42"/>
      <c r="AN126" s="52"/>
      <c r="AO126" s="52"/>
      <c r="AP126" s="53"/>
      <c r="AQ126" s="630"/>
      <c r="AR126" s="630"/>
      <c r="AS126" s="630"/>
    </row>
    <row r="127" spans="1:45" x14ac:dyDescent="0.2">
      <c r="A127" s="663"/>
      <c r="B127" s="539"/>
      <c r="C127" s="539"/>
      <c r="D127" s="671"/>
      <c r="E127" s="539"/>
      <c r="F127" s="539"/>
      <c r="G127" s="539"/>
      <c r="H127" s="363"/>
      <c r="I127" s="363"/>
      <c r="J127" s="76"/>
      <c r="K127" s="76"/>
      <c r="L127" s="76"/>
      <c r="M127" s="363"/>
      <c r="N127" s="363"/>
      <c r="O127" s="630"/>
      <c r="P127" s="529"/>
      <c r="Q127" s="358"/>
      <c r="R127" s="528"/>
      <c r="S127" s="358">
        <f>IF(NOT(ISERROR(MATCH(R127,_xlfn.ANCHORARRAY(G138),0))),R140&amp;"Por favor no seleccionar los criterios de impacto",R127)</f>
        <v>0</v>
      </c>
      <c r="T127" s="529"/>
      <c r="U127" s="358"/>
      <c r="V127" s="625"/>
      <c r="W127" s="70">
        <v>2</v>
      </c>
      <c r="X127" s="43"/>
      <c r="Y127" s="45" t="str">
        <f>IF(OR(Z127="Preventivo",Z127="Detectivo"),"Probabilidad",IF(Z127="Correctivo","Impacto",""))</f>
        <v/>
      </c>
      <c r="Z127" s="46"/>
      <c r="AA127" s="46"/>
      <c r="AB127" s="47" t="str">
        <f t="shared" ref="AB127:AB131" si="182">IF(AND(Z127="Preventivo",AA127="Automático"),"50%",IF(AND(Z127="Preventivo",AA127="Manual"),"40%",IF(AND(Z127="Detectivo",AA127="Automático"),"40%",IF(AND(Z127="Detectivo",AA127="Manual"),"30%",IF(AND(Z127="Correctivo",AA127="Automático"),"35%",IF(AND(Z127="Correctivo",AA127="Manual"),"25%",""))))))</f>
        <v/>
      </c>
      <c r="AC127" s="46"/>
      <c r="AD127" s="46"/>
      <c r="AE127" s="46"/>
      <c r="AF127" s="48" t="str">
        <f>IFERROR(IF(AND(Y126="Probabilidad",Y127="Probabilidad"),(AH126-(+AH126*AB127)),IF(Y127="Probabilidad",(Q126-(+Q126*AB127)),IF(Y127="Impacto",AH126,""))),"")</f>
        <v/>
      </c>
      <c r="AG127" s="49" t="str">
        <f t="shared" ref="AG127:AG131" si="183">IFERROR(IF(AF127="","",IF(AF127&lt;=0.2,"Muy Baja",IF(AF127&lt;=0.4,"Baja",IF(AF127&lt;=0.6,"Media",IF(AF127&lt;=0.8,"Alta","Muy Alta"))))),"")</f>
        <v/>
      </c>
      <c r="AH127" s="47" t="str">
        <f t="shared" ref="AH127:AH131" si="184">+AF127</f>
        <v/>
      </c>
      <c r="AI127" s="49" t="str">
        <f t="shared" ref="AI127:AI131" si="185">IFERROR(IF(AJ127="","",IF(AJ127&lt;=0.2,"Leve",IF(AJ127&lt;=0.4,"Menor",IF(AJ127&lt;=0.6,"Moderado",IF(AJ127&lt;=0.8,"Mayor","Catastrófico"))))),"")</f>
        <v/>
      </c>
      <c r="AJ127" s="47" t="str">
        <f t="shared" ref="AJ127" si="186">IFERROR(IF(AND(Y126="Impacto",Y127="Impacto"),(AJ126-(+AJ126*AB127)),IF(Y127="Impacto",($U$12-(+$U$12*AB127)),IF(Y127="Probabilidad",AJ126,""))),"")</f>
        <v/>
      </c>
      <c r="AK127" s="50" t="str">
        <f t="shared" ref="AK127:AK128" si="187">IFERROR(IF(OR(AND(AG127="Muy Baja",AI127="Leve"),AND(AG127="Muy Baja",AI127="Menor"),AND(AG127="Baja",AI127="Leve")),"Bajo",IF(OR(AND(AG127="Muy baja",AI127="Moderado"),AND(AG127="Baja",AI127="Menor"),AND(AG127="Baja",AI127="Moderado"),AND(AG127="Media",AI127="Leve"),AND(AG127="Media",AI127="Menor"),AND(AG127="Media",AI127="Moderado"),AND(AG127="Alta",AI127="Leve"),AND(AG127="Alta",AI127="Menor")),"Moderado",IF(OR(AND(AG127="Muy Baja",AI127="Mayor"),AND(AG127="Baja",AI127="Mayor"),AND(AG127="Media",AI127="Mayor"),AND(AG127="Alta",AI127="Moderado"),AND(AG127="Alta",AI127="Mayor"),AND(AG127="Muy Alta",AI127="Leve"),AND(AG127="Muy Alta",AI127="Menor"),AND(AG127="Muy Alta",AI127="Moderado"),AND(AG127="Muy Alta",AI127="Mayor")),"Alto",IF(OR(AND(AG127="Muy Baja",AI127="Catastrófico"),AND(AG127="Baja",AI127="Catastrófico"),AND(AG127="Media",AI127="Catastrófico"),AND(AG127="Alta",AI127="Catastrófico"),AND(AG127="Muy Alta",AI127="Catastrófico")),"Extremo","")))),"")</f>
        <v/>
      </c>
      <c r="AL127" s="142"/>
      <c r="AM127" s="42"/>
      <c r="AN127" s="52"/>
      <c r="AO127" s="52"/>
      <c r="AP127" s="53"/>
      <c r="AQ127" s="630"/>
      <c r="AR127" s="630"/>
      <c r="AS127" s="630"/>
    </row>
    <row r="128" spans="1:45" x14ac:dyDescent="0.2">
      <c r="A128" s="663"/>
      <c r="B128" s="539"/>
      <c r="C128" s="539"/>
      <c r="D128" s="671"/>
      <c r="E128" s="539"/>
      <c r="F128" s="539"/>
      <c r="G128" s="539"/>
      <c r="H128" s="363"/>
      <c r="I128" s="363"/>
      <c r="J128" s="76"/>
      <c r="K128" s="76"/>
      <c r="L128" s="76"/>
      <c r="M128" s="363"/>
      <c r="N128" s="363"/>
      <c r="O128" s="630"/>
      <c r="P128" s="529"/>
      <c r="Q128" s="358"/>
      <c r="R128" s="528"/>
      <c r="S128" s="358">
        <f>IF(NOT(ISERROR(MATCH(R128,_xlfn.ANCHORARRAY(G139),0))),R141&amp;"Por favor no seleccionar los criterios de impacto",R128)</f>
        <v>0</v>
      </c>
      <c r="T128" s="529"/>
      <c r="U128" s="358"/>
      <c r="V128" s="625"/>
      <c r="W128" s="70">
        <v>3</v>
      </c>
      <c r="X128" s="43"/>
      <c r="Y128" s="45" t="str">
        <f>IF(OR(Z128="Preventivo",Z128="Detectivo"),"Probabilidad",IF(Z128="Correctivo","Impacto",""))</f>
        <v/>
      </c>
      <c r="Z128" s="46"/>
      <c r="AA128" s="46"/>
      <c r="AB128" s="47" t="str">
        <f t="shared" si="182"/>
        <v/>
      </c>
      <c r="AC128" s="46"/>
      <c r="AD128" s="46"/>
      <c r="AE128" s="46"/>
      <c r="AF128" s="48" t="str">
        <f>IFERROR(IF(AND(Y127="Probabilidad",Y128="Probabilidad"),(AH127-(+AH127*AB128)),IF(AND(Y127="Impacto",Y128="Probabilidad"),(AH126-(+AH126*AB128)),IF(Y128="Impacto",AH127,""))),"")</f>
        <v/>
      </c>
      <c r="AG128" s="49" t="str">
        <f t="shared" si="183"/>
        <v/>
      </c>
      <c r="AH128" s="47" t="str">
        <f t="shared" si="184"/>
        <v/>
      </c>
      <c r="AI128" s="49" t="str">
        <f t="shared" si="185"/>
        <v/>
      </c>
      <c r="AJ128" s="47" t="str">
        <f t="shared" ref="AJ128:AJ131" si="188">IFERROR(IF(AND(Y127="Impacto",Y128="Impacto"),(AJ127-(+AJ127*AB128)),IF(AND(Y127="Probabilidad",Y128="Impacto"),(AJ126-(+AJ126*AB128)),IF(Y128="Probabilidad",AJ127,""))),"")</f>
        <v/>
      </c>
      <c r="AK128" s="50" t="str">
        <f t="shared" si="187"/>
        <v/>
      </c>
      <c r="AL128" s="142"/>
      <c r="AM128" s="42"/>
      <c r="AN128" s="52"/>
      <c r="AO128" s="52"/>
      <c r="AP128" s="53"/>
      <c r="AQ128" s="630"/>
      <c r="AR128" s="630"/>
      <c r="AS128" s="630"/>
    </row>
    <row r="129" spans="1:275" x14ac:dyDescent="0.2">
      <c r="A129" s="663"/>
      <c r="B129" s="539"/>
      <c r="C129" s="539"/>
      <c r="D129" s="671"/>
      <c r="E129" s="539"/>
      <c r="F129" s="539"/>
      <c r="G129" s="539"/>
      <c r="H129" s="363"/>
      <c r="I129" s="363"/>
      <c r="J129" s="76"/>
      <c r="K129" s="76"/>
      <c r="L129" s="76"/>
      <c r="M129" s="363"/>
      <c r="N129" s="363"/>
      <c r="O129" s="630"/>
      <c r="P129" s="529"/>
      <c r="Q129" s="358"/>
      <c r="R129" s="528"/>
      <c r="S129" s="358">
        <f>IF(NOT(ISERROR(MATCH(R129,_xlfn.ANCHORARRAY(G140),0))),R142&amp;"Por favor no seleccionar los criterios de impacto",R129)</f>
        <v>0</v>
      </c>
      <c r="T129" s="529"/>
      <c r="U129" s="358"/>
      <c r="V129" s="625"/>
      <c r="W129" s="70">
        <v>4</v>
      </c>
      <c r="X129" s="43"/>
      <c r="Y129" s="45" t="str">
        <f t="shared" ref="Y129:Y131" si="189">IF(OR(Z129="Preventivo",Z129="Detectivo"),"Probabilidad",IF(Z129="Correctivo","Impacto",""))</f>
        <v/>
      </c>
      <c r="Z129" s="46"/>
      <c r="AA129" s="46"/>
      <c r="AB129" s="47" t="str">
        <f t="shared" si="182"/>
        <v/>
      </c>
      <c r="AC129" s="46"/>
      <c r="AD129" s="46"/>
      <c r="AE129" s="46"/>
      <c r="AF129" s="48" t="str">
        <f t="shared" ref="AF129:AF131" si="190">IFERROR(IF(AND(Y128="Probabilidad",Y129="Probabilidad"),(AH128-(+AH128*AB129)),IF(AND(Y128="Impacto",Y129="Probabilidad"),(AH127-(+AH127*AB129)),IF(Y129="Impacto",AH128,""))),"")</f>
        <v/>
      </c>
      <c r="AG129" s="49" t="str">
        <f t="shared" si="183"/>
        <v/>
      </c>
      <c r="AH129" s="47" t="str">
        <f t="shared" si="184"/>
        <v/>
      </c>
      <c r="AI129" s="49" t="str">
        <f t="shared" si="185"/>
        <v/>
      </c>
      <c r="AJ129" s="47" t="str">
        <f t="shared" si="188"/>
        <v/>
      </c>
      <c r="AK129" s="50" t="str">
        <f>IFERROR(IF(OR(AND(AG129="Muy Baja",AI129="Leve"),AND(AG129="Muy Baja",AI129="Menor"),AND(AG129="Baja",AI129="Leve")),"Bajo",IF(OR(AND(AG129="Muy baja",AI129="Moderado"),AND(AG129="Baja",AI129="Menor"),AND(AG129="Baja",AI129="Moderado"),AND(AG129="Media",AI129="Leve"),AND(AG129="Media",AI129="Menor"),AND(AG129="Media",AI129="Moderado"),AND(AG129="Alta",AI129="Leve"),AND(AG129="Alta",AI129="Menor")),"Moderado",IF(OR(AND(AG129="Muy Baja",AI129="Mayor"),AND(AG129="Baja",AI129="Mayor"),AND(AG129="Media",AI129="Mayor"),AND(AG129="Alta",AI129="Moderado"),AND(AG129="Alta",AI129="Mayor"),AND(AG129="Muy Alta",AI129="Leve"),AND(AG129="Muy Alta",AI129="Menor"),AND(AG129="Muy Alta",AI129="Moderado"),AND(AG129="Muy Alta",AI129="Mayor")),"Alto",IF(OR(AND(AG129="Muy Baja",AI129="Catastrófico"),AND(AG129="Baja",AI129="Catastrófico"),AND(AG129="Media",AI129="Catastrófico"),AND(AG129="Alta",AI129="Catastrófico"),AND(AG129="Muy Alta",AI129="Catastrófico")),"Extremo","")))),"")</f>
        <v/>
      </c>
      <c r="AL129" s="142"/>
      <c r="AM129" s="42"/>
      <c r="AN129" s="52"/>
      <c r="AO129" s="52"/>
      <c r="AP129" s="53"/>
      <c r="AQ129" s="630"/>
      <c r="AR129" s="630"/>
      <c r="AS129" s="630"/>
    </row>
    <row r="130" spans="1:275" x14ac:dyDescent="0.2">
      <c r="A130" s="663"/>
      <c r="B130" s="539"/>
      <c r="C130" s="539"/>
      <c r="D130" s="671"/>
      <c r="E130" s="539"/>
      <c r="F130" s="539"/>
      <c r="G130" s="539"/>
      <c r="H130" s="363"/>
      <c r="I130" s="363"/>
      <c r="J130" s="76"/>
      <c r="K130" s="76"/>
      <c r="L130" s="76"/>
      <c r="M130" s="363"/>
      <c r="N130" s="363"/>
      <c r="O130" s="630"/>
      <c r="P130" s="529"/>
      <c r="Q130" s="358"/>
      <c r="R130" s="528"/>
      <c r="S130" s="358">
        <f>IF(NOT(ISERROR(MATCH(R130,_xlfn.ANCHORARRAY(G141),0))),R143&amp;"Por favor no seleccionar los criterios de impacto",R130)</f>
        <v>0</v>
      </c>
      <c r="T130" s="529"/>
      <c r="U130" s="358"/>
      <c r="V130" s="625"/>
      <c r="W130" s="70">
        <v>5</v>
      </c>
      <c r="X130" s="43"/>
      <c r="Y130" s="45" t="str">
        <f t="shared" si="189"/>
        <v/>
      </c>
      <c r="Z130" s="46"/>
      <c r="AA130" s="46"/>
      <c r="AB130" s="47" t="str">
        <f t="shared" si="182"/>
        <v/>
      </c>
      <c r="AC130" s="46"/>
      <c r="AD130" s="46"/>
      <c r="AE130" s="46"/>
      <c r="AF130" s="48" t="str">
        <f t="shared" si="190"/>
        <v/>
      </c>
      <c r="AG130" s="49" t="str">
        <f t="shared" si="183"/>
        <v/>
      </c>
      <c r="AH130" s="47" t="str">
        <f t="shared" si="184"/>
        <v/>
      </c>
      <c r="AI130" s="49" t="str">
        <f t="shared" si="185"/>
        <v/>
      </c>
      <c r="AJ130" s="47" t="str">
        <f t="shared" si="188"/>
        <v/>
      </c>
      <c r="AK130" s="50" t="str">
        <f t="shared" ref="AK130:AK131" si="191">IFERROR(IF(OR(AND(AG130="Muy Baja",AI130="Leve"),AND(AG130="Muy Baja",AI130="Menor"),AND(AG130="Baja",AI130="Leve")),"Bajo",IF(OR(AND(AG130="Muy baja",AI130="Moderado"),AND(AG130="Baja",AI130="Menor"),AND(AG130="Baja",AI130="Moderado"),AND(AG130="Media",AI130="Leve"),AND(AG130="Media",AI130="Menor"),AND(AG130="Media",AI130="Moderado"),AND(AG130="Alta",AI130="Leve"),AND(AG130="Alta",AI130="Menor")),"Moderado",IF(OR(AND(AG130="Muy Baja",AI130="Mayor"),AND(AG130="Baja",AI130="Mayor"),AND(AG130="Media",AI130="Mayor"),AND(AG130="Alta",AI130="Moderado"),AND(AG130="Alta",AI130="Mayor"),AND(AG130="Muy Alta",AI130="Leve"),AND(AG130="Muy Alta",AI130="Menor"),AND(AG130="Muy Alta",AI130="Moderado"),AND(AG130="Muy Alta",AI130="Mayor")),"Alto",IF(OR(AND(AG130="Muy Baja",AI130="Catastrófico"),AND(AG130="Baja",AI130="Catastrófico"),AND(AG130="Media",AI130="Catastrófico"),AND(AG130="Alta",AI130="Catastrófico"),AND(AG130="Muy Alta",AI130="Catastrófico")),"Extremo","")))),"")</f>
        <v/>
      </c>
      <c r="AL130" s="142"/>
      <c r="AM130" s="42"/>
      <c r="AN130" s="52"/>
      <c r="AO130" s="52"/>
      <c r="AP130" s="53"/>
      <c r="AQ130" s="630"/>
      <c r="AR130" s="630"/>
      <c r="AS130" s="630"/>
    </row>
    <row r="131" spans="1:275" x14ac:dyDescent="0.2">
      <c r="A131" s="663"/>
      <c r="B131" s="539"/>
      <c r="C131" s="539"/>
      <c r="D131" s="671"/>
      <c r="E131" s="539"/>
      <c r="F131" s="539"/>
      <c r="G131" s="539"/>
      <c r="H131" s="364"/>
      <c r="I131" s="364"/>
      <c r="J131" s="77"/>
      <c r="K131" s="77"/>
      <c r="L131" s="77"/>
      <c r="M131" s="364"/>
      <c r="N131" s="364"/>
      <c r="O131" s="630"/>
      <c r="P131" s="529"/>
      <c r="Q131" s="358"/>
      <c r="R131" s="528"/>
      <c r="S131" s="358">
        <f>IF(NOT(ISERROR(MATCH(R131,_xlfn.ANCHORARRAY(G142),0))),R144&amp;"Por favor no seleccionar los criterios de impacto",R131)</f>
        <v>0</v>
      </c>
      <c r="T131" s="529"/>
      <c r="U131" s="358"/>
      <c r="V131" s="625"/>
      <c r="W131" s="70">
        <v>6</v>
      </c>
      <c r="X131" s="43"/>
      <c r="Y131" s="45" t="str">
        <f t="shared" si="189"/>
        <v/>
      </c>
      <c r="Z131" s="46"/>
      <c r="AA131" s="46"/>
      <c r="AB131" s="47" t="str">
        <f t="shared" si="182"/>
        <v/>
      </c>
      <c r="AC131" s="46"/>
      <c r="AD131" s="46"/>
      <c r="AE131" s="46"/>
      <c r="AF131" s="48" t="str">
        <f t="shared" si="190"/>
        <v/>
      </c>
      <c r="AG131" s="49" t="str">
        <f t="shared" si="183"/>
        <v/>
      </c>
      <c r="AH131" s="47" t="str">
        <f t="shared" si="184"/>
        <v/>
      </c>
      <c r="AI131" s="49" t="str">
        <f t="shared" si="185"/>
        <v/>
      </c>
      <c r="AJ131" s="47" t="str">
        <f t="shared" si="188"/>
        <v/>
      </c>
      <c r="AK131" s="50" t="str">
        <f t="shared" si="191"/>
        <v/>
      </c>
      <c r="AL131" s="142"/>
      <c r="AM131" s="42"/>
      <c r="AN131" s="52"/>
      <c r="AO131" s="52"/>
      <c r="AP131" s="53"/>
      <c r="AQ131" s="630"/>
      <c r="AR131" s="630"/>
      <c r="AS131" s="630"/>
    </row>
    <row r="132" spans="1:275" x14ac:dyDescent="0.2">
      <c r="A132" s="663">
        <v>20</v>
      </c>
      <c r="B132" s="539"/>
      <c r="C132" s="539"/>
      <c r="D132" s="671"/>
      <c r="E132" s="539"/>
      <c r="F132" s="539"/>
      <c r="G132" s="539"/>
      <c r="H132" s="362"/>
      <c r="I132" s="362"/>
      <c r="J132" s="75"/>
      <c r="K132" s="75"/>
      <c r="L132" s="75"/>
      <c r="M132" s="362"/>
      <c r="N132" s="362"/>
      <c r="O132" s="630"/>
      <c r="P132" s="529" t="str">
        <f>IF(O132&lt;=0,"",IF(O132&lt;=2,"Muy Baja",IF(O132&lt;=24,"Baja",IF(O132&lt;=500,"Media",IF(O132&lt;=5000,"Alta","Muy Alta")))))</f>
        <v/>
      </c>
      <c r="Q132" s="358" t="str">
        <f>IF(P132="","",IF(P132="Muy Baja",0.2,IF(P132="Baja",0.4,IF(P132="Media",0.6,IF(P132="Alta",0.8,IF(P132="Muy Alta",1,))))))</f>
        <v/>
      </c>
      <c r="R132" s="528"/>
      <c r="S132" s="358">
        <f>IF(NOT(ISERROR(MATCH(R132,#REF!,0))),#REF!&amp;"Por favor no seleccionar los criterios de impacto(Afectación Económica o presupuestal y Pérdida Reputacional)",R132)</f>
        <v>0</v>
      </c>
      <c r="T132" s="529" t="e">
        <f>IF(OR(S132=#REF!,S132=#REF!),"Leve",IF(OR(S132=#REF!,S132=#REF!),"Menor",IF(OR(S132=#REF!,S132=#REF!),"Moderado",IF(OR(S132=#REF!,S132=#REF!),"Mayor",IF(OR(S132=#REF!,S132=#REF!),"Catastrófico","")))))</f>
        <v>#REF!</v>
      </c>
      <c r="U132" s="358" t="e">
        <f>IF(T132="","",IF(T132="Leve",0.2,IF(T132="Menor",0.4,IF(T132="Moderado",0.6,IF(T132="Mayor",0.8,IF(T132="Catastrófico",1,))))))</f>
        <v>#REF!</v>
      </c>
      <c r="V132" s="625" t="e">
        <f>IF(OR(AND(P132="Muy Baja",T132="Leve"),AND(P132="Muy Baja",T132="Menor"),AND(P132="Baja",T132="Leve")),"Bajo",IF(OR(AND(P132="Muy baja",T132="Moderado"),AND(P132="Baja",T132="Menor"),AND(P132="Baja",T132="Moderado"),AND(P132="Media",T132="Leve"),AND(P132="Media",T132="Menor"),AND(P132="Media",T132="Moderado"),AND(P132="Alta",T132="Leve"),AND(P132="Alta",T132="Menor")),"Moderado",IF(OR(AND(P132="Muy Baja",T132="Mayor"),AND(P132="Baja",T132="Mayor"),AND(P132="Media",T132="Mayor"),AND(P132="Alta",T132="Moderado"),AND(P132="Alta",T132="Mayor"),AND(P132="Muy Alta",T132="Leve"),AND(P132="Muy Alta",T132="Menor"),AND(P132="Muy Alta",T132="Moderado"),AND(P132="Muy Alta",T132="Mayor")),"Alto",IF(OR(AND(P132="Muy Baja",T132="Catastrófico"),AND(P132="Baja",T132="Catastrófico"),AND(P132="Media",T132="Catastrófico"),AND(P132="Alta",T132="Catastrófico"),AND(P132="Muy Alta",T132="Catastrófico")),"Extremo",""))))</f>
        <v>#REF!</v>
      </c>
      <c r="W132" s="70">
        <v>1</v>
      </c>
      <c r="X132" s="43"/>
      <c r="Y132" s="45" t="str">
        <f>IF(OR(Z132="Preventivo",Z132="Detectivo"),"Probabilidad",IF(Z132="Correctivo","Impacto",""))</f>
        <v/>
      </c>
      <c r="Z132" s="46"/>
      <c r="AA132" s="46"/>
      <c r="AB132" s="47" t="str">
        <f>IF(AND(Z132="Preventivo",AA132="Automático"),"50%",IF(AND(Z132="Preventivo",AA132="Manual"),"40%",IF(AND(Z132="Detectivo",AA132="Automático"),"40%",IF(AND(Z132="Detectivo",AA132="Manual"),"30%",IF(AND(Z132="Correctivo",AA132="Automático"),"35%",IF(AND(Z132="Correctivo",AA132="Manual"),"25%",""))))))</f>
        <v/>
      </c>
      <c r="AC132" s="46"/>
      <c r="AD132" s="46"/>
      <c r="AE132" s="46"/>
      <c r="AF132" s="48" t="str">
        <f>IFERROR(IF(Y132="Probabilidad",(Q132-(+Q132*AB132)),IF(Y132="Impacto",Q132,"")),"")</f>
        <v/>
      </c>
      <c r="AG132" s="49" t="str">
        <f>IFERROR(IF(AF132="","",IF(AF132&lt;=0.2,"Muy Baja",IF(AF132&lt;=0.4,"Baja",IF(AF132&lt;=0.6,"Media",IF(AF132&lt;=0.8,"Alta","Muy Alta"))))),"")</f>
        <v/>
      </c>
      <c r="AH132" s="47" t="str">
        <f>+AF132</f>
        <v/>
      </c>
      <c r="AI132" s="49" t="str">
        <f>IFERROR(IF(AJ132="","",IF(AJ132&lt;=0.2,"Leve",IF(AJ132&lt;=0.4,"Menor",IF(AJ132&lt;=0.6,"Moderado",IF(AJ132&lt;=0.8,"Mayor","Catastrófico"))))),"")</f>
        <v/>
      </c>
      <c r="AJ132" s="47" t="str">
        <f t="shared" ref="AJ132" si="192">IFERROR(IF(Y132="Impacto",(U132-(+U132*AB132)),IF(Y132="Probabilidad",U132,"")),"")</f>
        <v/>
      </c>
      <c r="AK132" s="50" t="str">
        <f>IFERROR(IF(OR(AND(AG132="Muy Baja",AI132="Leve"),AND(AG132="Muy Baja",AI132="Menor"),AND(AG132="Baja",AI132="Leve")),"Bajo",IF(OR(AND(AG132="Muy baja",AI132="Moderado"),AND(AG132="Baja",AI132="Menor"),AND(AG132="Baja",AI132="Moderado"),AND(AG132="Media",AI132="Leve"),AND(AG132="Media",AI132="Menor"),AND(AG132="Media",AI132="Moderado"),AND(AG132="Alta",AI132="Leve"),AND(AG132="Alta",AI132="Menor")),"Moderado",IF(OR(AND(AG132="Muy Baja",AI132="Mayor"),AND(AG132="Baja",AI132="Mayor"),AND(AG132="Media",AI132="Mayor"),AND(AG132="Alta",AI132="Moderado"),AND(AG132="Alta",AI132="Mayor"),AND(AG132="Muy Alta",AI132="Leve"),AND(AG132="Muy Alta",AI132="Menor"),AND(AG132="Muy Alta",AI132="Moderado"),AND(AG132="Muy Alta",AI132="Mayor")),"Alto",IF(OR(AND(AG132="Muy Baja",AI132="Catastrófico"),AND(AG132="Baja",AI132="Catastrófico"),AND(AG132="Media",AI132="Catastrófico"),AND(AG132="Alta",AI132="Catastrófico"),AND(AG132="Muy Alta",AI132="Catastrófico")),"Extremo","")))),"")</f>
        <v/>
      </c>
      <c r="AL132" s="142"/>
      <c r="AM132" s="42"/>
      <c r="AN132" s="52"/>
      <c r="AO132" s="52"/>
      <c r="AP132" s="53"/>
      <c r="AQ132" s="630"/>
      <c r="AR132" s="630"/>
      <c r="AS132" s="630"/>
    </row>
    <row r="133" spans="1:275" x14ac:dyDescent="0.2">
      <c r="A133" s="663"/>
      <c r="B133" s="539"/>
      <c r="C133" s="539"/>
      <c r="D133" s="671"/>
      <c r="E133" s="539"/>
      <c r="F133" s="539"/>
      <c r="G133" s="539"/>
      <c r="H133" s="363"/>
      <c r="I133" s="363"/>
      <c r="J133" s="76"/>
      <c r="K133" s="76"/>
      <c r="L133" s="76"/>
      <c r="M133" s="363"/>
      <c r="N133" s="363"/>
      <c r="O133" s="630"/>
      <c r="P133" s="529"/>
      <c r="Q133" s="358"/>
      <c r="R133" s="528"/>
      <c r="S133" s="358">
        <f>IF(NOT(ISERROR(MATCH(R133,_xlfn.ANCHORARRAY(G144),0))),R146&amp;"Por favor no seleccionar los criterios de impacto",R133)</f>
        <v>0</v>
      </c>
      <c r="T133" s="529"/>
      <c r="U133" s="358"/>
      <c r="V133" s="625"/>
      <c r="W133" s="70">
        <v>2</v>
      </c>
      <c r="X133" s="43"/>
      <c r="Y133" s="45" t="str">
        <f>IF(OR(Z133="Preventivo",Z133="Detectivo"),"Probabilidad",IF(Z133="Correctivo","Impacto",""))</f>
        <v/>
      </c>
      <c r="Z133" s="46"/>
      <c r="AA133" s="46"/>
      <c r="AB133" s="47" t="str">
        <f t="shared" ref="AB133:AB137" si="193">IF(AND(Z133="Preventivo",AA133="Automático"),"50%",IF(AND(Z133="Preventivo",AA133="Manual"),"40%",IF(AND(Z133="Detectivo",AA133="Automático"),"40%",IF(AND(Z133="Detectivo",AA133="Manual"),"30%",IF(AND(Z133="Correctivo",AA133="Automático"),"35%",IF(AND(Z133="Correctivo",AA133="Manual"),"25%",""))))))</f>
        <v/>
      </c>
      <c r="AC133" s="46"/>
      <c r="AD133" s="46"/>
      <c r="AE133" s="46"/>
      <c r="AF133" s="48" t="str">
        <f>IFERROR(IF(AND(Y132="Probabilidad",Y133="Probabilidad"),(AH132-(+AH132*AB133)),IF(Y133="Probabilidad",(Q132-(+Q132*AB133)),IF(Y133="Impacto",AH132,""))),"")</f>
        <v/>
      </c>
      <c r="AG133" s="49" t="str">
        <f t="shared" ref="AG133:AG137" si="194">IFERROR(IF(AF133="","",IF(AF133&lt;=0.2,"Muy Baja",IF(AF133&lt;=0.4,"Baja",IF(AF133&lt;=0.6,"Media",IF(AF133&lt;=0.8,"Alta","Muy Alta"))))),"")</f>
        <v/>
      </c>
      <c r="AH133" s="47" t="str">
        <f t="shared" ref="AH133:AH137" si="195">+AF133</f>
        <v/>
      </c>
      <c r="AI133" s="49" t="str">
        <f t="shared" ref="AI133:AI137" si="196">IFERROR(IF(AJ133="","",IF(AJ133&lt;=0.2,"Leve",IF(AJ133&lt;=0.4,"Menor",IF(AJ133&lt;=0.6,"Moderado",IF(AJ133&lt;=0.8,"Mayor","Catastrófico"))))),"")</f>
        <v/>
      </c>
      <c r="AJ133" s="47" t="str">
        <f t="shared" ref="AJ133" si="197">IFERROR(IF(AND(Y132="Impacto",Y133="Impacto"),(AJ132-(+AJ132*AB133)),IF(Y133="Impacto",($U$12-(+$U$12*AB133)),IF(Y133="Probabilidad",AJ132,""))),"")</f>
        <v/>
      </c>
      <c r="AK133" s="50" t="str">
        <f t="shared" ref="AK133:AK134" si="198">IFERROR(IF(OR(AND(AG133="Muy Baja",AI133="Leve"),AND(AG133="Muy Baja",AI133="Menor"),AND(AG133="Baja",AI133="Leve")),"Bajo",IF(OR(AND(AG133="Muy baja",AI133="Moderado"),AND(AG133="Baja",AI133="Menor"),AND(AG133="Baja",AI133="Moderado"),AND(AG133="Media",AI133="Leve"),AND(AG133="Media",AI133="Menor"),AND(AG133="Media",AI133="Moderado"),AND(AG133="Alta",AI133="Leve"),AND(AG133="Alta",AI133="Menor")),"Moderado",IF(OR(AND(AG133="Muy Baja",AI133="Mayor"),AND(AG133="Baja",AI133="Mayor"),AND(AG133="Media",AI133="Mayor"),AND(AG133="Alta",AI133="Moderado"),AND(AG133="Alta",AI133="Mayor"),AND(AG133="Muy Alta",AI133="Leve"),AND(AG133="Muy Alta",AI133="Menor"),AND(AG133="Muy Alta",AI133="Moderado"),AND(AG133="Muy Alta",AI133="Mayor")),"Alto",IF(OR(AND(AG133="Muy Baja",AI133="Catastrófico"),AND(AG133="Baja",AI133="Catastrófico"),AND(AG133="Media",AI133="Catastrófico"),AND(AG133="Alta",AI133="Catastrófico"),AND(AG133="Muy Alta",AI133="Catastrófico")),"Extremo","")))),"")</f>
        <v/>
      </c>
      <c r="AL133" s="142"/>
      <c r="AM133" s="42"/>
      <c r="AN133" s="52"/>
      <c r="AO133" s="52"/>
      <c r="AP133" s="53"/>
      <c r="AQ133" s="630"/>
      <c r="AR133" s="630"/>
      <c r="AS133" s="630"/>
    </row>
    <row r="134" spans="1:275" x14ac:dyDescent="0.2">
      <c r="A134" s="663"/>
      <c r="B134" s="539"/>
      <c r="C134" s="539"/>
      <c r="D134" s="671"/>
      <c r="E134" s="539"/>
      <c r="F134" s="539"/>
      <c r="G134" s="539"/>
      <c r="H134" s="363"/>
      <c r="I134" s="363"/>
      <c r="J134" s="76"/>
      <c r="K134" s="76"/>
      <c r="L134" s="76"/>
      <c r="M134" s="363"/>
      <c r="N134" s="363"/>
      <c r="O134" s="630"/>
      <c r="P134" s="529"/>
      <c r="Q134" s="358"/>
      <c r="R134" s="528"/>
      <c r="S134" s="358">
        <f>IF(NOT(ISERROR(MATCH(R134,_xlfn.ANCHORARRAY(G145),0))),R147&amp;"Por favor no seleccionar los criterios de impacto",R134)</f>
        <v>0</v>
      </c>
      <c r="T134" s="529"/>
      <c r="U134" s="358"/>
      <c r="V134" s="625"/>
      <c r="W134" s="70">
        <v>3</v>
      </c>
      <c r="X134" s="43"/>
      <c r="Y134" s="45" t="str">
        <f>IF(OR(Z134="Preventivo",Z134="Detectivo"),"Probabilidad",IF(Z134="Correctivo","Impacto",""))</f>
        <v/>
      </c>
      <c r="Z134" s="46"/>
      <c r="AA134" s="46"/>
      <c r="AB134" s="47" t="str">
        <f t="shared" si="193"/>
        <v/>
      </c>
      <c r="AC134" s="46"/>
      <c r="AD134" s="46"/>
      <c r="AE134" s="46"/>
      <c r="AF134" s="48" t="str">
        <f>IFERROR(IF(AND(Y133="Probabilidad",Y134="Probabilidad"),(AH133-(+AH133*AB134)),IF(AND(Y133="Impacto",Y134="Probabilidad"),(AH132-(+AH132*AB134)),IF(Y134="Impacto",AH133,""))),"")</f>
        <v/>
      </c>
      <c r="AG134" s="49" t="str">
        <f t="shared" si="194"/>
        <v/>
      </c>
      <c r="AH134" s="47" t="str">
        <f t="shared" si="195"/>
        <v/>
      </c>
      <c r="AI134" s="49" t="str">
        <f t="shared" si="196"/>
        <v/>
      </c>
      <c r="AJ134" s="47" t="str">
        <f t="shared" ref="AJ134:AJ137" si="199">IFERROR(IF(AND(Y133="Impacto",Y134="Impacto"),(AJ133-(+AJ133*AB134)),IF(AND(Y133="Probabilidad",Y134="Impacto"),(AJ132-(+AJ132*AB134)),IF(Y134="Probabilidad",AJ133,""))),"")</f>
        <v/>
      </c>
      <c r="AK134" s="50" t="str">
        <f t="shared" si="198"/>
        <v/>
      </c>
      <c r="AL134" s="142"/>
      <c r="AM134" s="42"/>
      <c r="AN134" s="52"/>
      <c r="AO134" s="52"/>
      <c r="AP134" s="53"/>
      <c r="AQ134" s="630"/>
      <c r="AR134" s="630"/>
      <c r="AS134" s="630"/>
    </row>
    <row r="135" spans="1:275" x14ac:dyDescent="0.2">
      <c r="A135" s="663"/>
      <c r="B135" s="539"/>
      <c r="C135" s="539"/>
      <c r="D135" s="671"/>
      <c r="E135" s="539"/>
      <c r="F135" s="539"/>
      <c r="G135" s="539"/>
      <c r="H135" s="363"/>
      <c r="I135" s="363"/>
      <c r="J135" s="76"/>
      <c r="K135" s="76"/>
      <c r="L135" s="76"/>
      <c r="M135" s="363"/>
      <c r="N135" s="363"/>
      <c r="O135" s="630"/>
      <c r="P135" s="529"/>
      <c r="Q135" s="358"/>
      <c r="R135" s="528"/>
      <c r="S135" s="358">
        <f>IF(NOT(ISERROR(MATCH(R135,_xlfn.ANCHORARRAY(G146),0))),R148&amp;"Por favor no seleccionar los criterios de impacto",R135)</f>
        <v>0</v>
      </c>
      <c r="T135" s="529"/>
      <c r="U135" s="358"/>
      <c r="V135" s="625"/>
      <c r="W135" s="70">
        <v>4</v>
      </c>
      <c r="X135" s="43"/>
      <c r="Y135" s="45" t="str">
        <f t="shared" ref="Y135:Y137" si="200">IF(OR(Z135="Preventivo",Z135="Detectivo"),"Probabilidad",IF(Z135="Correctivo","Impacto",""))</f>
        <v/>
      </c>
      <c r="Z135" s="46"/>
      <c r="AA135" s="46"/>
      <c r="AB135" s="47" t="str">
        <f t="shared" si="193"/>
        <v/>
      </c>
      <c r="AC135" s="46"/>
      <c r="AD135" s="46"/>
      <c r="AE135" s="46"/>
      <c r="AF135" s="48" t="str">
        <f t="shared" ref="AF135:AF137" si="201">IFERROR(IF(AND(Y134="Probabilidad",Y135="Probabilidad"),(AH134-(+AH134*AB135)),IF(AND(Y134="Impacto",Y135="Probabilidad"),(AH133-(+AH133*AB135)),IF(Y135="Impacto",AH134,""))),"")</f>
        <v/>
      </c>
      <c r="AG135" s="49" t="str">
        <f t="shared" si="194"/>
        <v/>
      </c>
      <c r="AH135" s="47" t="str">
        <f t="shared" si="195"/>
        <v/>
      </c>
      <c r="AI135" s="49" t="str">
        <f t="shared" si="196"/>
        <v/>
      </c>
      <c r="AJ135" s="47" t="str">
        <f t="shared" si="199"/>
        <v/>
      </c>
      <c r="AK135" s="50" t="str">
        <f>IFERROR(IF(OR(AND(AG135="Muy Baja",AI135="Leve"),AND(AG135="Muy Baja",AI135="Menor"),AND(AG135="Baja",AI135="Leve")),"Bajo",IF(OR(AND(AG135="Muy baja",AI135="Moderado"),AND(AG135="Baja",AI135="Menor"),AND(AG135="Baja",AI135="Moderado"),AND(AG135="Media",AI135="Leve"),AND(AG135="Media",AI135="Menor"),AND(AG135="Media",AI135="Moderado"),AND(AG135="Alta",AI135="Leve"),AND(AG135="Alta",AI135="Menor")),"Moderado",IF(OR(AND(AG135="Muy Baja",AI135="Mayor"),AND(AG135="Baja",AI135="Mayor"),AND(AG135="Media",AI135="Mayor"),AND(AG135="Alta",AI135="Moderado"),AND(AG135="Alta",AI135="Mayor"),AND(AG135="Muy Alta",AI135="Leve"),AND(AG135="Muy Alta",AI135="Menor"),AND(AG135="Muy Alta",AI135="Moderado"),AND(AG135="Muy Alta",AI135="Mayor")),"Alto",IF(OR(AND(AG135="Muy Baja",AI135="Catastrófico"),AND(AG135="Baja",AI135="Catastrófico"),AND(AG135="Media",AI135="Catastrófico"),AND(AG135="Alta",AI135="Catastrófico"),AND(AG135="Muy Alta",AI135="Catastrófico")),"Extremo","")))),"")</f>
        <v/>
      </c>
      <c r="AL135" s="142"/>
      <c r="AM135" s="42"/>
      <c r="AN135" s="52"/>
      <c r="AO135" s="52"/>
      <c r="AP135" s="53"/>
      <c r="AQ135" s="630"/>
      <c r="AR135" s="630"/>
      <c r="AS135" s="630"/>
    </row>
    <row r="136" spans="1:275" x14ac:dyDescent="0.2">
      <c r="A136" s="663"/>
      <c r="B136" s="539"/>
      <c r="C136" s="539"/>
      <c r="D136" s="671"/>
      <c r="E136" s="539"/>
      <c r="F136" s="539"/>
      <c r="G136" s="539"/>
      <c r="H136" s="363"/>
      <c r="I136" s="363"/>
      <c r="J136" s="76"/>
      <c r="K136" s="76"/>
      <c r="L136" s="76"/>
      <c r="M136" s="363"/>
      <c r="N136" s="363"/>
      <c r="O136" s="630"/>
      <c r="P136" s="529"/>
      <c r="Q136" s="358"/>
      <c r="R136" s="528"/>
      <c r="S136" s="358">
        <f>IF(NOT(ISERROR(MATCH(R136,_xlfn.ANCHORARRAY(G147),0))),R149&amp;"Por favor no seleccionar los criterios de impacto",R136)</f>
        <v>0</v>
      </c>
      <c r="T136" s="529"/>
      <c r="U136" s="358"/>
      <c r="V136" s="625"/>
      <c r="W136" s="70">
        <v>5</v>
      </c>
      <c r="X136" s="43"/>
      <c r="Y136" s="45" t="str">
        <f t="shared" si="200"/>
        <v/>
      </c>
      <c r="Z136" s="46"/>
      <c r="AA136" s="46"/>
      <c r="AB136" s="47" t="str">
        <f t="shared" si="193"/>
        <v/>
      </c>
      <c r="AC136" s="46"/>
      <c r="AD136" s="46"/>
      <c r="AE136" s="46"/>
      <c r="AF136" s="48" t="str">
        <f t="shared" si="201"/>
        <v/>
      </c>
      <c r="AG136" s="49" t="str">
        <f t="shared" si="194"/>
        <v/>
      </c>
      <c r="AH136" s="47" t="str">
        <f t="shared" si="195"/>
        <v/>
      </c>
      <c r="AI136" s="49" t="str">
        <f t="shared" si="196"/>
        <v/>
      </c>
      <c r="AJ136" s="47" t="str">
        <f t="shared" si="199"/>
        <v/>
      </c>
      <c r="AK136" s="50" t="str">
        <f t="shared" ref="AK136:AK137" si="202">IFERROR(IF(OR(AND(AG136="Muy Baja",AI136="Leve"),AND(AG136="Muy Baja",AI136="Menor"),AND(AG136="Baja",AI136="Leve")),"Bajo",IF(OR(AND(AG136="Muy baja",AI136="Moderado"),AND(AG136="Baja",AI136="Menor"),AND(AG136="Baja",AI136="Moderado"),AND(AG136="Media",AI136="Leve"),AND(AG136="Media",AI136="Menor"),AND(AG136="Media",AI136="Moderado"),AND(AG136="Alta",AI136="Leve"),AND(AG136="Alta",AI136="Menor")),"Moderado",IF(OR(AND(AG136="Muy Baja",AI136="Mayor"),AND(AG136="Baja",AI136="Mayor"),AND(AG136="Media",AI136="Mayor"),AND(AG136="Alta",AI136="Moderado"),AND(AG136="Alta",AI136="Mayor"),AND(AG136="Muy Alta",AI136="Leve"),AND(AG136="Muy Alta",AI136="Menor"),AND(AG136="Muy Alta",AI136="Moderado"),AND(AG136="Muy Alta",AI136="Mayor")),"Alto",IF(OR(AND(AG136="Muy Baja",AI136="Catastrófico"),AND(AG136="Baja",AI136="Catastrófico"),AND(AG136="Media",AI136="Catastrófico"),AND(AG136="Alta",AI136="Catastrófico"),AND(AG136="Muy Alta",AI136="Catastrófico")),"Extremo","")))),"")</f>
        <v/>
      </c>
      <c r="AL136" s="142"/>
      <c r="AM136" s="42"/>
      <c r="AN136" s="52"/>
      <c r="AO136" s="52"/>
      <c r="AP136" s="53"/>
      <c r="AQ136" s="630"/>
      <c r="AR136" s="630"/>
      <c r="AS136" s="630"/>
    </row>
    <row r="137" spans="1:275" x14ac:dyDescent="0.2">
      <c r="A137" s="663"/>
      <c r="B137" s="539"/>
      <c r="C137" s="539"/>
      <c r="D137" s="671"/>
      <c r="E137" s="539"/>
      <c r="F137" s="539"/>
      <c r="G137" s="539"/>
      <c r="H137" s="364"/>
      <c r="I137" s="364"/>
      <c r="J137" s="77"/>
      <c r="K137" s="77"/>
      <c r="L137" s="77"/>
      <c r="M137" s="364"/>
      <c r="N137" s="364"/>
      <c r="O137" s="630"/>
      <c r="P137" s="529"/>
      <c r="Q137" s="358"/>
      <c r="R137" s="528"/>
      <c r="S137" s="358">
        <f>IF(NOT(ISERROR(MATCH(R137,_xlfn.ANCHORARRAY(G148),0))),R150&amp;"Por favor no seleccionar los criterios de impacto",R137)</f>
        <v>0</v>
      </c>
      <c r="T137" s="529"/>
      <c r="U137" s="358"/>
      <c r="V137" s="625"/>
      <c r="W137" s="70">
        <v>6</v>
      </c>
      <c r="X137" s="43"/>
      <c r="Y137" s="45" t="str">
        <f t="shared" si="200"/>
        <v/>
      </c>
      <c r="Z137" s="46"/>
      <c r="AA137" s="46"/>
      <c r="AB137" s="47" t="str">
        <f t="shared" si="193"/>
        <v/>
      </c>
      <c r="AC137" s="46"/>
      <c r="AD137" s="46"/>
      <c r="AE137" s="46"/>
      <c r="AF137" s="48" t="str">
        <f t="shared" si="201"/>
        <v/>
      </c>
      <c r="AG137" s="49" t="str">
        <f t="shared" si="194"/>
        <v/>
      </c>
      <c r="AH137" s="47" t="str">
        <f t="shared" si="195"/>
        <v/>
      </c>
      <c r="AI137" s="49" t="str">
        <f t="shared" si="196"/>
        <v/>
      </c>
      <c r="AJ137" s="47" t="str">
        <f t="shared" si="199"/>
        <v/>
      </c>
      <c r="AK137" s="50" t="str">
        <f t="shared" si="202"/>
        <v/>
      </c>
      <c r="AL137" s="142"/>
      <c r="AM137" s="42"/>
      <c r="AN137" s="52"/>
      <c r="AO137" s="52"/>
      <c r="AP137" s="53"/>
      <c r="AQ137" s="630"/>
      <c r="AR137" s="630"/>
      <c r="AS137" s="630"/>
    </row>
    <row r="138" spans="1:275" ht="409.5" x14ac:dyDescent="0.2">
      <c r="A138" s="663">
        <v>1</v>
      </c>
      <c r="B138" s="539" t="s">
        <v>233</v>
      </c>
      <c r="C138" s="539" t="s">
        <v>1222</v>
      </c>
      <c r="D138" s="539" t="s">
        <v>1223</v>
      </c>
      <c r="E138" s="539" t="s">
        <v>1224</v>
      </c>
      <c r="F138" s="626" t="s">
        <v>1225</v>
      </c>
      <c r="G138" s="539" t="s">
        <v>61</v>
      </c>
      <c r="H138" s="362" t="s">
        <v>40</v>
      </c>
      <c r="I138" s="362" t="s">
        <v>1226</v>
      </c>
      <c r="J138" s="362" t="s">
        <v>1227</v>
      </c>
      <c r="K138" s="362" t="s">
        <v>1228</v>
      </c>
      <c r="L138" s="362" t="s">
        <v>48</v>
      </c>
      <c r="M138" s="362" t="s">
        <v>48</v>
      </c>
      <c r="N138" s="630">
        <v>20</v>
      </c>
      <c r="O138" s="529" t="s">
        <v>189</v>
      </c>
      <c r="P138" s="358">
        <v>0.4</v>
      </c>
      <c r="Q138" s="528" t="s">
        <v>180</v>
      </c>
      <c r="R138" s="358" t="s">
        <v>180</v>
      </c>
      <c r="S138" s="529" t="s">
        <v>181</v>
      </c>
      <c r="T138" s="358">
        <v>0.6</v>
      </c>
      <c r="U138" s="625" t="s">
        <v>181</v>
      </c>
      <c r="V138" s="70">
        <v>1</v>
      </c>
      <c r="W138" s="337" t="s">
        <v>1229</v>
      </c>
      <c r="X138" s="337" t="s">
        <v>1199</v>
      </c>
      <c r="Y138" s="337" t="s">
        <v>1230</v>
      </c>
      <c r="Z138" s="94" t="s">
        <v>1231</v>
      </c>
      <c r="AA138" s="45" t="s">
        <v>183</v>
      </c>
      <c r="AB138" s="46" t="s">
        <v>184</v>
      </c>
      <c r="AC138" s="46" t="s">
        <v>764</v>
      </c>
      <c r="AD138" s="47" t="s">
        <v>1232</v>
      </c>
      <c r="AE138" s="46" t="s">
        <v>186</v>
      </c>
      <c r="AF138" s="46" t="s">
        <v>187</v>
      </c>
      <c r="AG138" s="46" t="s">
        <v>188</v>
      </c>
      <c r="AH138" s="48">
        <v>0.24</v>
      </c>
      <c r="AI138" s="49" t="s">
        <v>189</v>
      </c>
      <c r="AJ138" s="47">
        <v>0.24</v>
      </c>
      <c r="AK138" s="49" t="s">
        <v>181</v>
      </c>
      <c r="AL138" s="47">
        <v>0.6</v>
      </c>
      <c r="AM138" s="50" t="s">
        <v>181</v>
      </c>
      <c r="AN138" s="51" t="s">
        <v>33</v>
      </c>
      <c r="AO138" s="42" t="s">
        <v>1233</v>
      </c>
      <c r="AP138" s="42" t="s">
        <v>1234</v>
      </c>
      <c r="AQ138" s="42" t="s">
        <v>1203</v>
      </c>
      <c r="AR138" s="53">
        <v>45291</v>
      </c>
      <c r="AS138" s="539" t="s">
        <v>1235</v>
      </c>
      <c r="AT138" s="539" t="s">
        <v>1236</v>
      </c>
      <c r="AU138" s="539" t="s">
        <v>1237</v>
      </c>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c r="CA138" s="71"/>
      <c r="CB138" s="71"/>
      <c r="CC138" s="71"/>
      <c r="CD138" s="71"/>
      <c r="CE138" s="71"/>
      <c r="CF138" s="71"/>
      <c r="CG138" s="71"/>
      <c r="CH138" s="71"/>
      <c r="CI138" s="71"/>
      <c r="CJ138" s="71"/>
      <c r="CK138" s="71"/>
      <c r="CL138" s="71"/>
      <c r="CM138" s="71"/>
      <c r="CN138" s="71"/>
      <c r="CO138" s="71"/>
      <c r="CP138" s="71"/>
      <c r="CQ138" s="71"/>
      <c r="CR138" s="71"/>
      <c r="CS138" s="71"/>
      <c r="CT138" s="71"/>
      <c r="CU138" s="71"/>
      <c r="CV138" s="71"/>
      <c r="CW138" s="71"/>
      <c r="CX138" s="71"/>
      <c r="CY138" s="71"/>
      <c r="CZ138" s="71"/>
      <c r="DA138" s="71"/>
      <c r="DB138" s="71"/>
      <c r="DC138" s="71"/>
      <c r="DD138" s="71"/>
      <c r="DE138" s="71"/>
      <c r="DF138" s="71"/>
      <c r="DG138" s="71"/>
      <c r="DH138" s="71"/>
      <c r="DI138" s="71"/>
      <c r="DJ138" s="71"/>
      <c r="DK138" s="71"/>
      <c r="DL138" s="71"/>
      <c r="DM138" s="71"/>
      <c r="DN138" s="71"/>
      <c r="DO138" s="71"/>
      <c r="DP138" s="71"/>
      <c r="DQ138" s="71"/>
      <c r="DR138" s="71"/>
      <c r="DS138" s="71"/>
      <c r="DT138" s="71"/>
      <c r="DU138" s="71"/>
      <c r="DV138" s="71"/>
      <c r="DW138" s="71"/>
      <c r="DX138" s="71"/>
      <c r="DY138" s="71"/>
      <c r="DZ138" s="71"/>
      <c r="EA138" s="71"/>
      <c r="EB138" s="71"/>
      <c r="EC138" s="71"/>
      <c r="ED138" s="71"/>
      <c r="EE138" s="71"/>
      <c r="EF138" s="71"/>
      <c r="EG138" s="71"/>
      <c r="EH138" s="71"/>
      <c r="EI138" s="71"/>
      <c r="EJ138" s="71"/>
      <c r="EK138" s="71"/>
      <c r="EL138" s="71"/>
      <c r="EM138" s="71"/>
      <c r="EN138" s="71"/>
      <c r="EO138" s="71"/>
      <c r="EP138" s="71"/>
      <c r="EQ138" s="71"/>
      <c r="ER138" s="71"/>
      <c r="ES138" s="71"/>
      <c r="ET138" s="71"/>
      <c r="EU138" s="71"/>
      <c r="EV138" s="71"/>
      <c r="EW138" s="71"/>
      <c r="EX138" s="71"/>
      <c r="EY138" s="71"/>
      <c r="EZ138" s="71"/>
      <c r="FA138" s="71"/>
      <c r="FB138" s="71"/>
      <c r="FC138" s="71"/>
      <c r="FD138" s="71"/>
      <c r="FE138" s="71"/>
      <c r="FF138" s="71"/>
      <c r="FG138" s="71"/>
      <c r="FH138" s="71"/>
      <c r="FI138" s="71"/>
      <c r="FJ138" s="71"/>
      <c r="FK138" s="71"/>
      <c r="FL138" s="71"/>
      <c r="FM138" s="71"/>
      <c r="FN138" s="71"/>
      <c r="FO138" s="71"/>
      <c r="FP138" s="71"/>
      <c r="FQ138" s="71"/>
      <c r="FR138" s="71"/>
      <c r="FS138" s="71"/>
      <c r="FT138" s="71"/>
      <c r="FU138" s="71"/>
      <c r="FV138" s="71"/>
      <c r="FW138" s="71"/>
      <c r="FX138" s="71"/>
      <c r="FY138" s="71"/>
      <c r="FZ138" s="71"/>
      <c r="GA138" s="71"/>
      <c r="GB138" s="71"/>
      <c r="GC138" s="71"/>
      <c r="GD138" s="71"/>
      <c r="GE138" s="71"/>
      <c r="GF138" s="71"/>
      <c r="GG138" s="71"/>
      <c r="GH138" s="71"/>
      <c r="GI138" s="71"/>
      <c r="GJ138" s="71"/>
      <c r="GK138" s="71"/>
      <c r="GL138" s="71"/>
      <c r="GM138" s="71"/>
      <c r="GN138" s="71"/>
      <c r="GO138" s="71"/>
      <c r="GP138" s="71"/>
      <c r="GQ138" s="71"/>
      <c r="GR138" s="71"/>
      <c r="GS138" s="71"/>
      <c r="GT138" s="71"/>
      <c r="GU138" s="71"/>
      <c r="GV138" s="71"/>
      <c r="GW138" s="71"/>
      <c r="GX138" s="71"/>
      <c r="GY138" s="71"/>
      <c r="GZ138" s="71"/>
      <c r="HA138" s="71"/>
      <c r="HB138" s="71"/>
      <c r="HC138" s="71"/>
      <c r="HD138" s="71"/>
      <c r="HE138" s="71"/>
      <c r="HF138" s="71"/>
      <c r="HG138" s="71"/>
      <c r="HH138" s="71"/>
      <c r="HI138" s="71"/>
      <c r="HJ138" s="71"/>
      <c r="HK138" s="71"/>
      <c r="HL138" s="71"/>
      <c r="HM138" s="71"/>
      <c r="HN138" s="71"/>
      <c r="HO138" s="71"/>
      <c r="HP138" s="71"/>
      <c r="HQ138" s="71"/>
      <c r="HR138" s="71"/>
      <c r="HS138" s="71"/>
      <c r="HT138" s="71"/>
      <c r="HU138" s="71"/>
      <c r="HV138" s="71"/>
      <c r="HW138" s="71"/>
      <c r="HX138" s="71"/>
      <c r="HY138" s="71"/>
      <c r="HZ138" s="71"/>
      <c r="IA138" s="71"/>
      <c r="IB138" s="71"/>
      <c r="IC138" s="71"/>
      <c r="ID138" s="71"/>
      <c r="IE138" s="71"/>
      <c r="IF138" s="71"/>
      <c r="IG138" s="71"/>
      <c r="IH138" s="71"/>
      <c r="II138" s="71"/>
      <c r="IJ138" s="71"/>
      <c r="IK138" s="71"/>
      <c r="IL138" s="71"/>
      <c r="IM138" s="71"/>
      <c r="IN138" s="71"/>
      <c r="IO138" s="71"/>
      <c r="IP138" s="71"/>
      <c r="IQ138" s="71"/>
      <c r="IR138" s="71"/>
      <c r="IS138" s="71"/>
      <c r="IT138" s="71"/>
      <c r="IU138" s="71"/>
      <c r="IV138" s="71"/>
      <c r="IW138" s="71"/>
      <c r="IX138" s="71"/>
      <c r="IY138" s="71"/>
      <c r="IZ138" s="71"/>
      <c r="JA138" s="71"/>
      <c r="JB138" s="71"/>
      <c r="JC138" s="71"/>
      <c r="JD138" s="71"/>
      <c r="JE138" s="71"/>
      <c r="JF138" s="71"/>
      <c r="JG138" s="71"/>
      <c r="JH138" s="71"/>
      <c r="JI138" s="71"/>
      <c r="JJ138" s="71"/>
      <c r="JK138" s="71"/>
      <c r="JL138" s="71"/>
      <c r="JM138" s="71"/>
      <c r="JN138" s="71"/>
      <c r="JO138" s="71"/>
    </row>
    <row r="139" spans="1:275" ht="15.75" x14ac:dyDescent="0.25">
      <c r="A139" s="663"/>
      <c r="B139" s="539"/>
      <c r="C139" s="539"/>
      <c r="D139" s="539"/>
      <c r="E139" s="539"/>
      <c r="F139" s="626"/>
      <c r="G139" s="539"/>
      <c r="H139" s="363"/>
      <c r="I139" s="363"/>
      <c r="J139" s="363"/>
      <c r="K139" s="363"/>
      <c r="L139" s="363"/>
      <c r="M139" s="363"/>
      <c r="N139" s="630"/>
      <c r="O139" s="529"/>
      <c r="P139" s="358"/>
      <c r="Q139" s="528"/>
      <c r="R139" s="358">
        <v>0</v>
      </c>
      <c r="S139" s="529"/>
      <c r="T139" s="358"/>
      <c r="U139" s="625"/>
      <c r="V139" s="70">
        <v>2</v>
      </c>
      <c r="W139" s="337"/>
      <c r="X139" s="70"/>
      <c r="Y139" s="70"/>
      <c r="Z139" s="94" t="s">
        <v>1238</v>
      </c>
      <c r="AA139" s="45" t="s">
        <v>1239</v>
      </c>
      <c r="AB139" s="46"/>
      <c r="AC139" s="46"/>
      <c r="AD139" s="47" t="s">
        <v>1239</v>
      </c>
      <c r="AE139" s="46"/>
      <c r="AF139" s="46"/>
      <c r="AG139" s="46"/>
      <c r="AH139" s="48" t="s">
        <v>1239</v>
      </c>
      <c r="AI139" s="49" t="s">
        <v>1239</v>
      </c>
      <c r="AJ139" s="47" t="s">
        <v>1239</v>
      </c>
      <c r="AK139" s="49" t="s">
        <v>1239</v>
      </c>
      <c r="AL139" s="47" t="s">
        <v>1239</v>
      </c>
      <c r="AM139" s="50" t="s">
        <v>1239</v>
      </c>
      <c r="AN139" s="51"/>
      <c r="AO139" s="42"/>
      <c r="AP139" s="52"/>
      <c r="AQ139" s="42"/>
      <c r="AR139" s="53"/>
      <c r="AS139" s="539"/>
      <c r="AT139" s="539"/>
      <c r="AU139" s="5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row>
    <row r="140" spans="1:275" ht="15.75" x14ac:dyDescent="0.25">
      <c r="A140" s="663"/>
      <c r="B140" s="539"/>
      <c r="C140" s="539"/>
      <c r="D140" s="539"/>
      <c r="E140" s="539"/>
      <c r="F140" s="626"/>
      <c r="G140" s="539"/>
      <c r="H140" s="363"/>
      <c r="I140" s="363"/>
      <c r="J140" s="363"/>
      <c r="K140" s="363"/>
      <c r="L140" s="363"/>
      <c r="M140" s="363"/>
      <c r="N140" s="630"/>
      <c r="O140" s="529"/>
      <c r="P140" s="358"/>
      <c r="Q140" s="528"/>
      <c r="R140" s="358">
        <v>0</v>
      </c>
      <c r="S140" s="529"/>
      <c r="T140" s="358"/>
      <c r="U140" s="625"/>
      <c r="V140" s="70">
        <v>3</v>
      </c>
      <c r="W140" s="337"/>
      <c r="X140" s="70"/>
      <c r="Y140" s="70"/>
      <c r="Z140" s="94" t="s">
        <v>1238</v>
      </c>
      <c r="AA140" s="45" t="s">
        <v>1239</v>
      </c>
      <c r="AB140" s="46"/>
      <c r="AC140" s="46"/>
      <c r="AD140" s="47" t="s">
        <v>1239</v>
      </c>
      <c r="AE140" s="46"/>
      <c r="AF140" s="46"/>
      <c r="AG140" s="46"/>
      <c r="AH140" s="48" t="s">
        <v>1239</v>
      </c>
      <c r="AI140" s="49" t="s">
        <v>1239</v>
      </c>
      <c r="AJ140" s="47" t="s">
        <v>1239</v>
      </c>
      <c r="AK140" s="49" t="s">
        <v>1239</v>
      </c>
      <c r="AL140" s="47" t="s">
        <v>1239</v>
      </c>
      <c r="AM140" s="50" t="s">
        <v>1239</v>
      </c>
      <c r="AN140" s="51"/>
      <c r="AO140" s="42"/>
      <c r="AP140" s="52"/>
      <c r="AQ140" s="52"/>
      <c r="AR140" s="53"/>
      <c r="AS140" s="539"/>
      <c r="AT140" s="539"/>
      <c r="AU140" s="539"/>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row>
    <row r="141" spans="1:275" ht="15.75" x14ac:dyDescent="0.25">
      <c r="A141" s="663"/>
      <c r="B141" s="539"/>
      <c r="C141" s="539"/>
      <c r="D141" s="539"/>
      <c r="E141" s="539"/>
      <c r="F141" s="626"/>
      <c r="G141" s="539"/>
      <c r="H141" s="363"/>
      <c r="I141" s="363"/>
      <c r="J141" s="363"/>
      <c r="K141" s="363"/>
      <c r="L141" s="363"/>
      <c r="M141" s="363"/>
      <c r="N141" s="630"/>
      <c r="O141" s="529"/>
      <c r="P141" s="358"/>
      <c r="Q141" s="528"/>
      <c r="R141" s="358">
        <v>0</v>
      </c>
      <c r="S141" s="529"/>
      <c r="T141" s="358"/>
      <c r="U141" s="625"/>
      <c r="V141" s="70">
        <v>4</v>
      </c>
      <c r="W141" s="337"/>
      <c r="X141" s="70"/>
      <c r="Y141" s="70"/>
      <c r="Z141" s="94" t="s">
        <v>1238</v>
      </c>
      <c r="AA141" s="45" t="s">
        <v>1239</v>
      </c>
      <c r="AB141" s="46"/>
      <c r="AC141" s="46"/>
      <c r="AD141" s="47" t="s">
        <v>1239</v>
      </c>
      <c r="AE141" s="46"/>
      <c r="AF141" s="46"/>
      <c r="AG141" s="46"/>
      <c r="AH141" s="48" t="s">
        <v>1239</v>
      </c>
      <c r="AI141" s="49" t="s">
        <v>1239</v>
      </c>
      <c r="AJ141" s="47" t="s">
        <v>1239</v>
      </c>
      <c r="AK141" s="49" t="s">
        <v>1239</v>
      </c>
      <c r="AL141" s="47" t="s">
        <v>1239</v>
      </c>
      <c r="AM141" s="50" t="s">
        <v>1239</v>
      </c>
      <c r="AN141" s="51"/>
      <c r="AO141" s="42"/>
      <c r="AP141" s="52"/>
      <c r="AQ141" s="52"/>
      <c r="AR141" s="53"/>
      <c r="AS141" s="539"/>
      <c r="AT141" s="539"/>
      <c r="AU141" s="539"/>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row>
    <row r="142" spans="1:275" x14ac:dyDescent="0.2">
      <c r="A142" s="663"/>
      <c r="B142" s="539"/>
      <c r="C142" s="539"/>
      <c r="D142" s="539"/>
      <c r="E142" s="539"/>
      <c r="F142" s="626"/>
      <c r="G142" s="539"/>
      <c r="H142" s="363"/>
      <c r="I142" s="363"/>
      <c r="J142" s="363"/>
      <c r="K142" s="363"/>
      <c r="L142" s="363"/>
      <c r="M142" s="363"/>
      <c r="N142" s="630"/>
      <c r="O142" s="529"/>
      <c r="P142" s="358"/>
      <c r="Q142" s="528"/>
      <c r="R142" s="358">
        <v>0</v>
      </c>
      <c r="S142" s="529"/>
      <c r="T142" s="358"/>
      <c r="U142" s="625"/>
      <c r="V142" s="70">
        <v>5</v>
      </c>
      <c r="W142" s="337"/>
      <c r="X142" s="70"/>
      <c r="Y142" s="70"/>
      <c r="Z142" s="94" t="s">
        <v>1238</v>
      </c>
      <c r="AA142" s="45" t="s">
        <v>1239</v>
      </c>
      <c r="AB142" s="46"/>
      <c r="AC142" s="46"/>
      <c r="AD142" s="47" t="s">
        <v>1239</v>
      </c>
      <c r="AE142" s="46"/>
      <c r="AF142" s="46"/>
      <c r="AG142" s="46"/>
      <c r="AH142" s="48" t="s">
        <v>1239</v>
      </c>
      <c r="AI142" s="49" t="s">
        <v>1239</v>
      </c>
      <c r="AJ142" s="47" t="s">
        <v>1239</v>
      </c>
      <c r="AK142" s="49" t="s">
        <v>1239</v>
      </c>
      <c r="AL142" s="47" t="s">
        <v>1239</v>
      </c>
      <c r="AM142" s="50" t="s">
        <v>1239</v>
      </c>
      <c r="AN142" s="51"/>
      <c r="AO142" s="42"/>
      <c r="AP142" s="52"/>
      <c r="AQ142" s="52"/>
      <c r="AR142" s="53"/>
      <c r="AS142" s="539"/>
      <c r="AT142" s="539"/>
      <c r="AU142" s="539"/>
    </row>
    <row r="143" spans="1:275" x14ac:dyDescent="0.2">
      <c r="A143" s="663"/>
      <c r="B143" s="539"/>
      <c r="C143" s="539"/>
      <c r="D143" s="539"/>
      <c r="E143" s="539"/>
      <c r="F143" s="626"/>
      <c r="G143" s="539"/>
      <c r="H143" s="364"/>
      <c r="I143" s="364"/>
      <c r="J143" s="364"/>
      <c r="K143" s="364"/>
      <c r="L143" s="364"/>
      <c r="M143" s="364"/>
      <c r="N143" s="630"/>
      <c r="O143" s="529"/>
      <c r="P143" s="358"/>
      <c r="Q143" s="528"/>
      <c r="R143" s="358">
        <v>0</v>
      </c>
      <c r="S143" s="529"/>
      <c r="T143" s="358"/>
      <c r="U143" s="625"/>
      <c r="V143" s="70">
        <v>6</v>
      </c>
      <c r="W143" s="337"/>
      <c r="X143" s="70"/>
      <c r="Y143" s="70"/>
      <c r="Z143" s="94" t="s">
        <v>1238</v>
      </c>
      <c r="AA143" s="45" t="s">
        <v>1239</v>
      </c>
      <c r="AB143" s="46"/>
      <c r="AC143" s="46"/>
      <c r="AD143" s="47" t="s">
        <v>1239</v>
      </c>
      <c r="AE143" s="46"/>
      <c r="AF143" s="46"/>
      <c r="AG143" s="46"/>
      <c r="AH143" s="48" t="s">
        <v>1239</v>
      </c>
      <c r="AI143" s="49" t="s">
        <v>1239</v>
      </c>
      <c r="AJ143" s="47" t="s">
        <v>1239</v>
      </c>
      <c r="AK143" s="49" t="s">
        <v>1239</v>
      </c>
      <c r="AL143" s="47" t="s">
        <v>1239</v>
      </c>
      <c r="AM143" s="50" t="s">
        <v>1239</v>
      </c>
      <c r="AN143" s="51"/>
      <c r="AO143" s="42"/>
      <c r="AP143" s="52"/>
      <c r="AQ143" s="52"/>
      <c r="AR143" s="53"/>
      <c r="AS143" s="539"/>
      <c r="AT143" s="539"/>
      <c r="AU143" s="539"/>
    </row>
  </sheetData>
  <dataConsolidate/>
  <mergeCells count="606">
    <mergeCell ref="R60:R65"/>
    <mergeCell ref="Q60:Q65"/>
    <mergeCell ref="S60:S65"/>
    <mergeCell ref="T60:T65"/>
    <mergeCell ref="U60:U65"/>
    <mergeCell ref="V60:V65"/>
    <mergeCell ref="P60:P65"/>
    <mergeCell ref="AS60:AS65"/>
    <mergeCell ref="A60:A65"/>
    <mergeCell ref="B60:B65"/>
    <mergeCell ref="C60:C65"/>
    <mergeCell ref="H60:H65"/>
    <mergeCell ref="I60:I65"/>
    <mergeCell ref="D60:D65"/>
    <mergeCell ref="E60:E65"/>
    <mergeCell ref="F60:F65"/>
    <mergeCell ref="G60:G65"/>
    <mergeCell ref="J60:J65"/>
    <mergeCell ref="K60:K65"/>
    <mergeCell ref="N60:N65"/>
    <mergeCell ref="O60:O65"/>
    <mergeCell ref="L60:L65"/>
    <mergeCell ref="M60:M65"/>
    <mergeCell ref="AU138:AU143"/>
    <mergeCell ref="M138:M143"/>
    <mergeCell ref="N138:N143"/>
    <mergeCell ref="O138:O143"/>
    <mergeCell ref="P138:P143"/>
    <mergeCell ref="Q138:Q143"/>
    <mergeCell ref="R138:R143"/>
    <mergeCell ref="J138:J143"/>
    <mergeCell ref="K138:K143"/>
    <mergeCell ref="L138:L143"/>
    <mergeCell ref="S138:S143"/>
    <mergeCell ref="T138:T143"/>
    <mergeCell ref="U138:U143"/>
    <mergeCell ref="AS138:AS143"/>
    <mergeCell ref="AT138:AT143"/>
    <mergeCell ref="E138:E143"/>
    <mergeCell ref="A138:A143"/>
    <mergeCell ref="B138:B143"/>
    <mergeCell ref="C138:C143"/>
    <mergeCell ref="D138:D143"/>
    <mergeCell ref="F138:F143"/>
    <mergeCell ref="G138:G143"/>
    <mergeCell ref="H138:H143"/>
    <mergeCell ref="I138:I143"/>
    <mergeCell ref="AQ24:AQ25"/>
    <mergeCell ref="AR24:AR25"/>
    <mergeCell ref="AS24:AS25"/>
    <mergeCell ref="V132:V137"/>
    <mergeCell ref="AQ132:AQ137"/>
    <mergeCell ref="AR132:AR137"/>
    <mergeCell ref="AS132:AS137"/>
    <mergeCell ref="T126:T131"/>
    <mergeCell ref="U126:U131"/>
    <mergeCell ref="V126:V131"/>
    <mergeCell ref="AQ126:AQ131"/>
    <mergeCell ref="AR126:AR131"/>
    <mergeCell ref="AS126:AS131"/>
    <mergeCell ref="T120:T125"/>
    <mergeCell ref="U120:U125"/>
    <mergeCell ref="V120:V125"/>
    <mergeCell ref="AQ120:AQ125"/>
    <mergeCell ref="AR120:AR125"/>
    <mergeCell ref="AS120:AS125"/>
    <mergeCell ref="AR60:AR65"/>
    <mergeCell ref="AR54:AR59"/>
    <mergeCell ref="AS54:AS59"/>
    <mergeCell ref="AM42:AM44"/>
    <mergeCell ref="T54:T59"/>
    <mergeCell ref="A132:A137"/>
    <mergeCell ref="B132:B137"/>
    <mergeCell ref="C132:C137"/>
    <mergeCell ref="D132:D137"/>
    <mergeCell ref="E132:E137"/>
    <mergeCell ref="F132:F137"/>
    <mergeCell ref="G132:G137"/>
    <mergeCell ref="H132:H137"/>
    <mergeCell ref="I132:I137"/>
    <mergeCell ref="M132:M137"/>
    <mergeCell ref="N132:N137"/>
    <mergeCell ref="O132:O137"/>
    <mergeCell ref="P132:P137"/>
    <mergeCell ref="Q132:Q137"/>
    <mergeCell ref="R132:R137"/>
    <mergeCell ref="S132:S137"/>
    <mergeCell ref="T132:T137"/>
    <mergeCell ref="U132:U137"/>
    <mergeCell ref="R126:R131"/>
    <mergeCell ref="S126:S131"/>
    <mergeCell ref="R120:R125"/>
    <mergeCell ref="S120:S125"/>
    <mergeCell ref="A126:A131"/>
    <mergeCell ref="B126:B131"/>
    <mergeCell ref="C126:C131"/>
    <mergeCell ref="D126:D131"/>
    <mergeCell ref="E126:E131"/>
    <mergeCell ref="F126:F131"/>
    <mergeCell ref="G126:G131"/>
    <mergeCell ref="H126:H131"/>
    <mergeCell ref="I126:I131"/>
    <mergeCell ref="J120:J125"/>
    <mergeCell ref="K120:K125"/>
    <mergeCell ref="L120:L125"/>
    <mergeCell ref="M120:M125"/>
    <mergeCell ref="N120:N125"/>
    <mergeCell ref="O120:O125"/>
    <mergeCell ref="P120:P125"/>
    <mergeCell ref="Q120:Q125"/>
    <mergeCell ref="M126:M131"/>
    <mergeCell ref="N126:N131"/>
    <mergeCell ref="O126:O131"/>
    <mergeCell ref="P126:P131"/>
    <mergeCell ref="Q126:Q131"/>
    <mergeCell ref="A120:A125"/>
    <mergeCell ref="B120:B125"/>
    <mergeCell ref="C120:C125"/>
    <mergeCell ref="D120:D125"/>
    <mergeCell ref="E120:E125"/>
    <mergeCell ref="F120:F125"/>
    <mergeCell ref="G120:G125"/>
    <mergeCell ref="H120:H125"/>
    <mergeCell ref="I120:I125"/>
    <mergeCell ref="Q114:Q119"/>
    <mergeCell ref="R114:R119"/>
    <mergeCell ref="S114:S119"/>
    <mergeCell ref="T114:T119"/>
    <mergeCell ref="U114:U119"/>
    <mergeCell ref="V114:V119"/>
    <mergeCell ref="AQ114:AQ119"/>
    <mergeCell ref="AR114:AR119"/>
    <mergeCell ref="AS114:AS119"/>
    <mergeCell ref="R108:R113"/>
    <mergeCell ref="S108:S113"/>
    <mergeCell ref="T108:T113"/>
    <mergeCell ref="U108:U113"/>
    <mergeCell ref="V108:V113"/>
    <mergeCell ref="AQ108:AQ113"/>
    <mergeCell ref="AR108:AR113"/>
    <mergeCell ref="AS108:AS113"/>
    <mergeCell ref="A114:A119"/>
    <mergeCell ref="B114:B119"/>
    <mergeCell ref="C114:C119"/>
    <mergeCell ref="D114:D119"/>
    <mergeCell ref="E114:E119"/>
    <mergeCell ref="F114:F119"/>
    <mergeCell ref="G114:G119"/>
    <mergeCell ref="H114:H119"/>
    <mergeCell ref="I114:I119"/>
    <mergeCell ref="J114:J119"/>
    <mergeCell ref="K114:K119"/>
    <mergeCell ref="L114:L119"/>
    <mergeCell ref="M114:M119"/>
    <mergeCell ref="N114:N119"/>
    <mergeCell ref="O114:O119"/>
    <mergeCell ref="P114:P119"/>
    <mergeCell ref="S102:S107"/>
    <mergeCell ref="T102:T107"/>
    <mergeCell ref="U102:U107"/>
    <mergeCell ref="V102:V107"/>
    <mergeCell ref="AQ102:AQ107"/>
    <mergeCell ref="AR102:AR107"/>
    <mergeCell ref="AS102:AS107"/>
    <mergeCell ref="A108:A113"/>
    <mergeCell ref="B108:B113"/>
    <mergeCell ref="C108:C113"/>
    <mergeCell ref="D108:D113"/>
    <mergeCell ref="E108:E113"/>
    <mergeCell ref="F108:F113"/>
    <mergeCell ref="G108:G113"/>
    <mergeCell ref="H108:H113"/>
    <mergeCell ref="I108:I113"/>
    <mergeCell ref="J108:J113"/>
    <mergeCell ref="K108:K113"/>
    <mergeCell ref="L108:L113"/>
    <mergeCell ref="M108:M113"/>
    <mergeCell ref="N108:N113"/>
    <mergeCell ref="O108:O113"/>
    <mergeCell ref="P108:P113"/>
    <mergeCell ref="Q108:Q113"/>
    <mergeCell ref="J102:J107"/>
    <mergeCell ref="K102:K107"/>
    <mergeCell ref="L102:L107"/>
    <mergeCell ref="M102:M107"/>
    <mergeCell ref="N102:N107"/>
    <mergeCell ref="O102:O107"/>
    <mergeCell ref="P102:P107"/>
    <mergeCell ref="Q102:Q107"/>
    <mergeCell ref="R102:R107"/>
    <mergeCell ref="A102:A107"/>
    <mergeCell ref="B102:B107"/>
    <mergeCell ref="C102:C107"/>
    <mergeCell ref="D102:D107"/>
    <mergeCell ref="E102:E107"/>
    <mergeCell ref="F102:F107"/>
    <mergeCell ref="G102:G107"/>
    <mergeCell ref="H102:H107"/>
    <mergeCell ref="I102:I107"/>
    <mergeCell ref="Q96:Q101"/>
    <mergeCell ref="R96:R101"/>
    <mergeCell ref="S96:S101"/>
    <mergeCell ref="T96:T101"/>
    <mergeCell ref="U96:U101"/>
    <mergeCell ref="V96:V101"/>
    <mergeCell ref="AQ96:AQ101"/>
    <mergeCell ref="AR96:AR101"/>
    <mergeCell ref="AS96:AS101"/>
    <mergeCell ref="R90:R95"/>
    <mergeCell ref="S90:S95"/>
    <mergeCell ref="T90:T95"/>
    <mergeCell ref="U90:U95"/>
    <mergeCell ref="V90:V95"/>
    <mergeCell ref="AQ90:AQ95"/>
    <mergeCell ref="AR90:AR95"/>
    <mergeCell ref="AS90:AS95"/>
    <mergeCell ref="A96:A101"/>
    <mergeCell ref="B96:B101"/>
    <mergeCell ref="C96:C101"/>
    <mergeCell ref="D96:D101"/>
    <mergeCell ref="E96:E101"/>
    <mergeCell ref="F96:F101"/>
    <mergeCell ref="G96:G101"/>
    <mergeCell ref="H96:H101"/>
    <mergeCell ref="I96:I101"/>
    <mergeCell ref="J96:J101"/>
    <mergeCell ref="K96:K101"/>
    <mergeCell ref="L96:L101"/>
    <mergeCell ref="M96:M101"/>
    <mergeCell ref="N96:N101"/>
    <mergeCell ref="O96:O101"/>
    <mergeCell ref="P96:P101"/>
    <mergeCell ref="S84:S89"/>
    <mergeCell ref="T84:T89"/>
    <mergeCell ref="U84:U89"/>
    <mergeCell ref="V84:V89"/>
    <mergeCell ref="AQ84:AQ89"/>
    <mergeCell ref="AR84:AR89"/>
    <mergeCell ref="AS84:AS89"/>
    <mergeCell ref="A90:A95"/>
    <mergeCell ref="B90:B95"/>
    <mergeCell ref="C90:C95"/>
    <mergeCell ref="D90:D95"/>
    <mergeCell ref="E90:E95"/>
    <mergeCell ref="F90:F95"/>
    <mergeCell ref="G90:G95"/>
    <mergeCell ref="H90:H95"/>
    <mergeCell ref="I90:I95"/>
    <mergeCell ref="J90:J95"/>
    <mergeCell ref="K90:K95"/>
    <mergeCell ref="L90:L95"/>
    <mergeCell ref="M90:M95"/>
    <mergeCell ref="N90:N95"/>
    <mergeCell ref="O90:O95"/>
    <mergeCell ref="P90:P95"/>
    <mergeCell ref="Q90:Q95"/>
    <mergeCell ref="T78:T83"/>
    <mergeCell ref="U78:U83"/>
    <mergeCell ref="V78:V83"/>
    <mergeCell ref="AQ78:AQ83"/>
    <mergeCell ref="AR78:AR83"/>
    <mergeCell ref="AS78:AS83"/>
    <mergeCell ref="A84:A89"/>
    <mergeCell ref="B84:B89"/>
    <mergeCell ref="C84:C89"/>
    <mergeCell ref="D84:D89"/>
    <mergeCell ref="E84:E89"/>
    <mergeCell ref="F84:F89"/>
    <mergeCell ref="G84:G89"/>
    <mergeCell ref="H84:H89"/>
    <mergeCell ref="I84:I89"/>
    <mergeCell ref="J84:J89"/>
    <mergeCell ref="K84:K89"/>
    <mergeCell ref="L84:L89"/>
    <mergeCell ref="M84:M89"/>
    <mergeCell ref="N84:N89"/>
    <mergeCell ref="O84:O89"/>
    <mergeCell ref="P84:P89"/>
    <mergeCell ref="Q84:Q89"/>
    <mergeCell ref="R84:R89"/>
    <mergeCell ref="P54:P59"/>
    <mergeCell ref="Q54:Q59"/>
    <mergeCell ref="R54:R59"/>
    <mergeCell ref="S54:S59"/>
    <mergeCell ref="AN42:AN44"/>
    <mergeCell ref="A78:A83"/>
    <mergeCell ref="B78:B83"/>
    <mergeCell ref="C78:C83"/>
    <mergeCell ref="D78:D83"/>
    <mergeCell ref="E78:E83"/>
    <mergeCell ref="F78:F83"/>
    <mergeCell ref="G78:G83"/>
    <mergeCell ref="H78:H83"/>
    <mergeCell ref="I78:I83"/>
    <mergeCell ref="J78:J83"/>
    <mergeCell ref="K78:K83"/>
    <mergeCell ref="L78:L83"/>
    <mergeCell ref="M78:M83"/>
    <mergeCell ref="N78:N83"/>
    <mergeCell ref="O78:O83"/>
    <mergeCell ref="P78:P83"/>
    <mergeCell ref="Q78:Q83"/>
    <mergeCell ref="R78:R83"/>
    <mergeCell ref="S78:S83"/>
    <mergeCell ref="AO42:AO44"/>
    <mergeCell ref="AP42:AP44"/>
    <mergeCell ref="AQ42:AQ44"/>
    <mergeCell ref="M72:M77"/>
    <mergeCell ref="N72:N77"/>
    <mergeCell ref="O72:O77"/>
    <mergeCell ref="P72:P77"/>
    <mergeCell ref="Q72:Q77"/>
    <mergeCell ref="AQ66:AQ71"/>
    <mergeCell ref="AQ54:AQ59"/>
    <mergeCell ref="R72:R77"/>
    <mergeCell ref="S72:S77"/>
    <mergeCell ref="T72:T77"/>
    <mergeCell ref="U72:U77"/>
    <mergeCell ref="V72:V77"/>
    <mergeCell ref="AQ72:AQ77"/>
    <mergeCell ref="AQ60:AQ65"/>
    <mergeCell ref="T48:T53"/>
    <mergeCell ref="V48:V53"/>
    <mergeCell ref="AQ48:AQ53"/>
    <mergeCell ref="U54:U59"/>
    <mergeCell ref="V54:V59"/>
    <mergeCell ref="N54:N59"/>
    <mergeCell ref="O54:O59"/>
    <mergeCell ref="AR66:AR71"/>
    <mergeCell ref="AS66:AS71"/>
    <mergeCell ref="S66:S71"/>
    <mergeCell ref="T66:T71"/>
    <mergeCell ref="U66:U71"/>
    <mergeCell ref="V66:V71"/>
    <mergeCell ref="AR72:AR77"/>
    <mergeCell ref="AS72:AS77"/>
    <mergeCell ref="A72:A77"/>
    <mergeCell ref="C72:C77"/>
    <mergeCell ref="D72:D77"/>
    <mergeCell ref="E72:E77"/>
    <mergeCell ref="F72:F77"/>
    <mergeCell ref="G72:G77"/>
    <mergeCell ref="H72:H77"/>
    <mergeCell ref="Q66:Q71"/>
    <mergeCell ref="R66:R71"/>
    <mergeCell ref="H66:H71"/>
    <mergeCell ref="I66:I71"/>
    <mergeCell ref="M66:M71"/>
    <mergeCell ref="N66:N71"/>
    <mergeCell ref="O66:O71"/>
    <mergeCell ref="P66:P71"/>
    <mergeCell ref="A66:A71"/>
    <mergeCell ref="C66:C71"/>
    <mergeCell ref="D66:D71"/>
    <mergeCell ref="E66:E71"/>
    <mergeCell ref="F66:F71"/>
    <mergeCell ref="G66:G71"/>
    <mergeCell ref="B66:B71"/>
    <mergeCell ref="B72:B77"/>
    <mergeCell ref="I72:I77"/>
    <mergeCell ref="H54:H59"/>
    <mergeCell ref="I54:I59"/>
    <mergeCell ref="J54:J59"/>
    <mergeCell ref="K54:K59"/>
    <mergeCell ref="L54:L59"/>
    <mergeCell ref="M54:M59"/>
    <mergeCell ref="A54:A59"/>
    <mergeCell ref="C54:C59"/>
    <mergeCell ref="D54:D59"/>
    <mergeCell ref="E54:E59"/>
    <mergeCell ref="F54:F59"/>
    <mergeCell ref="G54:G59"/>
    <mergeCell ref="B54:B59"/>
    <mergeCell ref="AR48:AR53"/>
    <mergeCell ref="AS48:AS53"/>
    <mergeCell ref="N48:N53"/>
    <mergeCell ref="O48:O53"/>
    <mergeCell ref="P48:P53"/>
    <mergeCell ref="Q48:Q53"/>
    <mergeCell ref="R48:R53"/>
    <mergeCell ref="S48:S53"/>
    <mergeCell ref="U48:U50"/>
    <mergeCell ref="H48:H53"/>
    <mergeCell ref="I48:I53"/>
    <mergeCell ref="J48:J53"/>
    <mergeCell ref="K48:K53"/>
    <mergeCell ref="L48:L53"/>
    <mergeCell ref="M48:M53"/>
    <mergeCell ref="A48:A53"/>
    <mergeCell ref="C48:C53"/>
    <mergeCell ref="D48:D53"/>
    <mergeCell ref="E48:E53"/>
    <mergeCell ref="F48:F53"/>
    <mergeCell ref="G48:G53"/>
    <mergeCell ref="B48:B53"/>
    <mergeCell ref="AS42:AS44"/>
    <mergeCell ref="H42:H47"/>
    <mergeCell ref="I42:I47"/>
    <mergeCell ref="J42:J47"/>
    <mergeCell ref="K42:K47"/>
    <mergeCell ref="L42:L47"/>
    <mergeCell ref="M42:M47"/>
    <mergeCell ref="A42:A47"/>
    <mergeCell ref="C42:C47"/>
    <mergeCell ref="D42:D47"/>
    <mergeCell ref="E42:E47"/>
    <mergeCell ref="F42:F47"/>
    <mergeCell ref="G42:G47"/>
    <mergeCell ref="B42:B47"/>
    <mergeCell ref="T42:T47"/>
    <mergeCell ref="V42:V47"/>
    <mergeCell ref="N42:N47"/>
    <mergeCell ref="O42:O47"/>
    <mergeCell ref="P42:P47"/>
    <mergeCell ref="Q42:Q47"/>
    <mergeCell ref="R42:R47"/>
    <mergeCell ref="S42:S47"/>
    <mergeCell ref="AR42:AR44"/>
    <mergeCell ref="U42:U44"/>
    <mergeCell ref="AM36:AM37"/>
    <mergeCell ref="AN36:AN37"/>
    <mergeCell ref="AO36:AO37"/>
    <mergeCell ref="AP36:AP37"/>
    <mergeCell ref="AQ36:AQ37"/>
    <mergeCell ref="AR36:AR37"/>
    <mergeCell ref="AS36:AS37"/>
    <mergeCell ref="H36:H41"/>
    <mergeCell ref="I36:I41"/>
    <mergeCell ref="J36:J41"/>
    <mergeCell ref="K36:K41"/>
    <mergeCell ref="L36:L41"/>
    <mergeCell ref="M36:M41"/>
    <mergeCell ref="T36:T41"/>
    <mergeCell ref="U36:U41"/>
    <mergeCell ref="V36:V41"/>
    <mergeCell ref="N36:N41"/>
    <mergeCell ref="O36:O41"/>
    <mergeCell ref="P36:P41"/>
    <mergeCell ref="Q36:Q41"/>
    <mergeCell ref="R36:R41"/>
    <mergeCell ref="S36:S41"/>
    <mergeCell ref="A36:A41"/>
    <mergeCell ref="C36:C41"/>
    <mergeCell ref="D36:D41"/>
    <mergeCell ref="E36:E41"/>
    <mergeCell ref="F36:F41"/>
    <mergeCell ref="G36:G41"/>
    <mergeCell ref="B36:B41"/>
    <mergeCell ref="T30:T35"/>
    <mergeCell ref="U30:U35"/>
    <mergeCell ref="H30:H35"/>
    <mergeCell ref="I30:I35"/>
    <mergeCell ref="J30:J35"/>
    <mergeCell ref="K30:K35"/>
    <mergeCell ref="L30:L35"/>
    <mergeCell ref="M30:M35"/>
    <mergeCell ref="A30:A35"/>
    <mergeCell ref="C30:C35"/>
    <mergeCell ref="D30:D35"/>
    <mergeCell ref="E30:E35"/>
    <mergeCell ref="F30:F35"/>
    <mergeCell ref="G30:G35"/>
    <mergeCell ref="B30:B35"/>
    <mergeCell ref="V30:V35"/>
    <mergeCell ref="AQ30:AQ35"/>
    <mergeCell ref="AR30:AR35"/>
    <mergeCell ref="AS30:AS35"/>
    <mergeCell ref="N30:N35"/>
    <mergeCell ref="O30:O35"/>
    <mergeCell ref="P30:P35"/>
    <mergeCell ref="Q30:Q35"/>
    <mergeCell ref="R30:R35"/>
    <mergeCell ref="S30:S35"/>
    <mergeCell ref="A18:A23"/>
    <mergeCell ref="C18:C23"/>
    <mergeCell ref="D18:D23"/>
    <mergeCell ref="E18:E23"/>
    <mergeCell ref="F18:F23"/>
    <mergeCell ref="G18:G23"/>
    <mergeCell ref="T18:T23"/>
    <mergeCell ref="U18:U23"/>
    <mergeCell ref="N18:N23"/>
    <mergeCell ref="O18:O23"/>
    <mergeCell ref="P18:P23"/>
    <mergeCell ref="Q18:Q23"/>
    <mergeCell ref="R18:R23"/>
    <mergeCell ref="S18:S23"/>
    <mergeCell ref="H18:H23"/>
    <mergeCell ref="I18:I23"/>
    <mergeCell ref="B18:B23"/>
    <mergeCell ref="J18:J23"/>
    <mergeCell ref="K18:K23"/>
    <mergeCell ref="L18:L23"/>
    <mergeCell ref="M18:M23"/>
    <mergeCell ref="AQ12:AQ17"/>
    <mergeCell ref="AR12:AR17"/>
    <mergeCell ref="AQ18:AQ23"/>
    <mergeCell ref="AR18:AR23"/>
    <mergeCell ref="AS18:AS23"/>
    <mergeCell ref="V18:V23"/>
    <mergeCell ref="Q10:Q11"/>
    <mergeCell ref="R10:R11"/>
    <mergeCell ref="U10:U11"/>
    <mergeCell ref="V10:V11"/>
    <mergeCell ref="W10:W11"/>
    <mergeCell ref="AS12:AS17"/>
    <mergeCell ref="AS10:AS11"/>
    <mergeCell ref="AM10:AM11"/>
    <mergeCell ref="AN10:AN11"/>
    <mergeCell ref="AO10:AO11"/>
    <mergeCell ref="AG10:AG11"/>
    <mergeCell ref="AH10:AH11"/>
    <mergeCell ref="AI10:AI11"/>
    <mergeCell ref="AP10:AP11"/>
    <mergeCell ref="AQ10:AQ11"/>
    <mergeCell ref="AR10:AR11"/>
    <mergeCell ref="M12:M17"/>
    <mergeCell ref="T12:T17"/>
    <mergeCell ref="U12:U17"/>
    <mergeCell ref="B12:B17"/>
    <mergeCell ref="B10:B11"/>
    <mergeCell ref="Y10:Y11"/>
    <mergeCell ref="Z10:AE10"/>
    <mergeCell ref="AF10:AF11"/>
    <mergeCell ref="N12:N17"/>
    <mergeCell ref="O12:O17"/>
    <mergeCell ref="P12:P17"/>
    <mergeCell ref="Q12:Q17"/>
    <mergeCell ref="R12:R17"/>
    <mergeCell ref="S12:S17"/>
    <mergeCell ref="V12:V17"/>
    <mergeCell ref="M9:N10"/>
    <mergeCell ref="X10:X11"/>
    <mergeCell ref="K10:K11"/>
    <mergeCell ref="L10:L11"/>
    <mergeCell ref="O10:O11"/>
    <mergeCell ref="P10:P11"/>
    <mergeCell ref="J10:J11"/>
    <mergeCell ref="A12:A17"/>
    <mergeCell ref="C12:C17"/>
    <mergeCell ref="D12:D17"/>
    <mergeCell ref="E12:E17"/>
    <mergeCell ref="F12:F17"/>
    <mergeCell ref="G12:G17"/>
    <mergeCell ref="AJ10:AJ11"/>
    <mergeCell ref="AK10:AK11"/>
    <mergeCell ref="AL10:AL11"/>
    <mergeCell ref="S10:S11"/>
    <mergeCell ref="T10:T11"/>
    <mergeCell ref="H12:H17"/>
    <mergeCell ref="I12:I17"/>
    <mergeCell ref="J12:J17"/>
    <mergeCell ref="K12:K17"/>
    <mergeCell ref="L12:L17"/>
    <mergeCell ref="A10:A11"/>
    <mergeCell ref="C10:C11"/>
    <mergeCell ref="D10:D11"/>
    <mergeCell ref="E10:E11"/>
    <mergeCell ref="F10:F11"/>
    <mergeCell ref="G10:G11"/>
    <mergeCell ref="H10:H11"/>
    <mergeCell ref="I10:I11"/>
    <mergeCell ref="A24:A29"/>
    <mergeCell ref="B24:B29"/>
    <mergeCell ref="A6:C6"/>
    <mergeCell ref="X6:Z6"/>
    <mergeCell ref="AA6:AS6"/>
    <mergeCell ref="A7:C7"/>
    <mergeCell ref="A1:D4"/>
    <mergeCell ref="Y1:AS2"/>
    <mergeCell ref="Y3:AM3"/>
    <mergeCell ref="AN3:AS3"/>
    <mergeCell ref="Y4:AS4"/>
    <mergeCell ref="E3:J3"/>
    <mergeCell ref="E1:U2"/>
    <mergeCell ref="K3:U3"/>
    <mergeCell ref="E4:U4"/>
    <mergeCell ref="D6:U6"/>
    <mergeCell ref="D7:U7"/>
    <mergeCell ref="A9:G9"/>
    <mergeCell ref="H9:L9"/>
    <mergeCell ref="Q9:W9"/>
    <mergeCell ref="X9:AF9"/>
    <mergeCell ref="AG9:AK9"/>
    <mergeCell ref="AL9:AP9"/>
    <mergeCell ref="AQ9:AS9"/>
    <mergeCell ref="R24:R29"/>
    <mergeCell ref="T24:T29"/>
    <mergeCell ref="V24:V29"/>
    <mergeCell ref="Q24:Q25"/>
    <mergeCell ref="C24:C29"/>
    <mergeCell ref="D24:D29"/>
    <mergeCell ref="E24:E29"/>
    <mergeCell ref="F24:F29"/>
    <mergeCell ref="G24:G29"/>
    <mergeCell ref="H24:H29"/>
    <mergeCell ref="I24:I29"/>
    <mergeCell ref="J24:J29"/>
    <mergeCell ref="K24:K29"/>
    <mergeCell ref="L24:L29"/>
    <mergeCell ref="M24:M29"/>
    <mergeCell ref="N24:N29"/>
    <mergeCell ref="O24:O29"/>
    <mergeCell ref="P24:P29"/>
    <mergeCell ref="S24:S25"/>
    <mergeCell ref="U24:U25"/>
  </mergeCells>
  <conditionalFormatting sqref="P12">
    <cfRule type="cellIs" dxfId="478" priority="156" operator="equal">
      <formula>"Muy Alta"</formula>
    </cfRule>
    <cfRule type="cellIs" dxfId="477" priority="157" operator="equal">
      <formula>"Alta"</formula>
    </cfRule>
    <cfRule type="cellIs" dxfId="476" priority="158" operator="equal">
      <formula>"Media"</formula>
    </cfRule>
    <cfRule type="cellIs" dxfId="475" priority="159" operator="equal">
      <formula>"Baja"</formula>
    </cfRule>
    <cfRule type="cellIs" dxfId="474" priority="160" operator="equal">
      <formula>"Muy Baja"</formula>
    </cfRule>
  </conditionalFormatting>
  <conditionalFormatting sqref="P18">
    <cfRule type="cellIs" dxfId="473" priority="127" operator="equal">
      <formula>"Muy Alta"</formula>
    </cfRule>
    <cfRule type="cellIs" dxfId="472" priority="128" operator="equal">
      <formula>"Alta"</formula>
    </cfRule>
    <cfRule type="cellIs" dxfId="471" priority="129" operator="equal">
      <formula>"Media"</formula>
    </cfRule>
    <cfRule type="cellIs" dxfId="470" priority="130" operator="equal">
      <formula>"Baja"</formula>
    </cfRule>
    <cfRule type="cellIs" dxfId="469" priority="131" operator="equal">
      <formula>"Muy Baja"</formula>
    </cfRule>
  </conditionalFormatting>
  <conditionalFormatting sqref="P30">
    <cfRule type="cellIs" dxfId="468" priority="571" operator="equal">
      <formula>"Muy Alta"</formula>
    </cfRule>
    <cfRule type="cellIs" dxfId="467" priority="572" operator="equal">
      <formula>"Alta"</formula>
    </cfRule>
    <cfRule type="cellIs" dxfId="466" priority="573" operator="equal">
      <formula>"Media"</formula>
    </cfRule>
    <cfRule type="cellIs" dxfId="465" priority="574" operator="equal">
      <formula>"Baja"</formula>
    </cfRule>
    <cfRule type="cellIs" dxfId="464" priority="575" operator="equal">
      <formula>"Muy Baja"</formula>
    </cfRule>
  </conditionalFormatting>
  <conditionalFormatting sqref="P42">
    <cfRule type="cellIs" dxfId="463" priority="525" operator="equal">
      <formula>"Muy Alta"</formula>
    </cfRule>
    <cfRule type="cellIs" dxfId="462" priority="526" operator="equal">
      <formula>"Alta"</formula>
    </cfRule>
    <cfRule type="cellIs" dxfId="461" priority="527" operator="equal">
      <formula>"Media"</formula>
    </cfRule>
    <cfRule type="cellIs" dxfId="460" priority="528" operator="equal">
      <formula>"Baja"</formula>
    </cfRule>
    <cfRule type="cellIs" dxfId="459" priority="529" operator="equal">
      <formula>"Muy Baja"</formula>
    </cfRule>
  </conditionalFormatting>
  <conditionalFormatting sqref="P48">
    <cfRule type="cellIs" dxfId="458" priority="502" operator="equal">
      <formula>"Muy Alta"</formula>
    </cfRule>
    <cfRule type="cellIs" dxfId="457" priority="503" operator="equal">
      <formula>"Alta"</formula>
    </cfRule>
    <cfRule type="cellIs" dxfId="456" priority="504" operator="equal">
      <formula>"Media"</formula>
    </cfRule>
    <cfRule type="cellIs" dxfId="455" priority="505" operator="equal">
      <formula>"Baja"</formula>
    </cfRule>
    <cfRule type="cellIs" dxfId="454" priority="506" operator="equal">
      <formula>"Muy Baja"</formula>
    </cfRule>
  </conditionalFormatting>
  <conditionalFormatting sqref="P54">
    <cfRule type="cellIs" dxfId="453" priority="94" operator="equal">
      <formula>"Muy Alta"</formula>
    </cfRule>
    <cfRule type="cellIs" dxfId="452" priority="95" operator="equal">
      <formula>"Alta"</formula>
    </cfRule>
    <cfRule type="cellIs" dxfId="451" priority="96" operator="equal">
      <formula>"Media"</formula>
    </cfRule>
    <cfRule type="cellIs" dxfId="450" priority="97" operator="equal">
      <formula>"Baja"</formula>
    </cfRule>
    <cfRule type="cellIs" dxfId="449" priority="98" operator="equal">
      <formula>"Muy Baja"</formula>
    </cfRule>
  </conditionalFormatting>
  <conditionalFormatting sqref="P60">
    <cfRule type="cellIs" dxfId="448" priority="391" operator="equal">
      <formula>"Muy Alta"</formula>
    </cfRule>
    <cfRule type="cellIs" dxfId="447" priority="392" operator="equal">
      <formula>"Alta"</formula>
    </cfRule>
    <cfRule type="cellIs" dxfId="446" priority="393" operator="equal">
      <formula>"Media"</formula>
    </cfRule>
    <cfRule type="cellIs" dxfId="445" priority="394" operator="equal">
      <formula>"Baja"</formula>
    </cfRule>
    <cfRule type="cellIs" dxfId="444" priority="395" operator="equal">
      <formula>"Muy Baja"</formula>
    </cfRule>
  </conditionalFormatting>
  <conditionalFormatting sqref="P66">
    <cfRule type="cellIs" dxfId="443" priority="438" operator="equal">
      <formula>"Muy Alta"</formula>
    </cfRule>
    <cfRule type="cellIs" dxfId="442" priority="439" operator="equal">
      <formula>"Alta"</formula>
    </cfRule>
    <cfRule type="cellIs" dxfId="441" priority="440" operator="equal">
      <formula>"Media"</formula>
    </cfRule>
    <cfRule type="cellIs" dxfId="440" priority="441" operator="equal">
      <formula>"Baja"</formula>
    </cfRule>
    <cfRule type="cellIs" dxfId="439" priority="442" operator="equal">
      <formula>"Muy Baja"</formula>
    </cfRule>
  </conditionalFormatting>
  <conditionalFormatting sqref="P72">
    <cfRule type="cellIs" dxfId="438" priority="415" operator="equal">
      <formula>"Muy Alta"</formula>
    </cfRule>
    <cfRule type="cellIs" dxfId="437" priority="416" operator="equal">
      <formula>"Alta"</formula>
    </cfRule>
    <cfRule type="cellIs" dxfId="436" priority="417" operator="equal">
      <formula>"Media"</formula>
    </cfRule>
    <cfRule type="cellIs" dxfId="435" priority="418" operator="equal">
      <formula>"Baja"</formula>
    </cfRule>
    <cfRule type="cellIs" dxfId="434" priority="419" operator="equal">
      <formula>"Muy Baja"</formula>
    </cfRule>
  </conditionalFormatting>
  <conditionalFormatting sqref="P78 P84">
    <cfRule type="cellIs" dxfId="433" priority="386" operator="equal">
      <formula>"Muy Alta"</formula>
    </cfRule>
    <cfRule type="cellIs" dxfId="432" priority="387" operator="equal">
      <formula>"Alta"</formula>
    </cfRule>
    <cfRule type="cellIs" dxfId="431" priority="388" operator="equal">
      <formula>"Media"</formula>
    </cfRule>
    <cfRule type="cellIs" dxfId="430" priority="389" operator="equal">
      <formula>"Baja"</formula>
    </cfRule>
    <cfRule type="cellIs" dxfId="429" priority="390" operator="equal">
      <formula>"Muy Baja"</formula>
    </cfRule>
  </conditionalFormatting>
  <conditionalFormatting sqref="P90">
    <cfRule type="cellIs" dxfId="428" priority="340" operator="equal">
      <formula>"Muy Alta"</formula>
    </cfRule>
    <cfRule type="cellIs" dxfId="427" priority="341" operator="equal">
      <formula>"Alta"</formula>
    </cfRule>
    <cfRule type="cellIs" dxfId="426" priority="342" operator="equal">
      <formula>"Media"</formula>
    </cfRule>
    <cfRule type="cellIs" dxfId="425" priority="343" operator="equal">
      <formula>"Baja"</formula>
    </cfRule>
    <cfRule type="cellIs" dxfId="424" priority="344" operator="equal">
      <formula>"Muy Baja"</formula>
    </cfRule>
  </conditionalFormatting>
  <conditionalFormatting sqref="P96">
    <cfRule type="cellIs" dxfId="423" priority="317" operator="equal">
      <formula>"Muy Alta"</formula>
    </cfRule>
    <cfRule type="cellIs" dxfId="422" priority="318" operator="equal">
      <formula>"Alta"</formula>
    </cfRule>
    <cfRule type="cellIs" dxfId="421" priority="319" operator="equal">
      <formula>"Media"</formula>
    </cfRule>
    <cfRule type="cellIs" dxfId="420" priority="320" operator="equal">
      <formula>"Baja"</formula>
    </cfRule>
    <cfRule type="cellIs" dxfId="419" priority="321" operator="equal">
      <formula>"Muy Baja"</formula>
    </cfRule>
  </conditionalFormatting>
  <conditionalFormatting sqref="P102">
    <cfRule type="cellIs" dxfId="418" priority="294" operator="equal">
      <formula>"Muy Alta"</formula>
    </cfRule>
    <cfRule type="cellIs" dxfId="417" priority="295" operator="equal">
      <formula>"Alta"</formula>
    </cfRule>
    <cfRule type="cellIs" dxfId="416" priority="296" operator="equal">
      <formula>"Media"</formula>
    </cfRule>
    <cfRule type="cellIs" dxfId="415" priority="297" operator="equal">
      <formula>"Baja"</formula>
    </cfRule>
    <cfRule type="cellIs" dxfId="414" priority="298" operator="equal">
      <formula>"Muy Baja"</formula>
    </cfRule>
  </conditionalFormatting>
  <conditionalFormatting sqref="P108">
    <cfRule type="cellIs" dxfId="413" priority="271" operator="equal">
      <formula>"Muy Alta"</formula>
    </cfRule>
    <cfRule type="cellIs" dxfId="412" priority="272" operator="equal">
      <formula>"Alta"</formula>
    </cfRule>
    <cfRule type="cellIs" dxfId="411" priority="273" operator="equal">
      <formula>"Media"</formula>
    </cfRule>
    <cfRule type="cellIs" dxfId="410" priority="274" operator="equal">
      <formula>"Baja"</formula>
    </cfRule>
    <cfRule type="cellIs" dxfId="409" priority="275" operator="equal">
      <formula>"Muy Baja"</formula>
    </cfRule>
  </conditionalFormatting>
  <conditionalFormatting sqref="P114">
    <cfRule type="cellIs" dxfId="408" priority="248" operator="equal">
      <formula>"Muy Alta"</formula>
    </cfRule>
    <cfRule type="cellIs" dxfId="407" priority="249" operator="equal">
      <formula>"Alta"</formula>
    </cfRule>
    <cfRule type="cellIs" dxfId="406" priority="250" operator="equal">
      <formula>"Media"</formula>
    </cfRule>
    <cfRule type="cellIs" dxfId="405" priority="251" operator="equal">
      <formula>"Baja"</formula>
    </cfRule>
    <cfRule type="cellIs" dxfId="404" priority="252" operator="equal">
      <formula>"Muy Baja"</formula>
    </cfRule>
  </conditionalFormatting>
  <conditionalFormatting sqref="P120">
    <cfRule type="cellIs" dxfId="403" priority="161" operator="equal">
      <formula>"Muy Alta"</formula>
    </cfRule>
    <cfRule type="cellIs" dxfId="402" priority="162" operator="equal">
      <formula>"Alta"</formula>
    </cfRule>
    <cfRule type="cellIs" dxfId="401" priority="163" operator="equal">
      <formula>"Media"</formula>
    </cfRule>
    <cfRule type="cellIs" dxfId="400" priority="164" operator="equal">
      <formula>"Baja"</formula>
    </cfRule>
    <cfRule type="cellIs" dxfId="399" priority="165" operator="equal">
      <formula>"Muy Baja"</formula>
    </cfRule>
  </conditionalFormatting>
  <conditionalFormatting sqref="P126">
    <cfRule type="cellIs" dxfId="398" priority="207" operator="equal">
      <formula>"Muy Alta"</formula>
    </cfRule>
    <cfRule type="cellIs" dxfId="397" priority="208" operator="equal">
      <formula>"Alta"</formula>
    </cfRule>
    <cfRule type="cellIs" dxfId="396" priority="209" operator="equal">
      <formula>"Media"</formula>
    </cfRule>
    <cfRule type="cellIs" dxfId="395" priority="210" operator="equal">
      <formula>"Baja"</formula>
    </cfRule>
    <cfRule type="cellIs" dxfId="394" priority="211" operator="equal">
      <formula>"Muy Baja"</formula>
    </cfRule>
  </conditionalFormatting>
  <conditionalFormatting sqref="P132">
    <cfRule type="cellIs" dxfId="393" priority="184" operator="equal">
      <formula>"Muy Alta"</formula>
    </cfRule>
    <cfRule type="cellIs" dxfId="392" priority="185" operator="equal">
      <formula>"Alta"</formula>
    </cfRule>
    <cfRule type="cellIs" dxfId="391" priority="186" operator="equal">
      <formula>"Media"</formula>
    </cfRule>
    <cfRule type="cellIs" dxfId="390" priority="187" operator="equal">
      <formula>"Baja"</formula>
    </cfRule>
    <cfRule type="cellIs" dxfId="389" priority="188" operator="equal">
      <formula>"Muy Baja"</formula>
    </cfRule>
  </conditionalFormatting>
  <conditionalFormatting sqref="S12:S23">
    <cfRule type="containsText" dxfId="388" priority="103" operator="containsText" text="❌">
      <formula>NOT(ISERROR(SEARCH("❌",S12)))</formula>
    </cfRule>
  </conditionalFormatting>
  <conditionalFormatting sqref="S26:S137">
    <cfRule type="containsText" dxfId="387" priority="24" operator="containsText" text="❌">
      <formula>NOT(ISERROR(SEARCH("❌",S26)))</formula>
    </cfRule>
  </conditionalFormatting>
  <conditionalFormatting sqref="T12">
    <cfRule type="cellIs" dxfId="386" priority="151" operator="equal">
      <formula>"Catastrófico"</formula>
    </cfRule>
    <cfRule type="cellIs" dxfId="385" priority="152" operator="equal">
      <formula>"Mayor"</formula>
    </cfRule>
    <cfRule type="cellIs" dxfId="384" priority="153" operator="equal">
      <formula>"Moderado"</formula>
    </cfRule>
    <cfRule type="cellIs" dxfId="383" priority="154" operator="equal">
      <formula>"Menor"</formula>
    </cfRule>
    <cfRule type="cellIs" dxfId="382" priority="155" operator="equal">
      <formula>"Leve"</formula>
    </cfRule>
  </conditionalFormatting>
  <conditionalFormatting sqref="T18">
    <cfRule type="cellIs" dxfId="381" priority="122" operator="equal">
      <formula>"Catastrófico"</formula>
    </cfRule>
    <cfRule type="cellIs" dxfId="380" priority="123" operator="equal">
      <formula>"Mayor"</formula>
    </cfRule>
    <cfRule type="cellIs" dxfId="379" priority="124" operator="equal">
      <formula>"Moderado"</formula>
    </cfRule>
    <cfRule type="cellIs" dxfId="378" priority="125" operator="equal">
      <formula>"Menor"</formula>
    </cfRule>
    <cfRule type="cellIs" dxfId="377" priority="126" operator="equal">
      <formula>"Leve"</formula>
    </cfRule>
  </conditionalFormatting>
  <conditionalFormatting sqref="T24">
    <cfRule type="cellIs" dxfId="376" priority="47" operator="equal">
      <formula>"Catastrófico"</formula>
    </cfRule>
    <cfRule type="cellIs" dxfId="375" priority="48" operator="equal">
      <formula>"Mayor"</formula>
    </cfRule>
    <cfRule type="cellIs" dxfId="374" priority="49" operator="equal">
      <formula>"Moderado"</formula>
    </cfRule>
    <cfRule type="cellIs" dxfId="373" priority="50" operator="equal">
      <formula>"Menor"</formula>
    </cfRule>
    <cfRule type="cellIs" dxfId="372" priority="51" operator="equal">
      <formula>"Leve"</formula>
    </cfRule>
  </conditionalFormatting>
  <conditionalFormatting sqref="T54">
    <cfRule type="cellIs" dxfId="371" priority="89" operator="equal">
      <formula>"Catastrófico"</formula>
    </cfRule>
    <cfRule type="cellIs" dxfId="370" priority="90" operator="equal">
      <formula>"Mayor"</formula>
    </cfRule>
    <cfRule type="cellIs" dxfId="369" priority="91" operator="equal">
      <formula>"Moderado"</formula>
    </cfRule>
    <cfRule type="cellIs" dxfId="368" priority="92" operator="equal">
      <formula>"Menor"</formula>
    </cfRule>
    <cfRule type="cellIs" dxfId="367" priority="93" operator="equal">
      <formula>"Leve"</formula>
    </cfRule>
  </conditionalFormatting>
  <conditionalFormatting sqref="T60">
    <cfRule type="cellIs" dxfId="366" priority="19" operator="equal">
      <formula>"Catastrófico"</formula>
    </cfRule>
    <cfRule type="cellIs" dxfId="365" priority="20" operator="equal">
      <formula>"Mayor"</formula>
    </cfRule>
    <cfRule type="cellIs" dxfId="364" priority="21" operator="equal">
      <formula>"Moderado"</formula>
    </cfRule>
    <cfRule type="cellIs" dxfId="363" priority="22" operator="equal">
      <formula>"Menor"</formula>
    </cfRule>
    <cfRule type="cellIs" dxfId="362" priority="23" operator="equal">
      <formula>"Leve"</formula>
    </cfRule>
  </conditionalFormatting>
  <conditionalFormatting sqref="T66 T72">
    <cfRule type="cellIs" dxfId="361" priority="612" operator="equal">
      <formula>"Catastrófico"</formula>
    </cfRule>
    <cfRule type="cellIs" dxfId="360" priority="613" operator="equal">
      <formula>"Mayor"</formula>
    </cfRule>
    <cfRule type="cellIs" dxfId="359" priority="614" operator="equal">
      <formula>"Moderado"</formula>
    </cfRule>
    <cfRule type="cellIs" dxfId="358" priority="615" operator="equal">
      <formula>"Menor"</formula>
    </cfRule>
    <cfRule type="cellIs" dxfId="357" priority="616" operator="equal">
      <formula>"Leve"</formula>
    </cfRule>
  </conditionalFormatting>
  <conditionalFormatting sqref="T78 T84 T90 T96 T102 T108 T114 T120 T126 T132">
    <cfRule type="cellIs" dxfId="356" priority="381" operator="equal">
      <formula>"Catastrófico"</formula>
    </cfRule>
    <cfRule type="cellIs" dxfId="355" priority="382" operator="equal">
      <formula>"Mayor"</formula>
    </cfRule>
    <cfRule type="cellIs" dxfId="354" priority="383" operator="equal">
      <formula>"Moderado"</formula>
    </cfRule>
    <cfRule type="cellIs" dxfId="353" priority="384" operator="equal">
      <formula>"Menor"</formula>
    </cfRule>
    <cfRule type="cellIs" dxfId="352" priority="385" operator="equal">
      <formula>"Leve"</formula>
    </cfRule>
  </conditionalFormatting>
  <conditionalFormatting sqref="V12">
    <cfRule type="cellIs" dxfId="351" priority="147" operator="equal">
      <formula>"Extremo"</formula>
    </cfRule>
    <cfRule type="cellIs" dxfId="350" priority="148" operator="equal">
      <formula>"Alto"</formula>
    </cfRule>
    <cfRule type="cellIs" dxfId="349" priority="149" operator="equal">
      <formula>"Moderado"</formula>
    </cfRule>
    <cfRule type="cellIs" dxfId="348" priority="150" operator="equal">
      <formula>"Bajo"</formula>
    </cfRule>
  </conditionalFormatting>
  <conditionalFormatting sqref="V18">
    <cfRule type="cellIs" dxfId="347" priority="118" operator="equal">
      <formula>"Extremo"</formula>
    </cfRule>
    <cfRule type="cellIs" dxfId="346" priority="119" operator="equal">
      <formula>"Alto"</formula>
    </cfRule>
    <cfRule type="cellIs" dxfId="345" priority="120" operator="equal">
      <formula>"Moderado"</formula>
    </cfRule>
    <cfRule type="cellIs" dxfId="344" priority="121" operator="equal">
      <formula>"Bajo"</formula>
    </cfRule>
  </conditionalFormatting>
  <conditionalFormatting sqref="V24">
    <cfRule type="cellIs" dxfId="343" priority="43" operator="equal">
      <formula>"Extremo"</formula>
    </cfRule>
    <cfRule type="cellIs" dxfId="342" priority="44" operator="equal">
      <formula>"Alto"</formula>
    </cfRule>
    <cfRule type="cellIs" dxfId="341" priority="45" operator="equal">
      <formula>"Moderado"</formula>
    </cfRule>
    <cfRule type="cellIs" dxfId="340" priority="46" operator="equal">
      <formula>"Bajo"</formula>
    </cfRule>
  </conditionalFormatting>
  <conditionalFormatting sqref="V30">
    <cfRule type="cellIs" dxfId="339" priority="567" operator="equal">
      <formula>"Extremo"</formula>
    </cfRule>
    <cfRule type="cellIs" dxfId="338" priority="568" operator="equal">
      <formula>"Alto"</formula>
    </cfRule>
    <cfRule type="cellIs" dxfId="337" priority="569" operator="equal">
      <formula>"Moderado"</formula>
    </cfRule>
    <cfRule type="cellIs" dxfId="336" priority="570" operator="equal">
      <formula>"Bajo"</formula>
    </cfRule>
  </conditionalFormatting>
  <conditionalFormatting sqref="V36">
    <cfRule type="cellIs" dxfId="335" priority="544" operator="equal">
      <formula>"Extremo"</formula>
    </cfRule>
    <cfRule type="cellIs" dxfId="334" priority="545" operator="equal">
      <formula>"Alto"</formula>
    </cfRule>
    <cfRule type="cellIs" dxfId="333" priority="546" operator="equal">
      <formula>"Moderado"</formula>
    </cfRule>
    <cfRule type="cellIs" dxfId="332" priority="547" operator="equal">
      <formula>"Bajo"</formula>
    </cfRule>
  </conditionalFormatting>
  <conditionalFormatting sqref="V42">
    <cfRule type="cellIs" dxfId="331" priority="521" operator="equal">
      <formula>"Extremo"</formula>
    </cfRule>
    <cfRule type="cellIs" dxfId="330" priority="522" operator="equal">
      <formula>"Alto"</formula>
    </cfRule>
    <cfRule type="cellIs" dxfId="329" priority="523" operator="equal">
      <formula>"Moderado"</formula>
    </cfRule>
    <cfRule type="cellIs" dxfId="328" priority="524" operator="equal">
      <formula>"Bajo"</formula>
    </cfRule>
  </conditionalFormatting>
  <conditionalFormatting sqref="V48">
    <cfRule type="cellIs" dxfId="327" priority="99" operator="equal">
      <formula>"Extremo"</formula>
    </cfRule>
    <cfRule type="cellIs" dxfId="326" priority="100" operator="equal">
      <formula>"Alto"</formula>
    </cfRule>
    <cfRule type="cellIs" dxfId="325" priority="101" operator="equal">
      <formula>"Moderado"</formula>
    </cfRule>
    <cfRule type="cellIs" dxfId="324" priority="102" operator="equal">
      <formula>"Bajo"</formula>
    </cfRule>
  </conditionalFormatting>
  <conditionalFormatting sqref="V54">
    <cfRule type="cellIs" dxfId="323" priority="85" operator="equal">
      <formula>"Extremo"</formula>
    </cfRule>
    <cfRule type="cellIs" dxfId="322" priority="86" operator="equal">
      <formula>"Alto"</formula>
    </cfRule>
    <cfRule type="cellIs" dxfId="321" priority="87" operator="equal">
      <formula>"Moderado"</formula>
    </cfRule>
    <cfRule type="cellIs" dxfId="320" priority="88" operator="equal">
      <formula>"Bajo"</formula>
    </cfRule>
  </conditionalFormatting>
  <conditionalFormatting sqref="V60">
    <cfRule type="cellIs" dxfId="319" priority="457" operator="equal">
      <formula>"Extremo"</formula>
    </cfRule>
    <cfRule type="cellIs" dxfId="318" priority="458" operator="equal">
      <formula>"Alto"</formula>
    </cfRule>
    <cfRule type="cellIs" dxfId="317" priority="459" operator="equal">
      <formula>"Moderado"</formula>
    </cfRule>
    <cfRule type="cellIs" dxfId="316" priority="460" operator="equal">
      <formula>"Bajo"</formula>
    </cfRule>
  </conditionalFormatting>
  <conditionalFormatting sqref="V66">
    <cfRule type="cellIs" dxfId="315" priority="434" operator="equal">
      <formula>"Extremo"</formula>
    </cfRule>
    <cfRule type="cellIs" dxfId="314" priority="435" operator="equal">
      <formula>"Alto"</formula>
    </cfRule>
    <cfRule type="cellIs" dxfId="313" priority="436" operator="equal">
      <formula>"Moderado"</formula>
    </cfRule>
    <cfRule type="cellIs" dxfId="312" priority="437" operator="equal">
      <formula>"Bajo"</formula>
    </cfRule>
  </conditionalFormatting>
  <conditionalFormatting sqref="V72">
    <cfRule type="cellIs" dxfId="311" priority="411" operator="equal">
      <formula>"Extremo"</formula>
    </cfRule>
    <cfRule type="cellIs" dxfId="310" priority="412" operator="equal">
      <formula>"Alto"</formula>
    </cfRule>
    <cfRule type="cellIs" dxfId="309" priority="413" operator="equal">
      <formula>"Moderado"</formula>
    </cfRule>
    <cfRule type="cellIs" dxfId="308" priority="414" operator="equal">
      <formula>"Bajo"</formula>
    </cfRule>
  </conditionalFormatting>
  <conditionalFormatting sqref="V78">
    <cfRule type="cellIs" dxfId="307" priority="377" operator="equal">
      <formula>"Extremo"</formula>
    </cfRule>
    <cfRule type="cellIs" dxfId="306" priority="378" operator="equal">
      <formula>"Alto"</formula>
    </cfRule>
    <cfRule type="cellIs" dxfId="305" priority="379" operator="equal">
      <formula>"Moderado"</formula>
    </cfRule>
    <cfRule type="cellIs" dxfId="304" priority="380" operator="equal">
      <formula>"Bajo"</formula>
    </cfRule>
  </conditionalFormatting>
  <conditionalFormatting sqref="V84">
    <cfRule type="cellIs" dxfId="303" priority="359" operator="equal">
      <formula>"Extremo"</formula>
    </cfRule>
    <cfRule type="cellIs" dxfId="302" priority="360" operator="equal">
      <formula>"Alto"</formula>
    </cfRule>
    <cfRule type="cellIs" dxfId="301" priority="361" operator="equal">
      <formula>"Moderado"</formula>
    </cfRule>
    <cfRule type="cellIs" dxfId="300" priority="362" operator="equal">
      <formula>"Bajo"</formula>
    </cfRule>
  </conditionalFormatting>
  <conditionalFormatting sqref="V90">
    <cfRule type="cellIs" dxfId="299" priority="336" operator="equal">
      <formula>"Extremo"</formula>
    </cfRule>
    <cfRule type="cellIs" dxfId="298" priority="337" operator="equal">
      <formula>"Alto"</formula>
    </cfRule>
    <cfRule type="cellIs" dxfId="297" priority="338" operator="equal">
      <formula>"Moderado"</formula>
    </cfRule>
    <cfRule type="cellIs" dxfId="296" priority="339" operator="equal">
      <formula>"Bajo"</formula>
    </cfRule>
  </conditionalFormatting>
  <conditionalFormatting sqref="V96">
    <cfRule type="cellIs" dxfId="295" priority="313" operator="equal">
      <formula>"Extremo"</formula>
    </cfRule>
    <cfRule type="cellIs" dxfId="294" priority="314" operator="equal">
      <formula>"Alto"</formula>
    </cfRule>
    <cfRule type="cellIs" dxfId="293" priority="315" operator="equal">
      <formula>"Moderado"</formula>
    </cfRule>
    <cfRule type="cellIs" dxfId="292" priority="316" operator="equal">
      <formula>"Bajo"</formula>
    </cfRule>
  </conditionalFormatting>
  <conditionalFormatting sqref="V102">
    <cfRule type="cellIs" dxfId="291" priority="290" operator="equal">
      <formula>"Extremo"</formula>
    </cfRule>
    <cfRule type="cellIs" dxfId="290" priority="291" operator="equal">
      <formula>"Alto"</formula>
    </cfRule>
    <cfRule type="cellIs" dxfId="289" priority="292" operator="equal">
      <formula>"Moderado"</formula>
    </cfRule>
    <cfRule type="cellIs" dxfId="288" priority="293" operator="equal">
      <formula>"Bajo"</formula>
    </cfRule>
  </conditionalFormatting>
  <conditionalFormatting sqref="V108">
    <cfRule type="cellIs" dxfId="287" priority="267" operator="equal">
      <formula>"Extremo"</formula>
    </cfRule>
    <cfRule type="cellIs" dxfId="286" priority="268" operator="equal">
      <formula>"Alto"</formula>
    </cfRule>
    <cfRule type="cellIs" dxfId="285" priority="269" operator="equal">
      <formula>"Moderado"</formula>
    </cfRule>
    <cfRule type="cellIs" dxfId="284" priority="270" operator="equal">
      <formula>"Bajo"</formula>
    </cfRule>
  </conditionalFormatting>
  <conditionalFormatting sqref="V114">
    <cfRule type="cellIs" dxfId="283" priority="244" operator="equal">
      <formula>"Extremo"</formula>
    </cfRule>
    <cfRule type="cellIs" dxfId="282" priority="245" operator="equal">
      <formula>"Alto"</formula>
    </cfRule>
    <cfRule type="cellIs" dxfId="281" priority="246" operator="equal">
      <formula>"Moderado"</formula>
    </cfRule>
    <cfRule type="cellIs" dxfId="280" priority="247" operator="equal">
      <formula>"Bajo"</formula>
    </cfRule>
  </conditionalFormatting>
  <conditionalFormatting sqref="V120">
    <cfRule type="cellIs" dxfId="279" priority="226" operator="equal">
      <formula>"Extremo"</formula>
    </cfRule>
    <cfRule type="cellIs" dxfId="278" priority="227" operator="equal">
      <formula>"Alto"</formula>
    </cfRule>
    <cfRule type="cellIs" dxfId="277" priority="228" operator="equal">
      <formula>"Moderado"</formula>
    </cfRule>
    <cfRule type="cellIs" dxfId="276" priority="229" operator="equal">
      <formula>"Bajo"</formula>
    </cfRule>
  </conditionalFormatting>
  <conditionalFormatting sqref="V126">
    <cfRule type="cellIs" dxfId="275" priority="203" operator="equal">
      <formula>"Extremo"</formula>
    </cfRule>
    <cfRule type="cellIs" dxfId="274" priority="204" operator="equal">
      <formula>"Alto"</formula>
    </cfRule>
    <cfRule type="cellIs" dxfId="273" priority="205" operator="equal">
      <formula>"Moderado"</formula>
    </cfRule>
    <cfRule type="cellIs" dxfId="272" priority="206" operator="equal">
      <formula>"Bajo"</formula>
    </cfRule>
  </conditionalFormatting>
  <conditionalFormatting sqref="V132">
    <cfRule type="cellIs" dxfId="271" priority="180" operator="equal">
      <formula>"Extremo"</formula>
    </cfRule>
    <cfRule type="cellIs" dxfId="270" priority="181" operator="equal">
      <formula>"Alto"</formula>
    </cfRule>
    <cfRule type="cellIs" dxfId="269" priority="182" operator="equal">
      <formula>"Moderado"</formula>
    </cfRule>
    <cfRule type="cellIs" dxfId="268" priority="183" operator="equal">
      <formula>"Bajo"</formula>
    </cfRule>
  </conditionalFormatting>
  <conditionalFormatting sqref="AG12:AG23">
    <cfRule type="cellIs" dxfId="267" priority="113" operator="equal">
      <formula>"Muy Alta"</formula>
    </cfRule>
    <cfRule type="cellIs" dxfId="266" priority="114" operator="equal">
      <formula>"Alta"</formula>
    </cfRule>
    <cfRule type="cellIs" dxfId="265" priority="115" operator="equal">
      <formula>"Media"</formula>
    </cfRule>
    <cfRule type="cellIs" dxfId="264" priority="116" operator="equal">
      <formula>"Baja"</formula>
    </cfRule>
    <cfRule type="cellIs" dxfId="263" priority="117" operator="equal">
      <formula>"Muy Baja"</formula>
    </cfRule>
  </conditionalFormatting>
  <conditionalFormatting sqref="AG26:AG35">
    <cfRule type="cellIs" dxfId="262" priority="562" operator="equal">
      <formula>"Muy Alta"</formula>
    </cfRule>
    <cfRule type="cellIs" dxfId="261" priority="563" operator="equal">
      <formula>"Alta"</formula>
    </cfRule>
    <cfRule type="cellIs" dxfId="260" priority="564" operator="equal">
      <formula>"Media"</formula>
    </cfRule>
    <cfRule type="cellIs" dxfId="259" priority="565" operator="equal">
      <formula>"Baja"</formula>
    </cfRule>
    <cfRule type="cellIs" dxfId="258" priority="566" operator="equal">
      <formula>"Muy Baja"</formula>
    </cfRule>
  </conditionalFormatting>
  <conditionalFormatting sqref="AG38:AG41">
    <cfRule type="cellIs" dxfId="257" priority="539" operator="equal">
      <formula>"Muy Alta"</formula>
    </cfRule>
    <cfRule type="cellIs" dxfId="256" priority="540" operator="equal">
      <formula>"Alta"</formula>
    </cfRule>
    <cfRule type="cellIs" dxfId="255" priority="541" operator="equal">
      <formula>"Media"</formula>
    </cfRule>
    <cfRule type="cellIs" dxfId="254" priority="542" operator="equal">
      <formula>"Baja"</formula>
    </cfRule>
    <cfRule type="cellIs" dxfId="253" priority="543" operator="equal">
      <formula>"Muy Baja"</formula>
    </cfRule>
  </conditionalFormatting>
  <conditionalFormatting sqref="AG45:AG47">
    <cfRule type="cellIs" dxfId="252" priority="516" operator="equal">
      <formula>"Muy Alta"</formula>
    </cfRule>
    <cfRule type="cellIs" dxfId="251" priority="517" operator="equal">
      <formula>"Alta"</formula>
    </cfRule>
    <cfRule type="cellIs" dxfId="250" priority="518" operator="equal">
      <formula>"Media"</formula>
    </cfRule>
    <cfRule type="cellIs" dxfId="249" priority="519" operator="equal">
      <formula>"Baja"</formula>
    </cfRule>
    <cfRule type="cellIs" dxfId="248" priority="520" operator="equal">
      <formula>"Muy Baja"</formula>
    </cfRule>
  </conditionalFormatting>
  <conditionalFormatting sqref="AG50:AG137">
    <cfRule type="cellIs" dxfId="247" priority="80" operator="equal">
      <formula>"Muy Alta"</formula>
    </cfRule>
    <cfRule type="cellIs" dxfId="246" priority="81" operator="equal">
      <formula>"Alta"</formula>
    </cfRule>
    <cfRule type="cellIs" dxfId="245" priority="82" operator="equal">
      <formula>"Media"</formula>
    </cfRule>
    <cfRule type="cellIs" dxfId="244" priority="83" operator="equal">
      <formula>"Baja"</formula>
    </cfRule>
    <cfRule type="cellIs" dxfId="243" priority="84" operator="equal">
      <formula>"Muy Baja"</formula>
    </cfRule>
  </conditionalFormatting>
  <conditionalFormatting sqref="AI12:AI29">
    <cfRule type="cellIs" dxfId="242" priority="38" operator="equal">
      <formula>"Catastrófico"</formula>
    </cfRule>
    <cfRule type="cellIs" dxfId="241" priority="39" operator="equal">
      <formula>"Mayor"</formula>
    </cfRule>
    <cfRule type="cellIs" dxfId="240" priority="40" operator="equal">
      <formula>"Moderado"</formula>
    </cfRule>
    <cfRule type="cellIs" dxfId="239" priority="41" operator="equal">
      <formula>"Menor"</formula>
    </cfRule>
    <cfRule type="cellIs" dxfId="238" priority="42" operator="equal">
      <formula>"Leve"</formula>
    </cfRule>
  </conditionalFormatting>
  <conditionalFormatting sqref="AI32:AI35">
    <cfRule type="cellIs" dxfId="237" priority="557" operator="equal">
      <formula>"Catastrófico"</formula>
    </cfRule>
    <cfRule type="cellIs" dxfId="236" priority="558" operator="equal">
      <formula>"Mayor"</formula>
    </cfRule>
    <cfRule type="cellIs" dxfId="235" priority="559" operator="equal">
      <formula>"Moderado"</formula>
    </cfRule>
    <cfRule type="cellIs" dxfId="234" priority="560" operator="equal">
      <formula>"Menor"</formula>
    </cfRule>
    <cfRule type="cellIs" dxfId="233" priority="561" operator="equal">
      <formula>"Leve"</formula>
    </cfRule>
  </conditionalFormatting>
  <conditionalFormatting sqref="AI38:AI41">
    <cfRule type="cellIs" dxfId="232" priority="534" operator="equal">
      <formula>"Catastrófico"</formula>
    </cfRule>
    <cfRule type="cellIs" dxfId="231" priority="535" operator="equal">
      <formula>"Mayor"</formula>
    </cfRule>
    <cfRule type="cellIs" dxfId="230" priority="536" operator="equal">
      <formula>"Moderado"</formula>
    </cfRule>
    <cfRule type="cellIs" dxfId="229" priority="537" operator="equal">
      <formula>"Menor"</formula>
    </cfRule>
    <cfRule type="cellIs" dxfId="228" priority="538" operator="equal">
      <formula>"Leve"</formula>
    </cfRule>
  </conditionalFormatting>
  <conditionalFormatting sqref="AI45:AI47">
    <cfRule type="cellIs" dxfId="227" priority="511" operator="equal">
      <formula>"Catastrófico"</formula>
    </cfRule>
    <cfRule type="cellIs" dxfId="226" priority="512" operator="equal">
      <formula>"Mayor"</formula>
    </cfRule>
    <cfRule type="cellIs" dxfId="225" priority="513" operator="equal">
      <formula>"Moderado"</formula>
    </cfRule>
    <cfRule type="cellIs" dxfId="224" priority="514" operator="equal">
      <formula>"Menor"</formula>
    </cfRule>
    <cfRule type="cellIs" dxfId="223" priority="515" operator="equal">
      <formula>"Leve"</formula>
    </cfRule>
  </conditionalFormatting>
  <conditionalFormatting sqref="AI50:AI137">
    <cfRule type="cellIs" dxfId="222" priority="5" operator="equal">
      <formula>"Catastrófico"</formula>
    </cfRule>
    <cfRule type="cellIs" dxfId="221" priority="6" operator="equal">
      <formula>"Mayor"</formula>
    </cfRule>
    <cfRule type="cellIs" dxfId="220" priority="7" operator="equal">
      <formula>"Moderado"</formula>
    </cfRule>
    <cfRule type="cellIs" dxfId="219" priority="8" operator="equal">
      <formula>"Menor"</formula>
    </cfRule>
    <cfRule type="cellIs" dxfId="218" priority="9" operator="equal">
      <formula>"Leve"</formula>
    </cfRule>
  </conditionalFormatting>
  <conditionalFormatting sqref="AK12:AK29">
    <cfRule type="cellIs" dxfId="217" priority="25" operator="equal">
      <formula>"Extremo"</formula>
    </cfRule>
    <cfRule type="cellIs" dxfId="216" priority="26" operator="equal">
      <formula>"Alto"</formula>
    </cfRule>
    <cfRule type="cellIs" dxfId="215" priority="27" operator="equal">
      <formula>"Moderado"</formula>
    </cfRule>
    <cfRule type="cellIs" dxfId="214" priority="28" operator="equal">
      <formula>"Bajo"</formula>
    </cfRule>
  </conditionalFormatting>
  <conditionalFormatting sqref="AK32:AK35">
    <cfRule type="cellIs" dxfId="213" priority="553" operator="equal">
      <formula>"Extremo"</formula>
    </cfRule>
    <cfRule type="cellIs" dxfId="212" priority="554" operator="equal">
      <formula>"Alto"</formula>
    </cfRule>
    <cfRule type="cellIs" dxfId="211" priority="555" operator="equal">
      <formula>"Moderado"</formula>
    </cfRule>
    <cfRule type="cellIs" dxfId="210" priority="556" operator="equal">
      <formula>"Bajo"</formula>
    </cfRule>
  </conditionalFormatting>
  <conditionalFormatting sqref="AK38:AK41">
    <cfRule type="cellIs" dxfId="209" priority="530" operator="equal">
      <formula>"Extremo"</formula>
    </cfRule>
    <cfRule type="cellIs" dxfId="208" priority="531" operator="equal">
      <formula>"Alto"</formula>
    </cfRule>
    <cfRule type="cellIs" dxfId="207" priority="532" operator="equal">
      <formula>"Moderado"</formula>
    </cfRule>
    <cfRule type="cellIs" dxfId="206" priority="533" operator="equal">
      <formula>"Bajo"</formula>
    </cfRule>
  </conditionalFormatting>
  <conditionalFormatting sqref="AK45:AK47">
    <cfRule type="cellIs" dxfId="205" priority="507" operator="equal">
      <formula>"Extremo"</formula>
    </cfRule>
    <cfRule type="cellIs" dxfId="204" priority="508" operator="equal">
      <formula>"Alto"</formula>
    </cfRule>
    <cfRule type="cellIs" dxfId="203" priority="509" operator="equal">
      <formula>"Moderado"</formula>
    </cfRule>
    <cfRule type="cellIs" dxfId="202" priority="510" operator="equal">
      <formula>"Bajo"</formula>
    </cfRule>
  </conditionalFormatting>
  <conditionalFormatting sqref="AK50:AK137">
    <cfRule type="cellIs" dxfId="201" priority="1" operator="equal">
      <formula>"Extremo"</formula>
    </cfRule>
    <cfRule type="cellIs" dxfId="200" priority="2" operator="equal">
      <formula>"Alto"</formula>
    </cfRule>
    <cfRule type="cellIs" dxfId="199" priority="3" operator="equal">
      <formula>"Moderado"</formula>
    </cfRule>
    <cfRule type="cellIs" dxfId="198" priority="4" operator="equal">
      <formula>"Bajo"</formula>
    </cfRule>
  </conditionalFormatting>
  <dataValidations count="2">
    <dataValidation type="list" allowBlank="1" showInputMessage="1" showErrorMessage="1" sqref="R60:R137 AC32:AE35 Z26:AA29 Z38:AA41 Z32:AA35 AC38:AE41 AC45:AE47 Z45:AA47 Z50:AA53 AC50:AE53 Z61:AA137 AC26:AE29 AC61:AE137" xr:uid="{00000000-0002-0000-0400-000000000000}">
      <formula1>#REF!</formula1>
    </dataValidation>
    <dataValidation allowBlank="1" showInputMessage="1" showErrorMessage="1" error="Recuerde que las acciones se generan bajo la medida de mitigar el riesgo" sqref="AQ48:AS53" xr:uid="{00000000-0002-0000-0400-000001000000}"/>
  </dataValidations>
  <pageMargins left="0.70866141732283472" right="0.70866141732283472" top="0.74803149606299213" bottom="0.74803149606299213" header="0.31496062992125984" footer="0.31496062992125984"/>
  <pageSetup scale="31" orientation="landscape" r:id="rId1"/>
  <headerFooter>
    <oddFooter>&amp;LCalle 26 No. 69-76,Edificio Elemento ,   Torre 1 , Piso 3, CP-111071
PBX:(+57) 601-3779555 - Información: Línea 195
Sede Operativa: Calle 22D No. 120-40 
www.umv.gov.co&amp;CDESI-FM-018
Página &amp;P de &amp;N</oddFooter>
  </headerFooter>
  <rowBreaks count="1" manualBreakCount="1">
    <brk id="35" max="43" man="1"/>
  </rowBreaks>
  <colBreaks count="1" manualBreakCount="1">
    <brk id="21" min="3" max="65" man="1"/>
  </col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400-000002000000}">
          <x14:formula1>
            <xm:f>Listas!$H$14:$H$18</xm:f>
          </x14:formula1>
          <xm:sqref>N42:N53 N60:N137</xm:sqref>
        </x14:dataValidation>
        <x14:dataValidation type="list" allowBlank="1" showInputMessage="1" showErrorMessage="1" xr:uid="{00000000-0002-0000-0400-000003000000}">
          <x14:formula1>
            <xm:f>Listas!$H$8:$H$12</xm:f>
          </x14:formula1>
          <xm:sqref>M42:M53 M60:M137</xm:sqref>
        </x14:dataValidation>
        <x14:dataValidation type="list" allowBlank="1" showInputMessage="1" showErrorMessage="1" xr:uid="{00000000-0002-0000-0400-000004000000}">
          <x14:formula1>
            <xm:f>Listas!$F$8:$F$9</xm:f>
          </x14:formula1>
          <xm:sqref>H42:H53 H60:H137</xm:sqref>
        </x14:dataValidation>
        <x14:dataValidation type="list" allowBlank="1" showInputMessage="1" showErrorMessage="1" xr:uid="{00000000-0002-0000-0400-000005000000}">
          <x14:formula1>
            <xm:f>Listas!$B$17:$B$19</xm:f>
          </x14:formula1>
          <xm:sqref>G36:G53 G60:G137</xm:sqref>
        </x14:dataValidation>
        <x14:dataValidation type="custom" allowBlank="1" showInputMessage="1" showErrorMessage="1" error="Recuerde que las acciones se generan bajo la medida de mitigar el riesgo" xr:uid="{00000000-0002-0000-0400-000006000000}">
          <x14:formula1>
            <xm:f>IF(OR(#REF!=Listas!$B$2,#REF!=Listas!$B$3,#REF!=Listas!$B$4),ISBLANK(#REF!),ISTEXT(#REF!))</xm:f>
          </x14:formula1>
          <xm:sqref>AQ108:AS108 AQ72:AS72 AQ66:AS66 AQ126:AS126 AQ120:AS120 AQ114:AS114 AQ90:AS90 AQ96:AS96 AQ102:AS102 AQ84:AS84 AQ132:AS132</xm:sqref>
        </x14:dataValidation>
        <x14:dataValidation type="list" allowBlank="1" showInputMessage="1" showErrorMessage="1" xr:uid="{00000000-0002-0000-0400-000007000000}">
          <x14:formula1>
            <xm:f>Listas!$B$2:$B$5</xm:f>
          </x14:formula1>
          <xm:sqref>AL32:AL35 AL38:AL41 AL45:AL47 AL50:AL53 AL26:AL29 AL61:AL137</xm:sqref>
        </x14:dataValidation>
        <x14:dataValidation type="list" allowBlank="1" showInputMessage="1" showErrorMessage="1" xr:uid="{00000000-0002-0000-0400-000008000000}">
          <x14:formula1>
            <xm:f>Listas!$E$2:$E$4</xm:f>
          </x14:formula1>
          <xm:sqref>C30:C137</xm:sqref>
        </x14:dataValidation>
        <x14:dataValidation type="list" allowBlank="1" showInputMessage="1" showErrorMessage="1" xr:uid="{00000000-0002-0000-0400-000009000000}">
          <x14:formula1>
            <xm:f>Hoja2!$B$2:$B$18</xm:f>
          </x14:formula1>
          <xm:sqref>B12:B137</xm:sqref>
        </x14:dataValidation>
        <x14:dataValidation type="list" allowBlank="1" showInputMessage="1" showErrorMessage="1" xr:uid="{00000000-0002-0000-0400-00000A000000}">
          <x14:formula1>
            <xm:f>'C:\Users\palir\Downloads\[Mapa_de_Riesgos_GTHU_2023_V2.xlsx]Listas'!#REF!</xm:f>
          </x14:formula1>
          <xm:sqref>Y60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P76"/>
  <sheetViews>
    <sheetView zoomScale="70" zoomScaleNormal="70" zoomScaleSheetLayoutView="50" zoomScalePageLayoutView="60" workbookViewId="0">
      <selection activeCell="A8" sqref="A8:XFD9"/>
    </sheetView>
  </sheetViews>
  <sheetFormatPr baseColWidth="10" defaultColWidth="11.42578125" defaultRowHeight="15" x14ac:dyDescent="0.2"/>
  <cols>
    <col min="1" max="1" width="6.5703125" style="73" customWidth="1"/>
    <col min="2" max="2" width="22.28515625" style="771" customWidth="1"/>
    <col min="3" max="3" width="22.7109375" style="73" customWidth="1"/>
    <col min="4" max="4" width="19.140625" style="73" customWidth="1"/>
    <col min="5" max="6" width="25.28515625" style="73" customWidth="1"/>
    <col min="7" max="7" width="51.140625" style="73" customWidth="1"/>
    <col min="8" max="8" width="21" style="54" customWidth="1"/>
    <col min="9" max="9" width="17.7109375" style="54" customWidth="1"/>
    <col min="10" max="11" width="18.85546875" style="54" customWidth="1"/>
    <col min="12" max="12" width="24.28515625" style="54" customWidth="1"/>
    <col min="13" max="13" width="19.42578125" style="54" customWidth="1"/>
    <col min="14" max="14" width="20.5703125" style="54" customWidth="1"/>
    <col min="15" max="15" width="16.7109375" style="74" customWidth="1"/>
    <col min="16" max="16" width="16.7109375" style="54" customWidth="1"/>
    <col min="17" max="17" width="13.85546875" style="54" hidden="1" customWidth="1"/>
    <col min="18" max="18" width="19.5703125" style="54" customWidth="1"/>
    <col min="19" max="19" width="35.85546875" style="54" hidden="1" customWidth="1"/>
    <col min="20" max="20" width="19" style="54" customWidth="1"/>
    <col min="21" max="21" width="17.5703125" style="54" hidden="1" customWidth="1"/>
    <col min="22" max="22" width="15" style="54" customWidth="1"/>
    <col min="23" max="23" width="5.140625" style="54" customWidth="1"/>
    <col min="24" max="24" width="29.85546875" style="54" customWidth="1"/>
    <col min="25" max="25" width="11.7109375" style="54" customWidth="1"/>
    <col min="26" max="26" width="33.5703125" style="54" customWidth="1"/>
    <col min="27" max="27" width="32.7109375" style="54" customWidth="1"/>
    <col min="28" max="28" width="19.7109375" style="54" hidden="1" customWidth="1"/>
    <col min="29" max="29" width="5.85546875" style="54" customWidth="1"/>
    <col min="30" max="30" width="6.85546875" style="54" customWidth="1"/>
    <col min="31" max="31" width="5" style="54" hidden="1" customWidth="1"/>
    <col min="32" max="32" width="5.5703125" style="54" customWidth="1"/>
    <col min="33" max="33" width="7.140625" style="54" customWidth="1"/>
    <col min="34" max="34" width="6.7109375" style="54" customWidth="1"/>
    <col min="35" max="35" width="7.5703125" style="54" hidden="1" customWidth="1"/>
    <col min="36" max="36" width="8.5703125" style="54" customWidth="1"/>
    <col min="37" max="41" width="10.85546875" style="54" customWidth="1"/>
    <col min="42" max="42" width="33.28515625" style="72" customWidth="1"/>
    <col min="43" max="43" width="23" style="54" customWidth="1"/>
    <col min="44" max="44" width="18.85546875" style="54" customWidth="1"/>
    <col min="45" max="45" width="23.7109375" style="54" customWidth="1"/>
    <col min="46" max="46" width="22.42578125" style="54" customWidth="1"/>
    <col min="47" max="47" width="16.42578125" style="54" customWidth="1"/>
    <col min="48" max="48" width="20.5703125" style="54" customWidth="1"/>
    <col min="49" max="16384" width="11.42578125" style="54"/>
  </cols>
  <sheetData>
    <row r="1" spans="1:276" s="57" customFormat="1" ht="20.25" x14ac:dyDescent="0.3">
      <c r="A1" s="485"/>
      <c r="B1" s="486"/>
      <c r="C1" s="486"/>
      <c r="D1" s="487"/>
      <c r="E1" s="488"/>
      <c r="F1" s="476" t="s">
        <v>119</v>
      </c>
      <c r="G1" s="477"/>
      <c r="H1" s="477"/>
      <c r="I1" s="477"/>
      <c r="J1" s="477"/>
      <c r="K1" s="477"/>
      <c r="L1" s="477"/>
      <c r="M1" s="477"/>
      <c r="N1" s="477"/>
      <c r="O1" s="477"/>
      <c r="P1" s="477"/>
      <c r="Q1" s="477"/>
      <c r="R1" s="477"/>
      <c r="S1" s="477"/>
      <c r="T1" s="477"/>
      <c r="U1" s="477"/>
      <c r="V1" s="478"/>
      <c r="W1" s="97"/>
      <c r="X1" s="97"/>
      <c r="Y1" s="97"/>
      <c r="Z1" s="461"/>
      <c r="AA1" s="461"/>
      <c r="AB1" s="461"/>
      <c r="AC1" s="461"/>
      <c r="AD1" s="461"/>
      <c r="AE1" s="461"/>
      <c r="AF1" s="461"/>
      <c r="AG1" s="461"/>
      <c r="AH1" s="461"/>
      <c r="AI1" s="461"/>
      <c r="AJ1" s="461"/>
      <c r="AK1" s="461"/>
      <c r="AL1" s="461"/>
      <c r="AM1" s="461"/>
      <c r="AN1" s="461"/>
      <c r="AO1" s="461"/>
      <c r="AP1" s="461"/>
      <c r="AQ1" s="461"/>
      <c r="AR1" s="461"/>
      <c r="AS1" s="461"/>
      <c r="AT1" s="461"/>
      <c r="AU1" s="56"/>
      <c r="AV1" s="56"/>
      <c r="AW1" s="56"/>
      <c r="AX1" s="56"/>
      <c r="AY1" s="56"/>
      <c r="AZ1" s="56"/>
      <c r="BA1" s="56"/>
      <c r="BB1" s="56"/>
      <c r="BC1" s="56"/>
      <c r="BD1" s="56"/>
      <c r="BE1" s="56"/>
      <c r="BF1" s="56"/>
      <c r="BG1" s="56"/>
      <c r="BH1" s="56"/>
      <c r="BI1" s="56"/>
      <c r="BJ1" s="56"/>
      <c r="BK1" s="56"/>
      <c r="BL1" s="56"/>
      <c r="BM1" s="56"/>
      <c r="BN1" s="56"/>
      <c r="BO1" s="56"/>
      <c r="BP1" s="56"/>
      <c r="BQ1" s="56"/>
      <c r="BR1" s="56"/>
    </row>
    <row r="2" spans="1:276" s="57" customFormat="1" ht="21" thickBot="1" x14ac:dyDescent="0.35">
      <c r="A2" s="489"/>
      <c r="B2" s="490"/>
      <c r="C2" s="490"/>
      <c r="D2" s="491"/>
      <c r="E2" s="492"/>
      <c r="F2" s="479"/>
      <c r="G2" s="480"/>
      <c r="H2" s="480"/>
      <c r="I2" s="480"/>
      <c r="J2" s="480"/>
      <c r="K2" s="480"/>
      <c r="L2" s="480"/>
      <c r="M2" s="480"/>
      <c r="N2" s="480"/>
      <c r="O2" s="480"/>
      <c r="P2" s="480"/>
      <c r="Q2" s="480"/>
      <c r="R2" s="480"/>
      <c r="S2" s="480"/>
      <c r="T2" s="480"/>
      <c r="U2" s="480"/>
      <c r="V2" s="481"/>
      <c r="W2" s="97"/>
      <c r="X2" s="97"/>
      <c r="Y2" s="97"/>
      <c r="Z2" s="461"/>
      <c r="AA2" s="461"/>
      <c r="AB2" s="461"/>
      <c r="AC2" s="461"/>
      <c r="AD2" s="461"/>
      <c r="AE2" s="461"/>
      <c r="AF2" s="461"/>
      <c r="AG2" s="461"/>
      <c r="AH2" s="461"/>
      <c r="AI2" s="461"/>
      <c r="AJ2" s="461"/>
      <c r="AK2" s="461"/>
      <c r="AL2" s="461"/>
      <c r="AM2" s="461"/>
      <c r="AN2" s="461"/>
      <c r="AO2" s="461"/>
      <c r="AP2" s="461"/>
      <c r="AQ2" s="461"/>
      <c r="AR2" s="461"/>
      <c r="AS2" s="461"/>
      <c r="AT2" s="461"/>
      <c r="AU2" s="56"/>
      <c r="AV2" s="56"/>
      <c r="AW2" s="56"/>
      <c r="AX2" s="56"/>
      <c r="AY2" s="56"/>
      <c r="AZ2" s="56"/>
      <c r="BA2" s="56"/>
      <c r="BB2" s="56"/>
      <c r="BC2" s="56"/>
      <c r="BD2" s="56"/>
      <c r="BE2" s="56"/>
      <c r="BF2" s="56"/>
      <c r="BG2" s="56"/>
      <c r="BH2" s="56"/>
      <c r="BI2" s="56"/>
      <c r="BJ2" s="56"/>
      <c r="BK2" s="56"/>
      <c r="BL2" s="56"/>
      <c r="BM2" s="56"/>
      <c r="BN2" s="56"/>
      <c r="BO2" s="56"/>
      <c r="BP2" s="56"/>
      <c r="BQ2" s="56"/>
      <c r="BR2" s="56"/>
    </row>
    <row r="3" spans="1:276" s="57" customFormat="1" ht="27.75" customHeight="1" thickBot="1" x14ac:dyDescent="0.35">
      <c r="A3" s="489"/>
      <c r="B3" s="490"/>
      <c r="C3" s="490"/>
      <c r="D3" s="491"/>
      <c r="E3" s="492"/>
      <c r="F3" s="482" t="s">
        <v>120</v>
      </c>
      <c r="G3" s="483"/>
      <c r="H3" s="483"/>
      <c r="I3" s="483"/>
      <c r="J3" s="483"/>
      <c r="K3" s="484"/>
      <c r="L3" s="482" t="s">
        <v>121</v>
      </c>
      <c r="M3" s="483"/>
      <c r="N3" s="483"/>
      <c r="O3" s="483"/>
      <c r="P3" s="483"/>
      <c r="Q3" s="483"/>
      <c r="R3" s="483"/>
      <c r="S3" s="483"/>
      <c r="T3" s="483"/>
      <c r="U3" s="483"/>
      <c r="V3" s="484"/>
      <c r="W3" s="98"/>
      <c r="X3" s="98"/>
      <c r="Y3" s="97"/>
      <c r="Z3" s="462"/>
      <c r="AA3" s="462"/>
      <c r="AB3" s="462"/>
      <c r="AC3" s="462"/>
      <c r="AD3" s="462"/>
      <c r="AE3" s="462"/>
      <c r="AF3" s="462"/>
      <c r="AG3" s="462"/>
      <c r="AH3" s="462"/>
      <c r="AI3" s="462"/>
      <c r="AJ3" s="462"/>
      <c r="AK3" s="462"/>
      <c r="AL3" s="462"/>
      <c r="AM3" s="462"/>
      <c r="AN3" s="462"/>
      <c r="AO3" s="462"/>
      <c r="AP3" s="462"/>
      <c r="AQ3" s="462"/>
      <c r="AR3" s="462"/>
      <c r="AS3" s="462"/>
      <c r="AT3" s="462"/>
      <c r="AU3" s="56"/>
      <c r="AV3" s="56"/>
      <c r="AW3" s="56"/>
      <c r="AX3" s="56"/>
      <c r="AY3" s="56"/>
      <c r="AZ3" s="56"/>
      <c r="BA3" s="56"/>
      <c r="BB3" s="56"/>
      <c r="BC3" s="56"/>
      <c r="BD3" s="56"/>
      <c r="BE3" s="56"/>
      <c r="BF3" s="56"/>
      <c r="BG3" s="56"/>
      <c r="BH3" s="56"/>
      <c r="BI3" s="56"/>
      <c r="BJ3" s="56"/>
      <c r="BK3" s="56"/>
      <c r="BL3" s="56"/>
      <c r="BM3" s="56"/>
      <c r="BN3" s="56"/>
      <c r="BO3" s="56"/>
      <c r="BP3" s="56"/>
      <c r="BQ3" s="56"/>
      <c r="BR3" s="56"/>
    </row>
    <row r="4" spans="1:276" s="57" customFormat="1" ht="27.75" customHeight="1" thickBot="1" x14ac:dyDescent="0.35">
      <c r="A4" s="493"/>
      <c r="B4" s="494"/>
      <c r="C4" s="494"/>
      <c r="D4" s="495"/>
      <c r="E4" s="496"/>
      <c r="F4" s="482" t="s">
        <v>122</v>
      </c>
      <c r="G4" s="483"/>
      <c r="H4" s="483"/>
      <c r="I4" s="483"/>
      <c r="J4" s="483"/>
      <c r="K4" s="483"/>
      <c r="L4" s="483"/>
      <c r="M4" s="483"/>
      <c r="N4" s="483"/>
      <c r="O4" s="483"/>
      <c r="P4" s="483"/>
      <c r="Q4" s="483"/>
      <c r="R4" s="483"/>
      <c r="S4" s="483"/>
      <c r="T4" s="483"/>
      <c r="U4" s="483"/>
      <c r="V4" s="484"/>
      <c r="W4" s="97"/>
      <c r="X4" s="97"/>
      <c r="Y4" s="97"/>
      <c r="Z4" s="462"/>
      <c r="AA4" s="462"/>
      <c r="AB4" s="462"/>
      <c r="AC4" s="462"/>
      <c r="AD4" s="462"/>
      <c r="AE4" s="462"/>
      <c r="AF4" s="462"/>
      <c r="AG4" s="462"/>
      <c r="AH4" s="462"/>
      <c r="AI4" s="462"/>
      <c r="AJ4" s="462"/>
      <c r="AK4" s="462"/>
      <c r="AL4" s="462"/>
      <c r="AM4" s="462"/>
      <c r="AN4" s="462"/>
      <c r="AO4" s="462"/>
      <c r="AP4" s="462"/>
      <c r="AQ4" s="462"/>
      <c r="AR4" s="462"/>
      <c r="AS4" s="462"/>
      <c r="AT4" s="462"/>
      <c r="AU4" s="56"/>
      <c r="AV4" s="56"/>
      <c r="AW4" s="56"/>
      <c r="AX4" s="56"/>
      <c r="AY4" s="56"/>
      <c r="AZ4" s="56"/>
      <c r="BA4" s="56"/>
      <c r="BB4" s="56"/>
      <c r="BC4" s="56"/>
      <c r="BD4" s="56"/>
      <c r="BE4" s="56"/>
      <c r="BF4" s="56"/>
      <c r="BG4" s="56"/>
      <c r="BH4" s="56"/>
      <c r="BI4" s="56"/>
      <c r="BJ4" s="56"/>
      <c r="BK4" s="56"/>
      <c r="BL4" s="56"/>
      <c r="BM4" s="56"/>
      <c r="BN4" s="56"/>
      <c r="BO4" s="56"/>
      <c r="BP4" s="56"/>
      <c r="BQ4" s="56"/>
      <c r="BR4" s="56"/>
    </row>
    <row r="5" spans="1:276" ht="15.75" thickBot="1" x14ac:dyDescent="0.25">
      <c r="A5" s="58"/>
      <c r="B5" s="769"/>
      <c r="C5" s="58"/>
      <c r="D5" s="59"/>
      <c r="E5" s="128"/>
      <c r="F5" s="58"/>
      <c r="G5" s="58"/>
      <c r="H5" s="60"/>
      <c r="I5" s="60"/>
      <c r="J5" s="60"/>
      <c r="K5" s="60"/>
      <c r="L5" s="60"/>
      <c r="M5" s="60"/>
      <c r="N5" s="60"/>
      <c r="O5" s="60"/>
      <c r="P5" s="61"/>
      <c r="Q5" s="60"/>
      <c r="R5" s="60"/>
      <c r="S5" s="60"/>
      <c r="T5" s="60"/>
      <c r="U5" s="60"/>
      <c r="V5" s="60"/>
      <c r="W5" s="60"/>
      <c r="X5" s="60"/>
      <c r="Y5" s="60"/>
      <c r="Z5" s="60"/>
      <c r="AA5" s="60"/>
      <c r="AB5" s="60"/>
      <c r="AC5" s="60"/>
      <c r="AD5" s="60"/>
      <c r="AE5" s="60"/>
      <c r="AF5" s="60"/>
      <c r="AG5" s="60"/>
      <c r="AH5" s="60"/>
      <c r="AI5" s="60"/>
      <c r="AJ5" s="60"/>
      <c r="AK5" s="60"/>
      <c r="AL5" s="60"/>
      <c r="AM5" s="61"/>
      <c r="AN5" s="99"/>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row>
    <row r="6" spans="1:276" ht="25.5" customHeight="1" thickBot="1" x14ac:dyDescent="0.25">
      <c r="A6" s="463" t="s">
        <v>123</v>
      </c>
      <c r="B6" s="464"/>
      <c r="C6" s="464"/>
      <c r="D6" s="465"/>
      <c r="E6" s="470">
        <v>2023</v>
      </c>
      <c r="F6" s="471"/>
      <c r="G6" s="471"/>
      <c r="H6" s="471"/>
      <c r="I6" s="471"/>
      <c r="J6" s="471"/>
      <c r="K6" s="471"/>
      <c r="L6" s="471"/>
      <c r="M6" s="471"/>
      <c r="N6" s="471"/>
      <c r="O6" s="471"/>
      <c r="P6" s="471"/>
      <c r="Q6" s="471"/>
      <c r="R6" s="471"/>
      <c r="S6" s="471"/>
      <c r="T6" s="471"/>
      <c r="U6" s="471"/>
      <c r="V6" s="472"/>
      <c r="W6" s="100"/>
      <c r="X6" s="100"/>
      <c r="Y6" s="469"/>
      <c r="Z6" s="469"/>
      <c r="AA6" s="469"/>
      <c r="AB6" s="460"/>
      <c r="AC6" s="460"/>
      <c r="AD6" s="460"/>
      <c r="AE6" s="460"/>
      <c r="AF6" s="460"/>
      <c r="AG6" s="460"/>
      <c r="AH6" s="460"/>
      <c r="AI6" s="460"/>
      <c r="AJ6" s="460"/>
      <c r="AK6" s="460"/>
      <c r="AL6" s="460"/>
      <c r="AM6" s="460"/>
      <c r="AN6" s="460"/>
      <c r="AO6" s="460"/>
      <c r="AP6" s="460"/>
      <c r="AQ6" s="460"/>
      <c r="AR6" s="460"/>
      <c r="AS6" s="460"/>
      <c r="AT6" s="460"/>
      <c r="AU6" s="60"/>
      <c r="AV6" s="60"/>
      <c r="AW6" s="60"/>
      <c r="AX6" s="60"/>
      <c r="AY6" s="60"/>
      <c r="AZ6" s="60"/>
      <c r="BA6" s="60"/>
      <c r="BB6" s="60"/>
      <c r="BC6" s="60"/>
      <c r="BD6" s="60"/>
      <c r="BE6" s="60"/>
      <c r="BF6" s="60"/>
      <c r="BG6" s="60"/>
      <c r="BH6" s="60"/>
      <c r="BI6" s="60"/>
      <c r="BJ6" s="60"/>
      <c r="BK6" s="60"/>
      <c r="BL6" s="60"/>
      <c r="BM6" s="60"/>
      <c r="BN6" s="60"/>
      <c r="BO6" s="60"/>
      <c r="BP6" s="60"/>
      <c r="BQ6" s="60"/>
      <c r="BR6" s="60"/>
    </row>
    <row r="7" spans="1:276" ht="42.75" customHeight="1" thickBot="1" x14ac:dyDescent="0.3">
      <c r="A7" s="466" t="s">
        <v>124</v>
      </c>
      <c r="B7" s="467"/>
      <c r="C7" s="467"/>
      <c r="D7" s="468"/>
      <c r="E7" s="473" t="s">
        <v>919</v>
      </c>
      <c r="F7" s="474"/>
      <c r="G7" s="474"/>
      <c r="H7" s="474"/>
      <c r="I7" s="474"/>
      <c r="J7" s="474"/>
      <c r="K7" s="474"/>
      <c r="L7" s="474"/>
      <c r="M7" s="474"/>
      <c r="N7" s="474"/>
      <c r="O7" s="474"/>
      <c r="P7" s="474"/>
      <c r="Q7" s="474"/>
      <c r="R7" s="474"/>
      <c r="S7" s="474"/>
      <c r="T7" s="474"/>
      <c r="U7" s="474"/>
      <c r="V7" s="475"/>
      <c r="W7" s="63"/>
      <c r="X7" s="103"/>
      <c r="Y7" s="64"/>
      <c r="Z7" s="64"/>
      <c r="AA7" s="64"/>
      <c r="AB7" s="65"/>
      <c r="AC7" s="65"/>
      <c r="AD7" s="65"/>
      <c r="AE7" s="65"/>
      <c r="AF7" s="65"/>
      <c r="AG7" s="65"/>
      <c r="AH7" s="65"/>
      <c r="AI7" s="197"/>
      <c r="AJ7" s="65"/>
      <c r="AK7" s="65"/>
      <c r="AL7" s="65"/>
      <c r="AM7" s="65"/>
      <c r="AN7" s="267"/>
      <c r="AO7" s="267"/>
      <c r="AP7" s="267"/>
      <c r="AQ7" s="267"/>
      <c r="AR7" s="267"/>
      <c r="AS7" s="267"/>
      <c r="AT7" s="267"/>
    </row>
    <row r="8" spans="1:276" ht="9.75" customHeight="1" x14ac:dyDescent="0.25">
      <c r="A8" s="345"/>
      <c r="B8" s="345"/>
      <c r="C8" s="345"/>
      <c r="D8" s="346"/>
      <c r="E8" s="129"/>
      <c r="F8" s="129"/>
      <c r="G8" s="129"/>
      <c r="H8" s="129"/>
      <c r="I8" s="129"/>
      <c r="J8" s="129"/>
      <c r="K8" s="129"/>
      <c r="L8" s="129"/>
      <c r="M8" s="129"/>
      <c r="N8" s="129"/>
      <c r="O8" s="129"/>
      <c r="P8" s="129"/>
      <c r="Q8" s="129"/>
      <c r="R8" s="129"/>
      <c r="S8" s="129"/>
      <c r="T8" s="129"/>
      <c r="U8" s="129"/>
      <c r="V8" s="129"/>
      <c r="W8" s="129"/>
      <c r="X8" s="129"/>
      <c r="Y8" s="129"/>
      <c r="Z8" s="129"/>
      <c r="AA8" s="64"/>
      <c r="AB8" s="64"/>
      <c r="AC8" s="64"/>
      <c r="AD8" s="72"/>
      <c r="AE8" s="72"/>
      <c r="AF8" s="72"/>
      <c r="AG8" s="72"/>
      <c r="AH8" s="72"/>
      <c r="AI8" s="72"/>
      <c r="AJ8" s="72"/>
      <c r="AK8" s="72"/>
      <c r="AL8" s="72"/>
      <c r="AM8" s="72"/>
      <c r="AN8" s="72"/>
      <c r="AO8" s="72"/>
      <c r="AQ8" s="72"/>
      <c r="AR8" s="72"/>
      <c r="AS8" s="72"/>
      <c r="AT8" s="72"/>
      <c r="AU8" s="72"/>
      <c r="AV8" s="72"/>
    </row>
    <row r="9" spans="1:276" ht="9.75" customHeight="1" x14ac:dyDescent="0.25">
      <c r="A9" s="62"/>
      <c r="B9" s="770"/>
      <c r="C9" s="62"/>
      <c r="D9" s="63"/>
      <c r="E9" s="63"/>
      <c r="F9" s="63"/>
      <c r="G9" s="63"/>
      <c r="H9" s="63"/>
      <c r="I9" s="63"/>
      <c r="J9" s="63"/>
      <c r="K9" s="63"/>
      <c r="L9" s="63"/>
      <c r="M9" s="63"/>
      <c r="N9" s="63"/>
      <c r="O9" s="63"/>
      <c r="P9" s="63"/>
      <c r="Q9" s="63"/>
      <c r="R9" s="63"/>
      <c r="S9" s="63"/>
      <c r="T9" s="63"/>
      <c r="U9" s="63"/>
      <c r="V9" s="63"/>
      <c r="W9" s="63"/>
      <c r="X9" s="63"/>
      <c r="Y9" s="63"/>
      <c r="Z9" s="63"/>
      <c r="AA9" s="64"/>
      <c r="AB9" s="64"/>
      <c r="AC9" s="64"/>
      <c r="AD9" s="65"/>
      <c r="AE9" s="65"/>
      <c r="AF9" s="65"/>
      <c r="AG9" s="65"/>
      <c r="AH9" s="65"/>
      <c r="AI9" s="65"/>
      <c r="AJ9" s="65"/>
      <c r="AK9" s="65"/>
      <c r="AL9" s="65"/>
      <c r="AM9" s="65"/>
      <c r="AN9" s="65"/>
      <c r="AO9" s="65"/>
      <c r="AP9" s="65"/>
      <c r="AQ9" s="65"/>
      <c r="AR9" s="65"/>
      <c r="AS9" s="65"/>
      <c r="AT9" s="65"/>
      <c r="AU9" s="65"/>
      <c r="AV9" s="65"/>
    </row>
    <row r="10" spans="1:276" ht="27.75" customHeight="1" x14ac:dyDescent="0.2">
      <c r="A10" s="692" t="s">
        <v>125</v>
      </c>
      <c r="B10" s="693"/>
      <c r="C10" s="693"/>
      <c r="D10" s="693"/>
      <c r="E10" s="693"/>
      <c r="F10" s="693"/>
      <c r="G10" s="693"/>
      <c r="H10" s="694"/>
      <c r="I10" s="695" t="s">
        <v>126</v>
      </c>
      <c r="J10" s="696"/>
      <c r="K10" s="696"/>
      <c r="L10" s="697"/>
      <c r="M10" s="698" t="s">
        <v>127</v>
      </c>
      <c r="N10" s="699"/>
      <c r="O10" s="700" t="s">
        <v>128</v>
      </c>
      <c r="P10" s="701"/>
      <c r="Q10" s="701"/>
      <c r="R10" s="701"/>
      <c r="S10" s="701"/>
      <c r="T10" s="701"/>
      <c r="U10" s="701"/>
      <c r="V10" s="701"/>
      <c r="W10" s="693" t="s">
        <v>129</v>
      </c>
      <c r="X10" s="693"/>
      <c r="Y10" s="693"/>
      <c r="Z10" s="693"/>
      <c r="AA10" s="693"/>
      <c r="AB10" s="693"/>
      <c r="AC10" s="693"/>
      <c r="AD10" s="693"/>
      <c r="AE10" s="693"/>
      <c r="AF10" s="693"/>
      <c r="AG10" s="693"/>
      <c r="AH10" s="693"/>
      <c r="AI10" s="694"/>
      <c r="AJ10" s="702" t="s">
        <v>130</v>
      </c>
      <c r="AK10" s="703"/>
      <c r="AL10" s="703"/>
      <c r="AM10" s="703"/>
      <c r="AN10" s="704"/>
      <c r="AO10" s="692" t="s">
        <v>131</v>
      </c>
      <c r="AP10" s="693"/>
      <c r="AQ10" s="693"/>
      <c r="AR10" s="693"/>
      <c r="AS10" s="694"/>
      <c r="AT10" s="695" t="s">
        <v>1176</v>
      </c>
      <c r="AU10" s="696"/>
      <c r="AV10" s="697"/>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row>
    <row r="11" spans="1:276" ht="15.75" customHeight="1" x14ac:dyDescent="0.2">
      <c r="A11" s="705" t="s">
        <v>133</v>
      </c>
      <c r="B11" s="686" t="s">
        <v>134</v>
      </c>
      <c r="C11" s="686" t="s">
        <v>1177</v>
      </c>
      <c r="D11" s="686" t="s">
        <v>1178</v>
      </c>
      <c r="E11" s="686" t="s">
        <v>1179</v>
      </c>
      <c r="F11" s="707" t="s">
        <v>1180</v>
      </c>
      <c r="G11" s="686" t="s">
        <v>1181</v>
      </c>
      <c r="H11" s="686" t="s">
        <v>1182</v>
      </c>
      <c r="I11" s="689" t="s">
        <v>1183</v>
      </c>
      <c r="J11" s="689" t="s">
        <v>140</v>
      </c>
      <c r="K11" s="689" t="s">
        <v>141</v>
      </c>
      <c r="L11" s="689" t="s">
        <v>142</v>
      </c>
      <c r="M11" s="698"/>
      <c r="N11" s="699"/>
      <c r="O11" s="688" t="s">
        <v>1184</v>
      </c>
      <c r="P11" s="688" t="s">
        <v>144</v>
      </c>
      <c r="Q11" s="691" t="s">
        <v>145</v>
      </c>
      <c r="R11" s="688" t="s">
        <v>146</v>
      </c>
      <c r="S11" s="687" t="s">
        <v>147</v>
      </c>
      <c r="T11" s="688" t="s">
        <v>148</v>
      </c>
      <c r="U11" s="688" t="s">
        <v>145</v>
      </c>
      <c r="V11" s="688" t="s">
        <v>1185</v>
      </c>
      <c r="W11" s="685" t="s">
        <v>150</v>
      </c>
      <c r="X11" s="333"/>
      <c r="Y11" s="333"/>
      <c r="Z11" s="333"/>
      <c r="AA11" s="686" t="s">
        <v>151</v>
      </c>
      <c r="AB11" s="686" t="s">
        <v>152</v>
      </c>
      <c r="AC11" s="686" t="s">
        <v>153</v>
      </c>
      <c r="AD11" s="686"/>
      <c r="AE11" s="686"/>
      <c r="AF11" s="686"/>
      <c r="AG11" s="686"/>
      <c r="AH11" s="686"/>
      <c r="AI11" s="685" t="s">
        <v>154</v>
      </c>
      <c r="AJ11" s="684" t="s">
        <v>155</v>
      </c>
      <c r="AK11" s="684" t="s">
        <v>145</v>
      </c>
      <c r="AL11" s="684" t="s">
        <v>156</v>
      </c>
      <c r="AM11" s="684" t="s">
        <v>145</v>
      </c>
      <c r="AN11" s="684" t="s">
        <v>157</v>
      </c>
      <c r="AO11" s="685" t="s">
        <v>158</v>
      </c>
      <c r="AP11" s="686" t="s">
        <v>1186</v>
      </c>
      <c r="AQ11" s="686" t="s">
        <v>1187</v>
      </c>
      <c r="AR11" s="686" t="s">
        <v>161</v>
      </c>
      <c r="AS11" s="686" t="s">
        <v>1188</v>
      </c>
      <c r="AT11" s="683" t="s">
        <v>159</v>
      </c>
      <c r="AU11" s="683" t="s">
        <v>161</v>
      </c>
      <c r="AV11" s="683" t="s">
        <v>160</v>
      </c>
      <c r="AW11" s="60"/>
      <c r="AX11" s="60"/>
      <c r="AY11" s="60"/>
      <c r="AZ11" s="60"/>
      <c r="BA11" s="60"/>
      <c r="BB11" s="60"/>
      <c r="BC11" s="60"/>
      <c r="BD11" s="60"/>
      <c r="BE11" s="60"/>
      <c r="BF11" s="60"/>
      <c r="BG11" s="60"/>
      <c r="BH11" s="60"/>
      <c r="BI11" s="60"/>
      <c r="BJ11" s="60"/>
      <c r="BK11" s="60"/>
      <c r="BL11" s="60"/>
      <c r="BM11" s="60"/>
      <c r="BN11" s="60"/>
      <c r="BO11" s="60"/>
      <c r="BP11" s="60"/>
      <c r="BQ11" s="60"/>
      <c r="BR11" s="60"/>
      <c r="BS11" s="60"/>
    </row>
    <row r="12" spans="1:276" s="69" customFormat="1" ht="98.25" x14ac:dyDescent="0.25">
      <c r="A12" s="705"/>
      <c r="B12" s="706"/>
      <c r="C12" s="706"/>
      <c r="D12" s="686"/>
      <c r="E12" s="686"/>
      <c r="F12" s="708"/>
      <c r="G12" s="706"/>
      <c r="H12" s="686"/>
      <c r="I12" s="690"/>
      <c r="J12" s="690"/>
      <c r="K12" s="690"/>
      <c r="L12" s="690"/>
      <c r="M12" s="334" t="s">
        <v>163</v>
      </c>
      <c r="N12" s="334" t="s">
        <v>164</v>
      </c>
      <c r="O12" s="688"/>
      <c r="P12" s="688"/>
      <c r="Q12" s="691"/>
      <c r="R12" s="688"/>
      <c r="S12" s="687"/>
      <c r="T12" s="688"/>
      <c r="U12" s="688"/>
      <c r="V12" s="688"/>
      <c r="W12" s="685"/>
      <c r="X12" s="335" t="s">
        <v>160</v>
      </c>
      <c r="Y12" s="335" t="s">
        <v>159</v>
      </c>
      <c r="Z12" s="335" t="s">
        <v>1189</v>
      </c>
      <c r="AA12" s="686"/>
      <c r="AB12" s="686"/>
      <c r="AC12" s="336" t="s">
        <v>165</v>
      </c>
      <c r="AD12" s="336" t="s">
        <v>166</v>
      </c>
      <c r="AE12" s="336" t="s">
        <v>167</v>
      </c>
      <c r="AF12" s="336" t="s">
        <v>168</v>
      </c>
      <c r="AG12" s="336" t="s">
        <v>169</v>
      </c>
      <c r="AH12" s="336" t="s">
        <v>170</v>
      </c>
      <c r="AI12" s="685"/>
      <c r="AJ12" s="684"/>
      <c r="AK12" s="684"/>
      <c r="AL12" s="684"/>
      <c r="AM12" s="684"/>
      <c r="AN12" s="684"/>
      <c r="AO12" s="685"/>
      <c r="AP12" s="686"/>
      <c r="AQ12" s="686"/>
      <c r="AR12" s="686"/>
      <c r="AS12" s="686"/>
      <c r="AT12" s="683"/>
      <c r="AU12" s="683"/>
      <c r="AV12" s="683"/>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c r="IT12" s="68"/>
      <c r="IU12" s="68"/>
      <c r="IV12" s="68"/>
      <c r="IW12" s="68"/>
      <c r="IX12" s="68"/>
      <c r="IY12" s="68"/>
      <c r="IZ12" s="68"/>
      <c r="JA12" s="68"/>
      <c r="JB12" s="68"/>
      <c r="JC12" s="68"/>
      <c r="JD12" s="68"/>
      <c r="JE12" s="68"/>
      <c r="JF12" s="68"/>
      <c r="JG12" s="68"/>
      <c r="JH12" s="68"/>
      <c r="JI12" s="68"/>
      <c r="JJ12" s="68"/>
      <c r="JK12" s="68"/>
      <c r="JL12" s="68"/>
      <c r="JM12" s="68"/>
      <c r="JN12" s="68"/>
      <c r="JO12" s="68"/>
      <c r="JP12" s="68"/>
    </row>
    <row r="13" spans="1:276" s="71" customFormat="1" ht="104.25" customHeight="1" x14ac:dyDescent="0.25">
      <c r="A13" s="616">
        <v>1</v>
      </c>
      <c r="B13" s="362" t="s">
        <v>474</v>
      </c>
      <c r="C13" s="362" t="s">
        <v>256</v>
      </c>
      <c r="D13" s="362" t="s">
        <v>1190</v>
      </c>
      <c r="E13" s="362" t="s">
        <v>1191</v>
      </c>
      <c r="F13" s="362" t="s">
        <v>1192</v>
      </c>
      <c r="G13" s="631" t="str">
        <f>+CONCATENATE(C13," ",D13," ",E13)</f>
        <v>Posibilidad de afectación Económica y Reputacional Por contratar o ceder a proveedores sancionados por el Consejo de Seguridad de las Naciones Unidas o que estén incluidos en otras listas restrictivas. Debido a la no aplicación de los procesos de debida diligencia</v>
      </c>
      <c r="H13" s="362" t="s">
        <v>1193</v>
      </c>
      <c r="I13" s="362" t="s">
        <v>37</v>
      </c>
      <c r="J13" s="362" t="s">
        <v>1194</v>
      </c>
      <c r="K13" s="362" t="s">
        <v>1195</v>
      </c>
      <c r="L13" s="362" t="s">
        <v>1196</v>
      </c>
      <c r="M13" s="362" t="s">
        <v>43</v>
      </c>
      <c r="N13" s="362" t="s">
        <v>52</v>
      </c>
      <c r="O13" s="431">
        <v>500</v>
      </c>
      <c r="P13" s="425" t="str">
        <f>IF(O13&lt;=0,"",IF(O13&lt;=2,"Muy Baja",IF(O13&lt;=24,"Baja",IF(O13&lt;=500,"Media",IF(O13&lt;=5000,"Alta","Muy Alta")))))</f>
        <v>Media</v>
      </c>
      <c r="Q13" s="358">
        <f>IF(P13="","",IF(P13="Muy Baja",0.2,IF(P13="Baja",0.4,IF(P13="Media",0.6,IF(P13="Alta",0.8,IF(P13="Muy Alta",1,))))))</f>
        <v>0.6</v>
      </c>
      <c r="R13" s="619" t="s">
        <v>1197</v>
      </c>
      <c r="S13" s="682" t="str">
        <f>IF(NOT(ISERROR(MATCH(R13,'[8]Tabla Impacto'!$B$245:$B$249,0))),'[8]Tabla Impacto'!$F$224&amp;"Por favor no seleccionar los criterios de impacto(Reputacional, Operativo, Legal, ni Contagio)",R13)</f>
        <v>Causado por un tercero interesado en un contrato con la entidad</v>
      </c>
      <c r="T13" s="425" t="str">
        <f>IFERROR(VLOOKUP(S13,'[8]Tabla Impacto'!F235:$I$263,2,FALSE),"")</f>
        <v>Leve</v>
      </c>
      <c r="U13" s="358">
        <f>IF(T13="","",IF(T13="Leve",0.2,IF(T13="Menor",0.4,IF(T13="Moderado",0.6,IF(T13="Mayor",0.8,IF(T13="Catastrófico",1,))))))</f>
        <v>0.2</v>
      </c>
      <c r="V13" s="392" t="str">
        <f>IF(OR(AND(P13="Muy Baja",T13="Leve"),AND(P13="Muy Baja",T13="Menor"),AND(P13="Baja",T13="Leve")),"Bajo",IF(OR(AND(P13="Muy baja",T13="Moderado"),AND(P13="Baja",T13="Menor"),AND(P13="Baja",T13="Moderado"),AND(P13="Media",T13="Leve"),AND(P13="Media",T13="Menor"),AND(P13="Media",T13="Moderado"),AND(P13="Alta",T13="Leve"),AND(P13="Alta",T13="Menor")),"Moderado",IF(OR(AND(P13="Muy Baja",T13="Mayor"),AND(P13="Baja",T13="Mayor"),AND(P13="Media",T13="Mayor"),AND(P13="Alta",T13="Moderado"),AND(P13="Alta",T13="Mayor"),AND(P13="Muy Alta",T13="Leve"),AND(P13="Muy Alta",T13="Menor"),AND(P13="Muy Alta",T13="Moderado"),AND(P13="Muy Alta",T13="Mayor")),"Alto",IF(OR(AND(P13="Muy Baja",T13="Catastrófico"),AND(P13="Baja",T13="Catastrófico"),AND(P13="Media",T13="Catastrófico"),AND(P13="Alta",T13="Catastrófico"),AND(P13="Muy Alta",T13="Catastrófico")),"Extremo",""))))</f>
        <v>Moderado</v>
      </c>
      <c r="W13" s="70">
        <v>1</v>
      </c>
      <c r="X13" s="337" t="s">
        <v>1198</v>
      </c>
      <c r="Y13" s="337" t="s">
        <v>1199</v>
      </c>
      <c r="Z13" s="761" t="s">
        <v>1200</v>
      </c>
      <c r="AA13" s="338" t="str">
        <f>+CONCATENATE(X13," ",Y13," ",Z13)</f>
        <v>El profesional designado por la Gerencia de Contratación Verifica cada vez que se reciben propuestas que la carta de presentación de oferta cumpla con los requisitos relacionados en esta, evidenciando que los bienes y recursos destinados para suplir la necesidad de la entidad, son de origen licito; así como, la composición accionaria de la persona jurídica o de los integrantes del proponente plural.
Evidencia: Informe de evaluación de requisitos jurídicos.
En caso de no aportar la carta de presentación de la oferta o ésta no este completamente diligenciada se solicita al proponente la aclare o diligencie en su totalidad.</v>
      </c>
      <c r="AB13" s="45" t="str">
        <f t="shared" ref="AB13:AB24" si="0">IF(OR(AC13="Preventivo",AC13="Detectivo"),"Probabilidad",IF(AC13="Correctivo","Impacto",""))</f>
        <v>Probabilidad</v>
      </c>
      <c r="AC13" s="46" t="s">
        <v>184</v>
      </c>
      <c r="AD13" s="46" t="s">
        <v>185</v>
      </c>
      <c r="AE13" s="47" t="str">
        <f>IF(AND(AC13="Preventivo",AD13="Automático"),"50%",IF(AND(AC13="Preventivo",AD13="Manual"),"40%",IF(AND(AC13="Detectivo",AD13="Automático"),"40%",IF(AND(AC13="Detectivo",AD13="Manual"),"30%",IF(AND(AC13="Correctivo",AD13="Automático"),"35%",IF(AND(AC13="Correctivo",AD13="Manual"),"25%",""))))))</f>
        <v>40%</v>
      </c>
      <c r="AF13" s="46" t="s">
        <v>186</v>
      </c>
      <c r="AG13" s="46" t="s">
        <v>187</v>
      </c>
      <c r="AH13" s="46" t="s">
        <v>188</v>
      </c>
      <c r="AI13" s="48">
        <f>IFERROR(IF(AB13="Probabilidad",(Q13-(+Q13*AE13)),IF(AB13="Impacto",Q13,"")),"")</f>
        <v>0.36</v>
      </c>
      <c r="AJ13" s="49" t="str">
        <f>IFERROR(IF(AI13="","",IF(AI13&lt;=0.2,"Muy Baja",IF(AI13&lt;=0.4,"Baja",IF(AI13&lt;=0.6,"Media",IF(AI13&lt;=0.8,"Alta","Muy Alta"))))),"")</f>
        <v>Baja</v>
      </c>
      <c r="AK13" s="47">
        <f>+AI13</f>
        <v>0.36</v>
      </c>
      <c r="AL13" s="49" t="str">
        <f>IFERROR(IF(AM13="","",IF(AM13&lt;=0.2,"Leve",IF(AM13&lt;=0.4,"Menor",IF(AM13&lt;=0.6,"Moderado",IF(AM13&lt;=0.8,"Mayor","Catastrófico"))))),"")</f>
        <v>Leve</v>
      </c>
      <c r="AM13" s="47">
        <f>IFERROR(IF(AB13="Impacto",(U13-(+U13*AE13)),IF(AB13="Probabilidad",U13,"")),"")</f>
        <v>0.2</v>
      </c>
      <c r="AN13" s="50" t="str">
        <f>IFERROR(IF(OR(AND(AJ13="Muy Baja",AL13="Leve"),AND(AJ13="Muy Baja",AL13="Menor"),AND(AJ13="Baja",AL13="Leve")),"Bajo",IF(OR(AND(AJ13="Muy baja",AL13="Moderado"),AND(AJ13="Baja",AL13="Menor"),AND(AJ13="Baja",AL13="Moderado"),AND(AJ13="Media",AL13="Leve"),AND(AJ13="Media",AL13="Menor"),AND(AJ13="Media",AL13="Moderado"),AND(AJ13="Alta",AL13="Leve"),AND(AJ13="Alta",AL13="Menor")),"Moderado",IF(OR(AND(AJ13="Muy Baja",AL13="Mayor"),AND(AJ13="Baja",AL13="Mayor"),AND(AJ13="Media",AL13="Mayor"),AND(AJ13="Alta",AL13="Moderado"),AND(AJ13="Alta",AL13="Mayor"),AND(AJ13="Muy Alta",AL13="Leve"),AND(AJ13="Muy Alta",AL13="Menor"),AND(AJ13="Muy Alta",AL13="Moderado"),AND(AJ13="Muy Alta",AL13="Mayor")),"Alto",IF(OR(AND(AJ13="Muy Baja",AL13="Catastrófico"),AND(AJ13="Baja",AL13="Catastrófico"),AND(AJ13="Media",AL13="Catastrófico"),AND(AJ13="Alta",AL13="Catastrófico"),AND(AJ13="Muy Alta",AL13="Catastrófico")),"Extremo","")))),"")</f>
        <v>Bajo</v>
      </c>
      <c r="AO13" s="51" t="s">
        <v>27</v>
      </c>
      <c r="AP13" s="761" t="s">
        <v>1201</v>
      </c>
      <c r="AQ13" s="42" t="s">
        <v>1202</v>
      </c>
      <c r="AR13" s="42" t="s">
        <v>1203</v>
      </c>
      <c r="AS13" s="53">
        <v>45291</v>
      </c>
      <c r="AT13" s="339" t="s">
        <v>1204</v>
      </c>
      <c r="AU13" s="339" t="s">
        <v>1205</v>
      </c>
      <c r="AV13" s="339" t="s">
        <v>1206</v>
      </c>
    </row>
    <row r="14" spans="1:276" ht="11.25" customHeight="1" x14ac:dyDescent="0.2">
      <c r="A14" s="617"/>
      <c r="B14" s="363"/>
      <c r="C14" s="363"/>
      <c r="D14" s="363"/>
      <c r="E14" s="363"/>
      <c r="F14" s="363"/>
      <c r="G14" s="447"/>
      <c r="H14" s="363"/>
      <c r="I14" s="363"/>
      <c r="J14" s="363"/>
      <c r="K14" s="363"/>
      <c r="L14" s="363"/>
      <c r="M14" s="363"/>
      <c r="N14" s="363"/>
      <c r="O14" s="432"/>
      <c r="P14" s="426"/>
      <c r="Q14" s="358"/>
      <c r="R14" s="620"/>
      <c r="S14" s="682"/>
      <c r="T14" s="426"/>
      <c r="U14" s="358"/>
      <c r="V14" s="393"/>
      <c r="W14" s="70">
        <v>2</v>
      </c>
      <c r="X14" s="337"/>
      <c r="Y14" s="70"/>
      <c r="Z14" s="70"/>
      <c r="AA14" s="94" t="str">
        <f t="shared" ref="AA14:AA72" si="1">+CONCATENATE(X14," ",Y14," ",Z14)</f>
        <v xml:space="preserve">  </v>
      </c>
      <c r="AB14" s="45" t="str">
        <f t="shared" si="0"/>
        <v/>
      </c>
      <c r="AC14" s="46"/>
      <c r="AD14" s="46"/>
      <c r="AE14" s="47" t="str">
        <f t="shared" ref="AE14:AE18" si="2">IF(AND(AC14="Preventivo",AD14="Automático"),"50%",IF(AND(AC14="Preventivo",AD14="Manual"),"40%",IF(AND(AC14="Detectivo",AD14="Automático"),"40%",IF(AND(AC14="Detectivo",AD14="Manual"),"30%",IF(AND(AC14="Correctivo",AD14="Automático"),"35%",IF(AND(AC14="Correctivo",AD14="Manual"),"25%",""))))))</f>
        <v/>
      </c>
      <c r="AF14" s="46"/>
      <c r="AG14" s="46"/>
      <c r="AH14" s="46"/>
      <c r="AI14" s="48" t="str">
        <f>IFERROR(IF(AND(AB13="Probabilidad",AB14="Probabilidad"),(AK13-(+AK13*AE14)),IF(AB14="Probabilidad",(Q13-(+Q13*AE14)),IF(AB14="Impacto",AK13,""))),"")</f>
        <v/>
      </c>
      <c r="AJ14" s="49" t="str">
        <f t="shared" ref="AJ14:AJ72" si="3">IFERROR(IF(AI14="","",IF(AI14&lt;=0.2,"Muy Baja",IF(AI14&lt;=0.4,"Baja",IF(AI14&lt;=0.6,"Media",IF(AI14&lt;=0.8,"Alta","Muy Alta"))))),"")</f>
        <v/>
      </c>
      <c r="AK14" s="47" t="str">
        <f t="shared" ref="AK14:AK18" si="4">+AI14</f>
        <v/>
      </c>
      <c r="AL14" s="49" t="str">
        <f t="shared" ref="AL14:AL72" si="5">IFERROR(IF(AM14="","",IF(AM14&lt;=0.2,"Leve",IF(AM14&lt;=0.4,"Menor",IF(AM14&lt;=0.6,"Moderado",IF(AM14&lt;=0.8,"Mayor","Catastrófico"))))),"")</f>
        <v/>
      </c>
      <c r="AM14" s="47" t="str">
        <f>IFERROR(IF(AND(AB13="Impacto",AB14="Impacto"),(AM13-(+AM13*AE14)),IF(AB14="Impacto",($U$13-(+$U$13*AE14)),IF(AB14="Probabilidad",AM13,""))),"")</f>
        <v/>
      </c>
      <c r="AN14" s="50" t="str">
        <f t="shared" ref="AN14:AN18" si="6">IFERROR(IF(OR(AND(AJ14="Muy Baja",AL14="Leve"),AND(AJ14="Muy Baja",AL14="Menor"),AND(AJ14="Baja",AL14="Leve")),"Bajo",IF(OR(AND(AJ14="Muy baja",AL14="Moderado"),AND(AJ14="Baja",AL14="Menor"),AND(AJ14="Baja",AL14="Moderado"),AND(AJ14="Media",AL14="Leve"),AND(AJ14="Media",AL14="Menor"),AND(AJ14="Media",AL14="Moderado"),AND(AJ14="Alta",AL14="Leve"),AND(AJ14="Alta",AL14="Menor")),"Moderado",IF(OR(AND(AJ14="Muy Baja",AL14="Mayor"),AND(AJ14="Baja",AL14="Mayor"),AND(AJ14="Media",AL14="Mayor"),AND(AJ14="Alta",AL14="Moderado"),AND(AJ14="Alta",AL14="Mayor"),AND(AJ14="Muy Alta",AL14="Leve"),AND(AJ14="Muy Alta",AL14="Menor"),AND(AJ14="Muy Alta",AL14="Moderado"),AND(AJ14="Muy Alta",AL14="Mayor")),"Alto",IF(OR(AND(AJ14="Muy Baja",AL14="Catastrófico"),AND(AJ14="Baja",AL14="Catastrófico"),AND(AJ14="Media",AL14="Catastrófico"),AND(AJ14="Alta",AL14="Catastrófico"),AND(AJ14="Muy Alta",AL14="Catastrófico")),"Extremo","")))),"")</f>
        <v/>
      </c>
      <c r="AO14" s="51"/>
      <c r="AP14" s="42"/>
      <c r="AQ14" s="52"/>
      <c r="AR14" s="42"/>
      <c r="AS14" s="53"/>
      <c r="AT14" s="120"/>
      <c r="AU14" s="120"/>
      <c r="AV14" s="120"/>
    </row>
    <row r="15" spans="1:276" ht="11.25" customHeight="1" x14ac:dyDescent="0.2">
      <c r="A15" s="617"/>
      <c r="B15" s="363"/>
      <c r="C15" s="363"/>
      <c r="D15" s="363"/>
      <c r="E15" s="363"/>
      <c r="F15" s="363"/>
      <c r="G15" s="447"/>
      <c r="H15" s="363"/>
      <c r="I15" s="363"/>
      <c r="J15" s="363"/>
      <c r="K15" s="363"/>
      <c r="L15" s="363"/>
      <c r="M15" s="363"/>
      <c r="N15" s="363"/>
      <c r="O15" s="432"/>
      <c r="P15" s="426"/>
      <c r="Q15" s="358"/>
      <c r="R15" s="620"/>
      <c r="S15" s="682"/>
      <c r="T15" s="426"/>
      <c r="U15" s="358"/>
      <c r="V15" s="393"/>
      <c r="W15" s="70">
        <v>3</v>
      </c>
      <c r="X15" s="337"/>
      <c r="Y15" s="70"/>
      <c r="Z15" s="70"/>
      <c r="AA15" s="94" t="str">
        <f t="shared" si="1"/>
        <v xml:space="preserve">  </v>
      </c>
      <c r="AB15" s="45" t="str">
        <f t="shared" si="0"/>
        <v/>
      </c>
      <c r="AC15" s="46"/>
      <c r="AD15" s="46"/>
      <c r="AE15" s="47" t="str">
        <f t="shared" si="2"/>
        <v/>
      </c>
      <c r="AF15" s="46"/>
      <c r="AG15" s="46"/>
      <c r="AH15" s="46"/>
      <c r="AI15" s="48" t="str">
        <f>IFERROR(IF(AND(AB14="Probabilidad",AB15="Probabilidad"),(AK14-(+AK14*AE15)),IF(AND(AB14="Impacto",AB15="Probabilidad"),(AK13-(+AK13*AE15)),IF(AB15="Impacto",AK14,""))),"")</f>
        <v/>
      </c>
      <c r="AJ15" s="49" t="str">
        <f t="shared" si="3"/>
        <v/>
      </c>
      <c r="AK15" s="47" t="str">
        <f t="shared" si="4"/>
        <v/>
      </c>
      <c r="AL15" s="49" t="str">
        <f t="shared" si="5"/>
        <v/>
      </c>
      <c r="AM15" s="47" t="str">
        <f>IFERROR(IF(AND(AB14="Impacto",AB15="Impacto"),(AM14-(+AM14*AE15)),IF(AND(AB14="Probabilidad",AB15="Impacto"),(AM13-(+AM13*AE15)),IF(AB15="Probabilidad",AM14,""))),"")</f>
        <v/>
      </c>
      <c r="AN15" s="50" t="str">
        <f t="shared" si="6"/>
        <v/>
      </c>
      <c r="AO15" s="51"/>
      <c r="AP15" s="42"/>
      <c r="AQ15" s="52"/>
      <c r="AR15" s="52"/>
      <c r="AS15" s="53"/>
      <c r="AT15" s="120"/>
      <c r="AU15" s="120"/>
      <c r="AV15" s="120"/>
    </row>
    <row r="16" spans="1:276" ht="11.25" customHeight="1" x14ac:dyDescent="0.2">
      <c r="A16" s="617"/>
      <c r="B16" s="363"/>
      <c r="C16" s="363"/>
      <c r="D16" s="363"/>
      <c r="E16" s="363"/>
      <c r="F16" s="363"/>
      <c r="G16" s="447"/>
      <c r="H16" s="363"/>
      <c r="I16" s="363"/>
      <c r="J16" s="363"/>
      <c r="K16" s="363"/>
      <c r="L16" s="363"/>
      <c r="M16" s="363"/>
      <c r="N16" s="363"/>
      <c r="O16" s="432"/>
      <c r="P16" s="426"/>
      <c r="Q16" s="358"/>
      <c r="R16" s="620"/>
      <c r="S16" s="682"/>
      <c r="T16" s="426"/>
      <c r="U16" s="358"/>
      <c r="V16" s="393"/>
      <c r="W16" s="70">
        <v>4</v>
      </c>
      <c r="X16" s="337"/>
      <c r="Y16" s="70"/>
      <c r="Z16" s="70"/>
      <c r="AA16" s="94" t="str">
        <f t="shared" si="1"/>
        <v xml:space="preserve">  </v>
      </c>
      <c r="AB16" s="45" t="str">
        <f t="shared" si="0"/>
        <v/>
      </c>
      <c r="AC16" s="46"/>
      <c r="AD16" s="46"/>
      <c r="AE16" s="47" t="str">
        <f t="shared" si="2"/>
        <v/>
      </c>
      <c r="AF16" s="46"/>
      <c r="AG16" s="46"/>
      <c r="AH16" s="46"/>
      <c r="AI16" s="48" t="str">
        <f t="shared" ref="AI16:AI18" si="7">IFERROR(IF(AND(AB15="Probabilidad",AB16="Probabilidad"),(AK15-(+AK15*AE16)),IF(AND(AB15="Impacto",AB16="Probabilidad"),(AK14-(+AK14*AE16)),IF(AB16="Impacto",AK15,""))),"")</f>
        <v/>
      </c>
      <c r="AJ16" s="49" t="str">
        <f t="shared" si="3"/>
        <v/>
      </c>
      <c r="AK16" s="47" t="str">
        <f t="shared" si="4"/>
        <v/>
      </c>
      <c r="AL16" s="49" t="str">
        <f t="shared" si="5"/>
        <v/>
      </c>
      <c r="AM16" s="47" t="str">
        <f t="shared" ref="AM16:AM18" si="8">IFERROR(IF(AND(AB15="Impacto",AB16="Impacto"),(AM15-(+AM15*AE16)),IF(AND(AB15="Probabilidad",AB16="Impacto"),(AM14-(+AM14*AE16)),IF(AB16="Probabilidad",AM15,""))),"")</f>
        <v/>
      </c>
      <c r="AN16" s="50" t="str">
        <f>IFERROR(IF(OR(AND(AJ16="Muy Baja",AL16="Leve"),AND(AJ16="Muy Baja",AL16="Menor"),AND(AJ16="Baja",AL16="Leve")),"Bajo",IF(OR(AND(AJ16="Muy baja",AL16="Moderado"),AND(AJ16="Baja",AL16="Menor"),AND(AJ16="Baja",AL16="Moderado"),AND(AJ16="Media",AL16="Leve"),AND(AJ16="Media",AL16="Menor"),AND(AJ16="Media",AL16="Moderado"),AND(AJ16="Alta",AL16="Leve"),AND(AJ16="Alta",AL16="Menor")),"Moderado",IF(OR(AND(AJ16="Muy Baja",AL16="Mayor"),AND(AJ16="Baja",AL16="Mayor"),AND(AJ16="Media",AL16="Mayor"),AND(AJ16="Alta",AL16="Moderado"),AND(AJ16="Alta",AL16="Mayor"),AND(AJ16="Muy Alta",AL16="Leve"),AND(AJ16="Muy Alta",AL16="Menor"),AND(AJ16="Muy Alta",AL16="Moderado"),AND(AJ16="Muy Alta",AL16="Mayor")),"Alto",IF(OR(AND(AJ16="Muy Baja",AL16="Catastrófico"),AND(AJ16="Baja",AL16="Catastrófico"),AND(AJ16="Media",AL16="Catastrófico"),AND(AJ16="Alta",AL16="Catastrófico"),AND(AJ16="Muy Alta",AL16="Catastrófico")),"Extremo","")))),"")</f>
        <v/>
      </c>
      <c r="AO16" s="51"/>
      <c r="AP16" s="42"/>
      <c r="AQ16" s="52"/>
      <c r="AR16" s="52"/>
      <c r="AS16" s="53"/>
      <c r="AT16" s="120"/>
      <c r="AU16" s="120"/>
      <c r="AV16" s="120"/>
    </row>
    <row r="17" spans="1:48" ht="11.25" customHeight="1" x14ac:dyDescent="0.2">
      <c r="A17" s="617"/>
      <c r="B17" s="363"/>
      <c r="C17" s="363"/>
      <c r="D17" s="363"/>
      <c r="E17" s="363"/>
      <c r="F17" s="363"/>
      <c r="G17" s="447"/>
      <c r="H17" s="363"/>
      <c r="I17" s="363"/>
      <c r="J17" s="363"/>
      <c r="K17" s="363"/>
      <c r="L17" s="363"/>
      <c r="M17" s="363"/>
      <c r="N17" s="363"/>
      <c r="O17" s="432"/>
      <c r="P17" s="426"/>
      <c r="Q17" s="358"/>
      <c r="R17" s="620"/>
      <c r="S17" s="682"/>
      <c r="T17" s="426"/>
      <c r="U17" s="358"/>
      <c r="V17" s="393"/>
      <c r="W17" s="70">
        <v>5</v>
      </c>
      <c r="X17" s="337"/>
      <c r="Y17" s="70"/>
      <c r="Z17" s="70"/>
      <c r="AA17" s="94" t="str">
        <f t="shared" si="1"/>
        <v xml:space="preserve">  </v>
      </c>
      <c r="AB17" s="45" t="str">
        <f t="shared" si="0"/>
        <v/>
      </c>
      <c r="AC17" s="46"/>
      <c r="AD17" s="46"/>
      <c r="AE17" s="47" t="str">
        <f t="shared" si="2"/>
        <v/>
      </c>
      <c r="AF17" s="46"/>
      <c r="AG17" s="46"/>
      <c r="AH17" s="46"/>
      <c r="AI17" s="48" t="str">
        <f t="shared" si="7"/>
        <v/>
      </c>
      <c r="AJ17" s="49" t="str">
        <f t="shared" si="3"/>
        <v/>
      </c>
      <c r="AK17" s="47" t="str">
        <f t="shared" si="4"/>
        <v/>
      </c>
      <c r="AL17" s="49" t="str">
        <f t="shared" si="5"/>
        <v/>
      </c>
      <c r="AM17" s="47" t="str">
        <f t="shared" si="8"/>
        <v/>
      </c>
      <c r="AN17" s="50" t="str">
        <f t="shared" si="6"/>
        <v/>
      </c>
      <c r="AO17" s="51"/>
      <c r="AP17" s="42"/>
      <c r="AQ17" s="52"/>
      <c r="AR17" s="52"/>
      <c r="AS17" s="53"/>
      <c r="AT17" s="120"/>
      <c r="AU17" s="120"/>
      <c r="AV17" s="120"/>
    </row>
    <row r="18" spans="1:48" ht="11.25" customHeight="1" x14ac:dyDescent="0.2">
      <c r="A18" s="618"/>
      <c r="B18" s="364"/>
      <c r="C18" s="364"/>
      <c r="D18" s="364"/>
      <c r="E18" s="364"/>
      <c r="F18" s="364"/>
      <c r="G18" s="448"/>
      <c r="H18" s="364"/>
      <c r="I18" s="364"/>
      <c r="J18" s="364"/>
      <c r="K18" s="364"/>
      <c r="L18" s="364"/>
      <c r="M18" s="364"/>
      <c r="N18" s="364"/>
      <c r="O18" s="433"/>
      <c r="P18" s="427"/>
      <c r="Q18" s="358"/>
      <c r="R18" s="621"/>
      <c r="S18" s="682"/>
      <c r="T18" s="427"/>
      <c r="U18" s="358"/>
      <c r="V18" s="394"/>
      <c r="W18" s="70">
        <v>6</v>
      </c>
      <c r="X18" s="337"/>
      <c r="Y18" s="70"/>
      <c r="Z18" s="70"/>
      <c r="AA18" s="94" t="str">
        <f t="shared" si="1"/>
        <v xml:space="preserve">  </v>
      </c>
      <c r="AB18" s="45" t="str">
        <f t="shared" si="0"/>
        <v/>
      </c>
      <c r="AC18" s="46"/>
      <c r="AD18" s="46"/>
      <c r="AE18" s="47" t="str">
        <f t="shared" si="2"/>
        <v/>
      </c>
      <c r="AF18" s="46"/>
      <c r="AG18" s="46"/>
      <c r="AH18" s="46"/>
      <c r="AI18" s="48" t="str">
        <f t="shared" si="7"/>
        <v/>
      </c>
      <c r="AJ18" s="49" t="str">
        <f t="shared" si="3"/>
        <v/>
      </c>
      <c r="AK18" s="47" t="str">
        <f t="shared" si="4"/>
        <v/>
      </c>
      <c r="AL18" s="49" t="str">
        <f t="shared" si="5"/>
        <v/>
      </c>
      <c r="AM18" s="47" t="str">
        <f t="shared" si="8"/>
        <v/>
      </c>
      <c r="AN18" s="50" t="str">
        <f t="shared" si="6"/>
        <v/>
      </c>
      <c r="AO18" s="51"/>
      <c r="AP18" s="42"/>
      <c r="AQ18" s="52"/>
      <c r="AR18" s="52"/>
      <c r="AS18" s="53"/>
      <c r="AT18" s="120"/>
      <c r="AU18" s="120"/>
      <c r="AV18" s="120"/>
    </row>
    <row r="19" spans="1:48" s="71" customFormat="1" ht="93" customHeight="1" x14ac:dyDescent="0.25">
      <c r="A19" s="663">
        <v>2</v>
      </c>
      <c r="B19" s="539" t="s">
        <v>516</v>
      </c>
      <c r="C19" s="539" t="s">
        <v>256</v>
      </c>
      <c r="D19" s="539" t="s">
        <v>1207</v>
      </c>
      <c r="E19" s="539" t="s">
        <v>1208</v>
      </c>
      <c r="F19" s="539" t="s">
        <v>1209</v>
      </c>
      <c r="G19" s="626" t="str">
        <f>+CONCATENATE(C19," ",D19," ",E19)</f>
        <v>Posibilidad de afectación Económica y Reputacional Por hallazgos o sanciones interpuestas por los entes de control a la Entidad. Debido a la no aplicación de los procesos de debida diligencia.</v>
      </c>
      <c r="H19" s="539" t="s">
        <v>1193</v>
      </c>
      <c r="I19" s="362" t="s">
        <v>37</v>
      </c>
      <c r="J19" s="362" t="s">
        <v>1210</v>
      </c>
      <c r="K19" s="362" t="s">
        <v>1211</v>
      </c>
      <c r="L19" s="362" t="s">
        <v>1212</v>
      </c>
      <c r="M19" s="362" t="s">
        <v>38</v>
      </c>
      <c r="N19" s="362" t="s">
        <v>52</v>
      </c>
      <c r="O19" s="630">
        <v>100</v>
      </c>
      <c r="P19" s="529" t="str">
        <f>IF(O19&lt;=0,"",IF(O19&lt;=2,"Muy Baja",IF(O19&lt;=24,"Baja",IF(O19&lt;=500,"Media",IF(O19&lt;=5000,"Alta","Muy Alta")))))</f>
        <v>Media</v>
      </c>
      <c r="Q19" s="358">
        <f>IF(P19="","",IF(P19="Muy Baja",0.2,IF(P19="Baja",0.4,IF(P19="Media",0.6,IF(P19="Alta",0.8,IF(P19="Muy Alta",1,))))))</f>
        <v>0.6</v>
      </c>
      <c r="R19" s="528" t="s">
        <v>1213</v>
      </c>
      <c r="S19" s="682" t="str">
        <f>IF(NOT(ISERROR(MATCH(R19,'[9]Tabla Impacto'!$B$245:$B$249,0))),'[9]Tabla Impacto'!$F$224&amp;"Por favor no seleccionar los criterios de impacto(Reputacional, Operativo, Legal, ni Contagio)",R19)</f>
        <v>Causado por un proveedor, contratista o funcionario de la entidad</v>
      </c>
      <c r="T19" s="529" t="str">
        <f>IFERROR(VLOOKUP(S19,'[9]Tabla Impacto'!F241:$I$263,2,FALSE),"")</f>
        <v>Moderado</v>
      </c>
      <c r="U19" s="358">
        <f>IF(T19="","",IF(T19="Leve",0.2,IF(T19="Menor",0.4,IF(T19="Moderado",0.6,IF(T19="Mayor",0.8,IF(T19="Catastrófico",1,))))))</f>
        <v>0.6</v>
      </c>
      <c r="V19" s="625" t="str">
        <f>IF(OR(AND(P19="Muy Baja",T19="Leve"),AND(P19="Muy Baja",T19="Menor"),AND(P19="Baja",T19="Leve")),"Bajo",IF(OR(AND(P19="Muy baja",T19="Moderado"),AND(P19="Baja",T19="Menor"),AND(P19="Baja",T19="Moderado"),AND(P19="Media",T19="Leve"),AND(P19="Media",T19="Menor"),AND(P19="Media",T19="Moderado"),AND(P19="Alta",T19="Leve"),AND(P19="Alta",T19="Menor")),"Moderado",IF(OR(AND(P19="Muy Baja",T19="Mayor"),AND(P19="Baja",T19="Mayor"),AND(P19="Media",T19="Mayor"),AND(P19="Alta",T19="Moderado"),AND(P19="Alta",T19="Mayor"),AND(P19="Muy Alta",T19="Leve"),AND(P19="Muy Alta",T19="Menor"),AND(P19="Muy Alta",T19="Moderado"),AND(P19="Muy Alta",T19="Mayor")),"Alto",IF(OR(AND(P19="Muy Baja",T19="Catastrófico"),AND(P19="Baja",T19="Catastrófico"),AND(P19="Media",T19="Catastrófico"),AND(P19="Alta",T19="Catastrófico"),AND(P19="Muy Alta",T19="Catastrófico")),"Extremo",""))))</f>
        <v>Moderado</v>
      </c>
      <c r="W19" s="70">
        <v>1</v>
      </c>
      <c r="X19" s="337" t="s">
        <v>1214</v>
      </c>
      <c r="Y19" s="337" t="s">
        <v>1199</v>
      </c>
      <c r="Z19" s="761" t="s">
        <v>1215</v>
      </c>
      <c r="AA19" s="338" t="str">
        <f>+CONCATENATE(X19," ",Y19," ",Z19)</f>
        <v>El contratista designado por Tesorería Verifica diariamente los movimientos reflejados en las cuentas bancarias, identificando los ingresos y elaborando las actas de legalización registrando su respectiva justificación.
En caso que no establecer la procedencia de los ingresos se debe elaborar una partida conciliatoria.
EVIDENCIA: Actas de legalización</v>
      </c>
      <c r="AB19" s="45" t="str">
        <f t="shared" si="0"/>
        <v>Probabilidad</v>
      </c>
      <c r="AC19" s="46" t="s">
        <v>184</v>
      </c>
      <c r="AD19" s="46" t="s">
        <v>185</v>
      </c>
      <c r="AE19" s="47" t="str">
        <f>IF(AND(AC19="Preventivo",AD19="Automático"),"50%",IF(AND(AC19="Preventivo",AD19="Manual"),"40%",IF(AND(AC19="Detectivo",AD19="Automático"),"40%",IF(AND(AC19="Detectivo",AD19="Manual"),"30%",IF(AND(AC19="Correctivo",AD19="Automático"),"35%",IF(AND(AC19="Correctivo",AD19="Manual"),"25%",""))))))</f>
        <v>40%</v>
      </c>
      <c r="AF19" s="46" t="s">
        <v>186</v>
      </c>
      <c r="AG19" s="46" t="s">
        <v>187</v>
      </c>
      <c r="AH19" s="46" t="s">
        <v>188</v>
      </c>
      <c r="AI19" s="48">
        <f>IFERROR(IF(AB19="Probabilidad",(Q19-(+Q19*AE19)),IF(AB19="Impacto",Q19,"")),"")</f>
        <v>0.36</v>
      </c>
      <c r="AJ19" s="49" t="str">
        <f>IFERROR(IF(AI19="","",IF(AI19&lt;=0.2,"Muy Baja",IF(AI19&lt;=0.4,"Baja",IF(AI19&lt;=0.6,"Media",IF(AI19&lt;=0.8,"Alta","Muy Alta"))))),"")</f>
        <v>Baja</v>
      </c>
      <c r="AK19" s="47">
        <f>+AI19</f>
        <v>0.36</v>
      </c>
      <c r="AL19" s="49" t="str">
        <f>IFERROR(IF(AM19="","",IF(AM19&lt;=0.2,"Leve",IF(AM19&lt;=0.4,"Menor",IF(AM19&lt;=0.6,"Moderado",IF(AM19&lt;=0.8,"Mayor","Catastrófico"))))),"")</f>
        <v>Moderado</v>
      </c>
      <c r="AM19" s="47">
        <f>IFERROR(IF(AB19="Impacto",(U19-(+U19*AE19)),IF(AB19="Probabilidad",U19,"")),"")</f>
        <v>0.6</v>
      </c>
      <c r="AN19" s="50" t="str">
        <f>IFERROR(IF(OR(AND(AJ19="Muy Baja",AL19="Leve"),AND(AJ19="Muy Baja",AL19="Menor"),AND(AJ19="Baja",AL19="Leve")),"Bajo",IF(OR(AND(AJ19="Muy baja",AL19="Moderado"),AND(AJ19="Baja",AL19="Menor"),AND(AJ19="Baja",AL19="Moderado"),AND(AJ19="Media",AL19="Leve"),AND(AJ19="Media",AL19="Menor"),AND(AJ19="Media",AL19="Moderado"),AND(AJ19="Alta",AL19="Leve"),AND(AJ19="Alta",AL19="Menor")),"Moderado",IF(OR(AND(AJ19="Muy Baja",AL19="Mayor"),AND(AJ19="Baja",AL19="Mayor"),AND(AJ19="Media",AL19="Mayor"),AND(AJ19="Alta",AL19="Moderado"),AND(AJ19="Alta",AL19="Mayor"),AND(AJ19="Muy Alta",AL19="Leve"),AND(AJ19="Muy Alta",AL19="Menor"),AND(AJ19="Muy Alta",AL19="Moderado"),AND(AJ19="Muy Alta",AL19="Mayor")),"Alto",IF(OR(AND(AJ19="Muy Baja",AL19="Catastrófico"),AND(AJ19="Baja",AL19="Catastrófico"),AND(AJ19="Media",AL19="Catastrófico"),AND(AJ19="Alta",AL19="Catastrófico"),AND(AJ19="Muy Alta",AL19="Catastrófico")),"Extremo","")))),"")</f>
        <v>Moderado</v>
      </c>
      <c r="AO19" s="51" t="s">
        <v>33</v>
      </c>
      <c r="AP19" s="761" t="s">
        <v>1216</v>
      </c>
      <c r="AQ19" s="52" t="s">
        <v>1217</v>
      </c>
      <c r="AR19" s="42" t="s">
        <v>1218</v>
      </c>
      <c r="AS19" s="53">
        <v>45291</v>
      </c>
      <c r="AT19" s="539" t="s">
        <v>1219</v>
      </c>
      <c r="AU19" s="539" t="s">
        <v>1220</v>
      </c>
      <c r="AV19" s="539" t="s">
        <v>1221</v>
      </c>
    </row>
    <row r="20" spans="1:48" ht="9" customHeight="1" x14ac:dyDescent="0.2">
      <c r="A20" s="663"/>
      <c r="B20" s="539"/>
      <c r="C20" s="539"/>
      <c r="D20" s="539"/>
      <c r="E20" s="539"/>
      <c r="F20" s="539"/>
      <c r="G20" s="626"/>
      <c r="H20" s="539"/>
      <c r="I20" s="363"/>
      <c r="J20" s="363"/>
      <c r="K20" s="363"/>
      <c r="L20" s="363"/>
      <c r="M20" s="363"/>
      <c r="N20" s="363"/>
      <c r="O20" s="630"/>
      <c r="P20" s="529"/>
      <c r="Q20" s="358"/>
      <c r="R20" s="528"/>
      <c r="S20" s="682"/>
      <c r="T20" s="529"/>
      <c r="U20" s="358"/>
      <c r="V20" s="625"/>
      <c r="W20" s="70">
        <v>2</v>
      </c>
      <c r="X20" s="337"/>
      <c r="Y20" s="70"/>
      <c r="Z20" s="70"/>
      <c r="AA20" s="94" t="str">
        <f t="shared" ref="AA20:AA24" si="9">+CONCATENATE(X20," ",Y20," ",Z20)</f>
        <v xml:space="preserve">  </v>
      </c>
      <c r="AB20" s="45" t="str">
        <f t="shared" si="0"/>
        <v/>
      </c>
      <c r="AC20" s="46"/>
      <c r="AD20" s="46"/>
      <c r="AE20" s="47" t="str">
        <f t="shared" ref="AE20:AE24" si="10">IF(AND(AC20="Preventivo",AD20="Automático"),"50%",IF(AND(AC20="Preventivo",AD20="Manual"),"40%",IF(AND(AC20="Detectivo",AD20="Automático"),"40%",IF(AND(AC20="Detectivo",AD20="Manual"),"30%",IF(AND(AC20="Correctivo",AD20="Automático"),"35%",IF(AND(AC20="Correctivo",AD20="Manual"),"25%",""))))))</f>
        <v/>
      </c>
      <c r="AF20" s="46"/>
      <c r="AG20" s="46"/>
      <c r="AH20" s="46"/>
      <c r="AI20" s="48" t="str">
        <f>IFERROR(IF(AND(AB19="Probabilidad",AB20="Probabilidad"),(AK19-(+AK19*AE20)),IF(AB20="Probabilidad",(Q19-(+Q19*AE20)),IF(AB20="Impacto",AK19,""))),"")</f>
        <v/>
      </c>
      <c r="AJ20" s="49" t="str">
        <f t="shared" ref="AJ20:AJ24" si="11">IFERROR(IF(AI20="","",IF(AI20&lt;=0.2,"Muy Baja",IF(AI20&lt;=0.4,"Baja",IF(AI20&lt;=0.6,"Media",IF(AI20&lt;=0.8,"Alta","Muy Alta"))))),"")</f>
        <v/>
      </c>
      <c r="AK20" s="47" t="str">
        <f t="shared" ref="AK20:AK24" si="12">+AI20</f>
        <v/>
      </c>
      <c r="AL20" s="49" t="str">
        <f t="shared" ref="AL20:AL24" si="13">IFERROR(IF(AM20="","",IF(AM20&lt;=0.2,"Leve",IF(AM20&lt;=0.4,"Menor",IF(AM20&lt;=0.6,"Moderado",IF(AM20&lt;=0.8,"Mayor","Catastrófico"))))),"")</f>
        <v/>
      </c>
      <c r="AM20" s="47" t="str">
        <f>IFERROR(IF(AND(AB19="Impacto",AB20="Impacto"),(AM19-(+AM19*AE20)),IF(AB20="Impacto",($U$13-(+$U$13*AE20)),IF(AB20="Probabilidad",AM19,""))),"")</f>
        <v/>
      </c>
      <c r="AN20" s="50" t="str">
        <f t="shared" ref="AN20:AN24" si="14">IFERROR(IF(OR(AND(AJ20="Muy Baja",AL20="Leve"),AND(AJ20="Muy Baja",AL20="Menor"),AND(AJ20="Baja",AL20="Leve")),"Bajo",IF(OR(AND(AJ20="Muy baja",AL20="Moderado"),AND(AJ20="Baja",AL20="Menor"),AND(AJ20="Baja",AL20="Moderado"),AND(AJ20="Media",AL20="Leve"),AND(AJ20="Media",AL20="Menor"),AND(AJ20="Media",AL20="Moderado"),AND(AJ20="Alta",AL20="Leve"),AND(AJ20="Alta",AL20="Menor")),"Moderado",IF(OR(AND(AJ20="Muy Baja",AL20="Mayor"),AND(AJ20="Baja",AL20="Mayor"),AND(AJ20="Media",AL20="Mayor"),AND(AJ20="Alta",AL20="Moderado"),AND(AJ20="Alta",AL20="Mayor"),AND(AJ20="Muy Alta",AL20="Leve"),AND(AJ20="Muy Alta",AL20="Menor"),AND(AJ20="Muy Alta",AL20="Moderado"),AND(AJ20="Muy Alta",AL20="Mayor")),"Alto",IF(OR(AND(AJ20="Muy Baja",AL20="Catastrófico"),AND(AJ20="Baja",AL20="Catastrófico"),AND(AJ20="Media",AL20="Catastrófico"),AND(AJ20="Alta",AL20="Catastrófico"),AND(AJ20="Muy Alta",AL20="Catastrófico")),"Extremo","")))),"")</f>
        <v/>
      </c>
      <c r="AO20" s="51"/>
      <c r="AP20" s="42"/>
      <c r="AQ20" s="52"/>
      <c r="AR20" s="42"/>
      <c r="AS20" s="53"/>
      <c r="AT20" s="539"/>
      <c r="AU20" s="539"/>
      <c r="AV20" s="539"/>
    </row>
    <row r="21" spans="1:48" ht="9" customHeight="1" x14ac:dyDescent="0.2">
      <c r="A21" s="663"/>
      <c r="B21" s="539"/>
      <c r="C21" s="539"/>
      <c r="D21" s="539"/>
      <c r="E21" s="539"/>
      <c r="F21" s="539"/>
      <c r="G21" s="626"/>
      <c r="H21" s="539"/>
      <c r="I21" s="363"/>
      <c r="J21" s="363"/>
      <c r="K21" s="363"/>
      <c r="L21" s="363"/>
      <c r="M21" s="363"/>
      <c r="N21" s="363"/>
      <c r="O21" s="630"/>
      <c r="P21" s="529"/>
      <c r="Q21" s="358"/>
      <c r="R21" s="528"/>
      <c r="S21" s="682"/>
      <c r="T21" s="529"/>
      <c r="U21" s="358"/>
      <c r="V21" s="625"/>
      <c r="W21" s="70">
        <v>3</v>
      </c>
      <c r="X21" s="337"/>
      <c r="Y21" s="70"/>
      <c r="Z21" s="70"/>
      <c r="AA21" s="94" t="str">
        <f t="shared" si="9"/>
        <v xml:space="preserve">  </v>
      </c>
      <c r="AB21" s="45" t="str">
        <f t="shared" si="0"/>
        <v/>
      </c>
      <c r="AC21" s="46"/>
      <c r="AD21" s="46"/>
      <c r="AE21" s="47" t="str">
        <f t="shared" si="10"/>
        <v/>
      </c>
      <c r="AF21" s="46"/>
      <c r="AG21" s="46"/>
      <c r="AH21" s="46"/>
      <c r="AI21" s="48" t="str">
        <f>IFERROR(IF(AND(AB20="Probabilidad",AB21="Probabilidad"),(AK20-(+AK20*AE21)),IF(AND(AB20="Impacto",AB21="Probabilidad"),(AK19-(+AK19*AE21)),IF(AB21="Impacto",AK20,""))),"")</f>
        <v/>
      </c>
      <c r="AJ21" s="49" t="str">
        <f t="shared" si="11"/>
        <v/>
      </c>
      <c r="AK21" s="47" t="str">
        <f t="shared" si="12"/>
        <v/>
      </c>
      <c r="AL21" s="49" t="str">
        <f t="shared" si="13"/>
        <v/>
      </c>
      <c r="AM21" s="47" t="str">
        <f>IFERROR(IF(AND(AB20="Impacto",AB21="Impacto"),(AM20-(+AM20*AE21)),IF(AND(AB20="Probabilidad",AB21="Impacto"),(AM19-(+AM19*AE21)),IF(AB21="Probabilidad",AM20,""))),"")</f>
        <v/>
      </c>
      <c r="AN21" s="50" t="str">
        <f t="shared" si="14"/>
        <v/>
      </c>
      <c r="AO21" s="51"/>
      <c r="AP21" s="42"/>
      <c r="AQ21" s="52"/>
      <c r="AR21" s="52"/>
      <c r="AS21" s="53"/>
      <c r="AT21" s="539"/>
      <c r="AU21" s="539"/>
      <c r="AV21" s="539"/>
    </row>
    <row r="22" spans="1:48" ht="9" customHeight="1" x14ac:dyDescent="0.2">
      <c r="A22" s="663"/>
      <c r="B22" s="539"/>
      <c r="C22" s="539"/>
      <c r="D22" s="539"/>
      <c r="E22" s="539"/>
      <c r="F22" s="539"/>
      <c r="G22" s="626"/>
      <c r="H22" s="539"/>
      <c r="I22" s="363"/>
      <c r="J22" s="363"/>
      <c r="K22" s="363"/>
      <c r="L22" s="363"/>
      <c r="M22" s="363"/>
      <c r="N22" s="363"/>
      <c r="O22" s="630"/>
      <c r="P22" s="529"/>
      <c r="Q22" s="358"/>
      <c r="R22" s="528"/>
      <c r="S22" s="682"/>
      <c r="T22" s="529"/>
      <c r="U22" s="358"/>
      <c r="V22" s="625"/>
      <c r="W22" s="70">
        <v>4</v>
      </c>
      <c r="X22" s="337"/>
      <c r="Y22" s="70"/>
      <c r="Z22" s="70"/>
      <c r="AA22" s="94" t="str">
        <f t="shared" si="9"/>
        <v xml:space="preserve">  </v>
      </c>
      <c r="AB22" s="45" t="str">
        <f t="shared" si="0"/>
        <v/>
      </c>
      <c r="AC22" s="46"/>
      <c r="AD22" s="46"/>
      <c r="AE22" s="47" t="str">
        <f t="shared" si="10"/>
        <v/>
      </c>
      <c r="AF22" s="46"/>
      <c r="AG22" s="46"/>
      <c r="AH22" s="46"/>
      <c r="AI22" s="48" t="str">
        <f t="shared" ref="AI22:AI24" si="15">IFERROR(IF(AND(AB21="Probabilidad",AB22="Probabilidad"),(AK21-(+AK21*AE22)),IF(AND(AB21="Impacto",AB22="Probabilidad"),(AK20-(+AK20*AE22)),IF(AB22="Impacto",AK21,""))),"")</f>
        <v/>
      </c>
      <c r="AJ22" s="49" t="str">
        <f t="shared" si="11"/>
        <v/>
      </c>
      <c r="AK22" s="47" t="str">
        <f t="shared" si="12"/>
        <v/>
      </c>
      <c r="AL22" s="49" t="str">
        <f t="shared" si="13"/>
        <v/>
      </c>
      <c r="AM22" s="47" t="str">
        <f t="shared" ref="AM22:AM24" si="16">IFERROR(IF(AND(AB21="Impacto",AB22="Impacto"),(AM21-(+AM21*AE22)),IF(AND(AB21="Probabilidad",AB22="Impacto"),(AM20-(+AM20*AE22)),IF(AB22="Probabilidad",AM21,""))),"")</f>
        <v/>
      </c>
      <c r="AN22" s="50" t="str">
        <f>IFERROR(IF(OR(AND(AJ22="Muy Baja",AL22="Leve"),AND(AJ22="Muy Baja",AL22="Menor"),AND(AJ22="Baja",AL22="Leve")),"Bajo",IF(OR(AND(AJ22="Muy baja",AL22="Moderado"),AND(AJ22="Baja",AL22="Menor"),AND(AJ22="Baja",AL22="Moderado"),AND(AJ22="Media",AL22="Leve"),AND(AJ22="Media",AL22="Menor"),AND(AJ22="Media",AL22="Moderado"),AND(AJ22="Alta",AL22="Leve"),AND(AJ22="Alta",AL22="Menor")),"Moderado",IF(OR(AND(AJ22="Muy Baja",AL22="Mayor"),AND(AJ22="Baja",AL22="Mayor"),AND(AJ22="Media",AL22="Mayor"),AND(AJ22="Alta",AL22="Moderado"),AND(AJ22="Alta",AL22="Mayor"),AND(AJ22="Muy Alta",AL22="Leve"),AND(AJ22="Muy Alta",AL22="Menor"),AND(AJ22="Muy Alta",AL22="Moderado"),AND(AJ22="Muy Alta",AL22="Mayor")),"Alto",IF(OR(AND(AJ22="Muy Baja",AL22="Catastrófico"),AND(AJ22="Baja",AL22="Catastrófico"),AND(AJ22="Media",AL22="Catastrófico"),AND(AJ22="Alta",AL22="Catastrófico"),AND(AJ22="Muy Alta",AL22="Catastrófico")),"Extremo","")))),"")</f>
        <v/>
      </c>
      <c r="AO22" s="51"/>
      <c r="AP22" s="42"/>
      <c r="AQ22" s="52"/>
      <c r="AR22" s="52"/>
      <c r="AS22" s="53"/>
      <c r="AT22" s="539"/>
      <c r="AU22" s="539"/>
      <c r="AV22" s="539"/>
    </row>
    <row r="23" spans="1:48" ht="9" customHeight="1" x14ac:dyDescent="0.2">
      <c r="A23" s="663"/>
      <c r="B23" s="539"/>
      <c r="C23" s="539"/>
      <c r="D23" s="539"/>
      <c r="E23" s="539"/>
      <c r="F23" s="539"/>
      <c r="G23" s="626"/>
      <c r="H23" s="539"/>
      <c r="I23" s="363"/>
      <c r="J23" s="363"/>
      <c r="K23" s="363"/>
      <c r="L23" s="363"/>
      <c r="M23" s="363"/>
      <c r="N23" s="363"/>
      <c r="O23" s="630"/>
      <c r="P23" s="529"/>
      <c r="Q23" s="358"/>
      <c r="R23" s="528"/>
      <c r="S23" s="682"/>
      <c r="T23" s="529"/>
      <c r="U23" s="358"/>
      <c r="V23" s="625"/>
      <c r="W23" s="70">
        <v>5</v>
      </c>
      <c r="X23" s="337"/>
      <c r="Y23" s="70"/>
      <c r="Z23" s="70"/>
      <c r="AA23" s="94" t="str">
        <f t="shared" si="9"/>
        <v xml:space="preserve">  </v>
      </c>
      <c r="AB23" s="45" t="str">
        <f t="shared" si="0"/>
        <v/>
      </c>
      <c r="AC23" s="46"/>
      <c r="AD23" s="46"/>
      <c r="AE23" s="47" t="str">
        <f t="shared" si="10"/>
        <v/>
      </c>
      <c r="AF23" s="46"/>
      <c r="AG23" s="46"/>
      <c r="AH23" s="46"/>
      <c r="AI23" s="48" t="str">
        <f t="shared" si="15"/>
        <v/>
      </c>
      <c r="AJ23" s="49" t="str">
        <f t="shared" si="11"/>
        <v/>
      </c>
      <c r="AK23" s="47" t="str">
        <f t="shared" si="12"/>
        <v/>
      </c>
      <c r="AL23" s="49" t="str">
        <f t="shared" si="13"/>
        <v/>
      </c>
      <c r="AM23" s="47" t="str">
        <f t="shared" si="16"/>
        <v/>
      </c>
      <c r="AN23" s="50" t="str">
        <f t="shared" si="14"/>
        <v/>
      </c>
      <c r="AO23" s="51"/>
      <c r="AP23" s="42"/>
      <c r="AQ23" s="52"/>
      <c r="AR23" s="52"/>
      <c r="AS23" s="53"/>
      <c r="AT23" s="539"/>
      <c r="AU23" s="539"/>
      <c r="AV23" s="539"/>
    </row>
    <row r="24" spans="1:48" ht="9" customHeight="1" x14ac:dyDescent="0.2">
      <c r="A24" s="663"/>
      <c r="B24" s="539"/>
      <c r="C24" s="539"/>
      <c r="D24" s="539"/>
      <c r="E24" s="539"/>
      <c r="F24" s="539"/>
      <c r="G24" s="626"/>
      <c r="H24" s="539"/>
      <c r="I24" s="364"/>
      <c r="J24" s="364"/>
      <c r="K24" s="364"/>
      <c r="L24" s="364"/>
      <c r="M24" s="364"/>
      <c r="N24" s="364"/>
      <c r="O24" s="630"/>
      <c r="P24" s="529"/>
      <c r="Q24" s="358"/>
      <c r="R24" s="528"/>
      <c r="S24" s="682"/>
      <c r="T24" s="529"/>
      <c r="U24" s="358"/>
      <c r="V24" s="625"/>
      <c r="W24" s="70">
        <v>6</v>
      </c>
      <c r="X24" s="337"/>
      <c r="Y24" s="70"/>
      <c r="Z24" s="70"/>
      <c r="AA24" s="94" t="str">
        <f t="shared" si="9"/>
        <v xml:space="preserve">  </v>
      </c>
      <c r="AB24" s="45" t="str">
        <f t="shared" si="0"/>
        <v/>
      </c>
      <c r="AC24" s="46"/>
      <c r="AD24" s="46"/>
      <c r="AE24" s="47" t="str">
        <f t="shared" si="10"/>
        <v/>
      </c>
      <c r="AF24" s="46"/>
      <c r="AG24" s="46"/>
      <c r="AH24" s="46"/>
      <c r="AI24" s="48" t="str">
        <f t="shared" si="15"/>
        <v/>
      </c>
      <c r="AJ24" s="49" t="str">
        <f t="shared" si="11"/>
        <v/>
      </c>
      <c r="AK24" s="47" t="str">
        <f t="shared" si="12"/>
        <v/>
      </c>
      <c r="AL24" s="49" t="str">
        <f t="shared" si="13"/>
        <v/>
      </c>
      <c r="AM24" s="47" t="str">
        <f t="shared" si="16"/>
        <v/>
      </c>
      <c r="AN24" s="50" t="str">
        <f t="shared" si="14"/>
        <v/>
      </c>
      <c r="AO24" s="51"/>
      <c r="AP24" s="42"/>
      <c r="AQ24" s="52"/>
      <c r="AR24" s="52"/>
      <c r="AS24" s="53"/>
      <c r="AT24" s="539"/>
      <c r="AU24" s="539"/>
      <c r="AV24" s="539"/>
    </row>
    <row r="25" spans="1:48" x14ac:dyDescent="0.2">
      <c r="A25" s="663">
        <v>3</v>
      </c>
      <c r="B25" s="539"/>
      <c r="C25" s="539"/>
      <c r="D25" s="539"/>
      <c r="E25" s="539"/>
      <c r="F25" s="539"/>
      <c r="G25" s="626" t="str">
        <f t="shared" ref="G25" si="17">+CONCATENATE(C25," ",D25," ",E25)</f>
        <v xml:space="preserve">  </v>
      </c>
      <c r="H25" s="539"/>
      <c r="I25" s="362"/>
      <c r="J25" s="362"/>
      <c r="K25" s="362"/>
      <c r="L25" s="362"/>
      <c r="M25" s="362"/>
      <c r="N25" s="362"/>
      <c r="O25" s="630"/>
      <c r="P25" s="529" t="str">
        <f>IF(O25&lt;=0,"",IF(O25&lt;=2,"Muy Baja",IF(O25&lt;=24,"Baja",IF(O25&lt;=500,"Media",IF(O25&lt;=5000,"Alta","Muy Alta")))))</f>
        <v/>
      </c>
      <c r="Q25" s="358" t="str">
        <f>IF(P25="","",IF(P25="Muy Baja",0.2,IF(P25="Baja",0.4,IF(P25="Media",0.6,IF(P25="Alta",0.8,IF(P25="Muy Alta",1,))))))</f>
        <v/>
      </c>
      <c r="R25" s="528"/>
      <c r="S25" s="358">
        <f>IF(NOT(ISERROR(MATCH(R25,'[8]Tabla Impacto'!$B$245:$B$249,0))),'[8]Tabla Impacto'!$F$224&amp;"Por favor no seleccionar los criterios de impacto(Reputacional, Operativo, Legal, ni Contagio)",R25)</f>
        <v>0</v>
      </c>
      <c r="T25" s="529" t="str">
        <f>IF(OR(S25='[8]Tabla Impacto'!$C$12,S25='[8]Tabla Impacto'!$D$12),"Leve",IF(OR(S25='[8]Tabla Impacto'!$C$13,S25='[8]Tabla Impacto'!$D$13),"Menor",IF(OR(S25='[8]Tabla Impacto'!$C$14,S25='[8]Tabla Impacto'!$D$14),"Moderado",IF(OR(S25='[8]Tabla Impacto'!$C$15,S25='[8]Tabla Impacto'!$D$15),"Mayor",IF(OR(S25='[8]Tabla Impacto'!$C$16,S25='[8]Tabla Impacto'!$D$16),"Catastrófico","")))))</f>
        <v/>
      </c>
      <c r="U25" s="358" t="str">
        <f>IF(T25="","",IF(T25="Leve",0.2,IF(T25="Menor",0.4,IF(T25="Moderado",0.6,IF(T25="Mayor",0.8,IF(T25="Catastrófico",1,))))))</f>
        <v/>
      </c>
      <c r="V25" s="625" t="str">
        <f>IF(OR(AND(P25="Muy Baja",T25="Leve"),AND(P25="Muy Baja",T25="Menor"),AND(P25="Baja",T25="Leve")),"Bajo",IF(OR(AND(P25="Muy baja",T25="Moderado"),AND(P25="Baja",T25="Menor"),AND(P25="Baja",T25="Moderado"),AND(P25="Media",T25="Leve"),AND(P25="Media",T25="Menor"),AND(P25="Media",T25="Moderado"),AND(P25="Alta",T25="Leve"),AND(P25="Alta",T25="Menor")),"Moderado",IF(OR(AND(P25="Muy Baja",T25="Mayor"),AND(P25="Baja",T25="Mayor"),AND(P25="Media",T25="Mayor"),AND(P25="Alta",T25="Moderado"),AND(P25="Alta",T25="Mayor"),AND(P25="Muy Alta",T25="Leve"),AND(P25="Muy Alta",T25="Menor"),AND(P25="Muy Alta",T25="Moderado"),AND(P25="Muy Alta",T25="Mayor")),"Alto",IF(OR(AND(P25="Muy Baja",T25="Catastrófico"),AND(P25="Baja",T25="Catastrófico"),AND(P25="Media",T25="Catastrófico"),AND(P25="Alta",T25="Catastrófico"),AND(P25="Muy Alta",T25="Catastrófico")),"Extremo",""))))</f>
        <v/>
      </c>
      <c r="W25" s="70">
        <v>1</v>
      </c>
      <c r="X25" s="70"/>
      <c r="Y25" s="70"/>
      <c r="Z25" s="70"/>
      <c r="AA25" s="94" t="str">
        <f t="shared" si="1"/>
        <v xml:space="preserve">  </v>
      </c>
      <c r="AB25" s="45" t="str">
        <f>IF(OR(AC25="Preventivo",AC25="Detectivo"),"Probabilidad",IF(AC25="Correctivo","Impacto",""))</f>
        <v/>
      </c>
      <c r="AC25" s="46"/>
      <c r="AD25" s="46"/>
      <c r="AE25" s="47" t="str">
        <f>IF(AND(AC25="Preventivo",AD25="Automático"),"50%",IF(AND(AC25="Preventivo",AD25="Manual"),"40%",IF(AND(AC25="Detectivo",AD25="Automático"),"40%",IF(AND(AC25="Detectivo",AD25="Manual"),"30%",IF(AND(AC25="Correctivo",AD25="Automático"),"35%",IF(AND(AC25="Correctivo",AD25="Manual"),"25%",""))))))</f>
        <v/>
      </c>
      <c r="AF25" s="46"/>
      <c r="AG25" s="46"/>
      <c r="AH25" s="46"/>
      <c r="AI25" s="48" t="str">
        <f>IFERROR(IF(AB25="Probabilidad",(Q25-(+Q25*AE25)),IF(AB25="Impacto",Q25,"")),"")</f>
        <v/>
      </c>
      <c r="AJ25" s="49" t="str">
        <f>IFERROR(IF(AI25="","",IF(AI25&lt;=0.2,"Muy Baja",IF(AI25&lt;=0.4,"Baja",IF(AI25&lt;=0.6,"Media",IF(AI25&lt;=0.8,"Alta","Muy Alta"))))),"")</f>
        <v/>
      </c>
      <c r="AK25" s="47" t="str">
        <f>+AI25</f>
        <v/>
      </c>
      <c r="AL25" s="49" t="str">
        <f>IFERROR(IF(AM25="","",IF(AM25&lt;=0.2,"Leve",IF(AM25&lt;=0.4,"Menor",IF(AM25&lt;=0.6,"Moderado",IF(AM25&lt;=0.8,"Mayor","Catastrófico"))))),"")</f>
        <v/>
      </c>
      <c r="AM25" s="47" t="str">
        <f t="shared" ref="AM25" si="18">IFERROR(IF(AB25="Impacto",(U25-(+U25*AE25)),IF(AB25="Probabilidad",U25,"")),"")</f>
        <v/>
      </c>
      <c r="AN25" s="50" t="str">
        <f>IFERROR(IF(OR(AND(AJ25="Muy Baja",AL25="Leve"),AND(AJ25="Muy Baja",AL25="Menor"),AND(AJ25="Baja",AL25="Leve")),"Bajo",IF(OR(AND(AJ25="Muy baja",AL25="Moderado"),AND(AJ25="Baja",AL25="Menor"),AND(AJ25="Baja",AL25="Moderado"),AND(AJ25="Media",AL25="Leve"),AND(AJ25="Media",AL25="Menor"),AND(AJ25="Media",AL25="Moderado"),AND(AJ25="Alta",AL25="Leve"),AND(AJ25="Alta",AL25="Menor")),"Moderado",IF(OR(AND(AJ25="Muy Baja",AL25="Mayor"),AND(AJ25="Baja",AL25="Mayor"),AND(AJ25="Media",AL25="Mayor"),AND(AJ25="Alta",AL25="Moderado"),AND(AJ25="Alta",AL25="Mayor"),AND(AJ25="Muy Alta",AL25="Leve"),AND(AJ25="Muy Alta",AL25="Menor"),AND(AJ25="Muy Alta",AL25="Moderado"),AND(AJ25="Muy Alta",AL25="Mayor")),"Alto",IF(OR(AND(AJ25="Muy Baja",AL25="Catastrófico"),AND(AJ25="Baja",AL25="Catastrófico"),AND(AJ25="Media",AL25="Catastrófico"),AND(AJ25="Alta",AL25="Catastrófico"),AND(AJ25="Muy Alta",AL25="Catastrófico")),"Extremo","")))),"")</f>
        <v/>
      </c>
      <c r="AO25" s="51"/>
      <c r="AP25" s="42"/>
      <c r="AQ25" s="52"/>
      <c r="AR25" s="52"/>
      <c r="AS25" s="53"/>
      <c r="AT25" s="630"/>
      <c r="AU25" s="630"/>
      <c r="AV25" s="630"/>
    </row>
    <row r="26" spans="1:48" x14ac:dyDescent="0.2">
      <c r="A26" s="663"/>
      <c r="B26" s="539"/>
      <c r="C26" s="539"/>
      <c r="D26" s="539"/>
      <c r="E26" s="539"/>
      <c r="F26" s="539"/>
      <c r="G26" s="626"/>
      <c r="H26" s="539"/>
      <c r="I26" s="363"/>
      <c r="J26" s="363"/>
      <c r="K26" s="363"/>
      <c r="L26" s="363"/>
      <c r="M26" s="363"/>
      <c r="N26" s="363"/>
      <c r="O26" s="630"/>
      <c r="P26" s="529"/>
      <c r="Q26" s="358"/>
      <c r="R26" s="528"/>
      <c r="S26" s="358"/>
      <c r="T26" s="529"/>
      <c r="U26" s="358"/>
      <c r="V26" s="625"/>
      <c r="W26" s="70">
        <v>2</v>
      </c>
      <c r="X26" s="70"/>
      <c r="Y26" s="70"/>
      <c r="Z26" s="70"/>
      <c r="AA26" s="94" t="str">
        <f t="shared" si="1"/>
        <v xml:space="preserve">  </v>
      </c>
      <c r="AB26" s="45" t="str">
        <f>IF(OR(AC26="Preventivo",AC26="Detectivo"),"Probabilidad",IF(AC26="Correctivo","Impacto",""))</f>
        <v/>
      </c>
      <c r="AC26" s="46"/>
      <c r="AD26" s="46"/>
      <c r="AE26" s="47" t="str">
        <f t="shared" ref="AE26:AE30" si="19">IF(AND(AC26="Preventivo",AD26="Automático"),"50%",IF(AND(AC26="Preventivo",AD26="Manual"),"40%",IF(AND(AC26="Detectivo",AD26="Automático"),"40%",IF(AND(AC26="Detectivo",AD26="Manual"),"30%",IF(AND(AC26="Correctivo",AD26="Automático"),"35%",IF(AND(AC26="Correctivo",AD26="Manual"),"25%",""))))))</f>
        <v/>
      </c>
      <c r="AF26" s="46"/>
      <c r="AG26" s="46"/>
      <c r="AH26" s="46"/>
      <c r="AI26" s="48" t="str">
        <f>IFERROR(IF(AND(AB25="Probabilidad",AB26="Probabilidad"),(AK25-(+AK25*AE26)),IF(AB26="Probabilidad",(Q25-(+Q25*AE26)),IF(AB26="Impacto",AK25,""))),"")</f>
        <v/>
      </c>
      <c r="AJ26" s="49" t="str">
        <f t="shared" si="3"/>
        <v/>
      </c>
      <c r="AK26" s="47" t="str">
        <f t="shared" ref="AK26:AK30" si="20">+AI26</f>
        <v/>
      </c>
      <c r="AL26" s="49" t="str">
        <f t="shared" si="5"/>
        <v/>
      </c>
      <c r="AM26" s="47" t="str">
        <f t="shared" ref="AM26" si="21">IFERROR(IF(AND(AB25="Impacto",AB26="Impacto"),(AM25-(+AM25*AE26)),IF(AB26="Impacto",($U$13-(+$U$13*AE26)),IF(AB26="Probabilidad",AM25,""))),"")</f>
        <v/>
      </c>
      <c r="AN26" s="50" t="str">
        <f t="shared" ref="AN26:AN27" si="22">IFERROR(IF(OR(AND(AJ26="Muy Baja",AL26="Leve"),AND(AJ26="Muy Baja",AL26="Menor"),AND(AJ26="Baja",AL26="Leve")),"Bajo",IF(OR(AND(AJ26="Muy baja",AL26="Moderado"),AND(AJ26="Baja",AL26="Menor"),AND(AJ26="Baja",AL26="Moderado"),AND(AJ26="Media",AL26="Leve"),AND(AJ26="Media",AL26="Menor"),AND(AJ26="Media",AL26="Moderado"),AND(AJ26="Alta",AL26="Leve"),AND(AJ26="Alta",AL26="Menor")),"Moderado",IF(OR(AND(AJ26="Muy Baja",AL26="Mayor"),AND(AJ26="Baja",AL26="Mayor"),AND(AJ26="Media",AL26="Mayor"),AND(AJ26="Alta",AL26="Moderado"),AND(AJ26="Alta",AL26="Mayor"),AND(AJ26="Muy Alta",AL26="Leve"),AND(AJ26="Muy Alta",AL26="Menor"),AND(AJ26="Muy Alta",AL26="Moderado"),AND(AJ26="Muy Alta",AL26="Mayor")),"Alto",IF(OR(AND(AJ26="Muy Baja",AL26="Catastrófico"),AND(AJ26="Baja",AL26="Catastrófico"),AND(AJ26="Media",AL26="Catastrófico"),AND(AJ26="Alta",AL26="Catastrófico"),AND(AJ26="Muy Alta",AL26="Catastrófico")),"Extremo","")))),"")</f>
        <v/>
      </c>
      <c r="AO26" s="51"/>
      <c r="AP26" s="42"/>
      <c r="AQ26" s="52"/>
      <c r="AR26" s="52"/>
      <c r="AS26" s="53"/>
      <c r="AT26" s="630"/>
      <c r="AU26" s="630"/>
      <c r="AV26" s="630"/>
    </row>
    <row r="27" spans="1:48" x14ac:dyDescent="0.2">
      <c r="A27" s="663"/>
      <c r="B27" s="539"/>
      <c r="C27" s="539"/>
      <c r="D27" s="539"/>
      <c r="E27" s="539"/>
      <c r="F27" s="539"/>
      <c r="G27" s="626"/>
      <c r="H27" s="539"/>
      <c r="I27" s="363"/>
      <c r="J27" s="363"/>
      <c r="K27" s="363"/>
      <c r="L27" s="363"/>
      <c r="M27" s="363"/>
      <c r="N27" s="363"/>
      <c r="O27" s="630"/>
      <c r="P27" s="529"/>
      <c r="Q27" s="358"/>
      <c r="R27" s="528"/>
      <c r="S27" s="358"/>
      <c r="T27" s="529"/>
      <c r="U27" s="358"/>
      <c r="V27" s="625"/>
      <c r="W27" s="70">
        <v>3</v>
      </c>
      <c r="X27" s="70"/>
      <c r="Y27" s="70"/>
      <c r="Z27" s="70"/>
      <c r="AA27" s="94" t="str">
        <f t="shared" si="1"/>
        <v xml:space="preserve">  </v>
      </c>
      <c r="AB27" s="45" t="str">
        <f>IF(OR(AC27="Preventivo",AC27="Detectivo"),"Probabilidad",IF(AC27="Correctivo","Impacto",""))</f>
        <v/>
      </c>
      <c r="AC27" s="46"/>
      <c r="AD27" s="46"/>
      <c r="AE27" s="47" t="str">
        <f t="shared" si="19"/>
        <v/>
      </c>
      <c r="AF27" s="46"/>
      <c r="AG27" s="46"/>
      <c r="AH27" s="46"/>
      <c r="AI27" s="48" t="str">
        <f>IFERROR(IF(AND(AB26="Probabilidad",AB27="Probabilidad"),(AK26-(+AK26*AE27)),IF(AND(AB26="Impacto",AB27="Probabilidad"),(AK25-(+AK25*AE27)),IF(AB27="Impacto",AK26,""))),"")</f>
        <v/>
      </c>
      <c r="AJ27" s="49" t="str">
        <f t="shared" si="3"/>
        <v/>
      </c>
      <c r="AK27" s="47" t="str">
        <f t="shared" si="20"/>
        <v/>
      </c>
      <c r="AL27" s="49" t="str">
        <f t="shared" si="5"/>
        <v/>
      </c>
      <c r="AM27" s="47" t="str">
        <f t="shared" ref="AM27" si="23">IFERROR(IF(AND(AB26="Impacto",AB27="Impacto"),(AM26-(+AM26*AE27)),IF(AND(AB26="Probabilidad",AB27="Impacto"),(AM25-(+AM25*AE27)),IF(AB27="Probabilidad",AM26,""))),"")</f>
        <v/>
      </c>
      <c r="AN27" s="50" t="str">
        <f t="shared" si="22"/>
        <v/>
      </c>
      <c r="AO27" s="51"/>
      <c r="AP27" s="42"/>
      <c r="AQ27" s="52"/>
      <c r="AR27" s="52"/>
      <c r="AS27" s="53"/>
      <c r="AT27" s="630"/>
      <c r="AU27" s="630"/>
      <c r="AV27" s="630"/>
    </row>
    <row r="28" spans="1:48" x14ac:dyDescent="0.2">
      <c r="A28" s="663"/>
      <c r="B28" s="539"/>
      <c r="C28" s="539"/>
      <c r="D28" s="539"/>
      <c r="E28" s="539"/>
      <c r="F28" s="539"/>
      <c r="G28" s="626"/>
      <c r="H28" s="539"/>
      <c r="I28" s="363"/>
      <c r="J28" s="363"/>
      <c r="K28" s="363"/>
      <c r="L28" s="363"/>
      <c r="M28" s="363"/>
      <c r="N28" s="363"/>
      <c r="O28" s="630"/>
      <c r="P28" s="529"/>
      <c r="Q28" s="358"/>
      <c r="R28" s="528"/>
      <c r="S28" s="358"/>
      <c r="T28" s="529"/>
      <c r="U28" s="358"/>
      <c r="V28" s="625"/>
      <c r="W28" s="70">
        <v>4</v>
      </c>
      <c r="X28" s="70"/>
      <c r="Y28" s="70"/>
      <c r="Z28" s="70"/>
      <c r="AA28" s="94" t="str">
        <f t="shared" si="1"/>
        <v xml:space="preserve">  </v>
      </c>
      <c r="AB28" s="45" t="str">
        <f t="shared" ref="AB28:AB30" si="24">IF(OR(AC28="Preventivo",AC28="Detectivo"),"Probabilidad",IF(AC28="Correctivo","Impacto",""))</f>
        <v/>
      </c>
      <c r="AC28" s="46"/>
      <c r="AD28" s="46"/>
      <c r="AE28" s="47" t="str">
        <f t="shared" si="19"/>
        <v/>
      </c>
      <c r="AF28" s="46"/>
      <c r="AG28" s="46"/>
      <c r="AH28" s="46"/>
      <c r="AI28" s="48" t="str">
        <f t="shared" ref="AI28:AI30" si="25">IFERROR(IF(AND(AB27="Probabilidad",AB28="Probabilidad"),(AK27-(+AK27*AE28)),IF(AND(AB27="Impacto",AB28="Probabilidad"),(AK26-(+AK26*AE28)),IF(AB28="Impacto",AK27,""))),"")</f>
        <v/>
      </c>
      <c r="AJ28" s="49" t="str">
        <f t="shared" si="3"/>
        <v/>
      </c>
      <c r="AK28" s="47" t="str">
        <f t="shared" si="20"/>
        <v/>
      </c>
      <c r="AL28" s="49" t="str">
        <f t="shared" si="5"/>
        <v/>
      </c>
      <c r="AM28" s="47" t="str">
        <f t="shared" ref="AM28:AM72" si="26">IFERROR(IF(AND(AB27="Impacto",AB28="Impacto"),(AM27-(+AM27*AE28)),IF(AND(AB27="Probabilidad",AB28="Impacto"),(AM26-(+AM26*AE28)),IF(AB28="Probabilidad",AM27,""))),"")</f>
        <v/>
      </c>
      <c r="AN28" s="50" t="str">
        <f>IFERROR(IF(OR(AND(AJ28="Muy Baja",AL28="Leve"),AND(AJ28="Muy Baja",AL28="Menor"),AND(AJ28="Baja",AL28="Leve")),"Bajo",IF(OR(AND(AJ28="Muy baja",AL28="Moderado"),AND(AJ28="Baja",AL28="Menor"),AND(AJ28="Baja",AL28="Moderado"),AND(AJ28="Media",AL28="Leve"),AND(AJ28="Media",AL28="Menor"),AND(AJ28="Media",AL28="Moderado"),AND(AJ28="Alta",AL28="Leve"),AND(AJ28="Alta",AL28="Menor")),"Moderado",IF(OR(AND(AJ28="Muy Baja",AL28="Mayor"),AND(AJ28="Baja",AL28="Mayor"),AND(AJ28="Media",AL28="Mayor"),AND(AJ28="Alta",AL28="Moderado"),AND(AJ28="Alta",AL28="Mayor"),AND(AJ28="Muy Alta",AL28="Leve"),AND(AJ28="Muy Alta",AL28="Menor"),AND(AJ28="Muy Alta",AL28="Moderado"),AND(AJ28="Muy Alta",AL28="Mayor")),"Alto",IF(OR(AND(AJ28="Muy Baja",AL28="Catastrófico"),AND(AJ28="Baja",AL28="Catastrófico"),AND(AJ28="Media",AL28="Catastrófico"),AND(AJ28="Alta",AL28="Catastrófico"),AND(AJ28="Muy Alta",AL28="Catastrófico")),"Extremo","")))),"")</f>
        <v/>
      </c>
      <c r="AO28" s="51"/>
      <c r="AP28" s="42"/>
      <c r="AQ28" s="52"/>
      <c r="AR28" s="52"/>
      <c r="AS28" s="53"/>
      <c r="AT28" s="630"/>
      <c r="AU28" s="630"/>
      <c r="AV28" s="630"/>
    </row>
    <row r="29" spans="1:48" x14ac:dyDescent="0.2">
      <c r="A29" s="663"/>
      <c r="B29" s="539"/>
      <c r="C29" s="539"/>
      <c r="D29" s="539"/>
      <c r="E29" s="539"/>
      <c r="F29" s="539"/>
      <c r="G29" s="626"/>
      <c r="H29" s="539"/>
      <c r="I29" s="363"/>
      <c r="J29" s="363"/>
      <c r="K29" s="363"/>
      <c r="L29" s="363"/>
      <c r="M29" s="363"/>
      <c r="N29" s="363"/>
      <c r="O29" s="630"/>
      <c r="P29" s="529"/>
      <c r="Q29" s="358"/>
      <c r="R29" s="528"/>
      <c r="S29" s="358"/>
      <c r="T29" s="529"/>
      <c r="U29" s="358"/>
      <c r="V29" s="625"/>
      <c r="W29" s="70">
        <v>5</v>
      </c>
      <c r="X29" s="70"/>
      <c r="Y29" s="70"/>
      <c r="Z29" s="70"/>
      <c r="AA29" s="94" t="str">
        <f t="shared" si="1"/>
        <v xml:space="preserve">  </v>
      </c>
      <c r="AB29" s="45" t="str">
        <f t="shared" si="24"/>
        <v/>
      </c>
      <c r="AC29" s="46"/>
      <c r="AD29" s="46"/>
      <c r="AE29" s="47" t="str">
        <f t="shared" si="19"/>
        <v/>
      </c>
      <c r="AF29" s="46"/>
      <c r="AG29" s="46"/>
      <c r="AH29" s="46"/>
      <c r="AI29" s="48" t="str">
        <f t="shared" si="25"/>
        <v/>
      </c>
      <c r="AJ29" s="49" t="str">
        <f t="shared" si="3"/>
        <v/>
      </c>
      <c r="AK29" s="47" t="str">
        <f t="shared" si="20"/>
        <v/>
      </c>
      <c r="AL29" s="49" t="str">
        <f t="shared" si="5"/>
        <v/>
      </c>
      <c r="AM29" s="47" t="str">
        <f t="shared" si="26"/>
        <v/>
      </c>
      <c r="AN29" s="50" t="str">
        <f t="shared" ref="AN29:AN30" si="27">IFERROR(IF(OR(AND(AJ29="Muy Baja",AL29="Leve"),AND(AJ29="Muy Baja",AL29="Menor"),AND(AJ29="Baja",AL29="Leve")),"Bajo",IF(OR(AND(AJ29="Muy baja",AL29="Moderado"),AND(AJ29="Baja",AL29="Menor"),AND(AJ29="Baja",AL29="Moderado"),AND(AJ29="Media",AL29="Leve"),AND(AJ29="Media",AL29="Menor"),AND(AJ29="Media",AL29="Moderado"),AND(AJ29="Alta",AL29="Leve"),AND(AJ29="Alta",AL29="Menor")),"Moderado",IF(OR(AND(AJ29="Muy Baja",AL29="Mayor"),AND(AJ29="Baja",AL29="Mayor"),AND(AJ29="Media",AL29="Mayor"),AND(AJ29="Alta",AL29="Moderado"),AND(AJ29="Alta",AL29="Mayor"),AND(AJ29="Muy Alta",AL29="Leve"),AND(AJ29="Muy Alta",AL29="Menor"),AND(AJ29="Muy Alta",AL29="Moderado"),AND(AJ29="Muy Alta",AL29="Mayor")),"Alto",IF(OR(AND(AJ29="Muy Baja",AL29="Catastrófico"),AND(AJ29="Baja",AL29="Catastrófico"),AND(AJ29="Media",AL29="Catastrófico"),AND(AJ29="Alta",AL29="Catastrófico"),AND(AJ29="Muy Alta",AL29="Catastrófico")),"Extremo","")))),"")</f>
        <v/>
      </c>
      <c r="AO29" s="51"/>
      <c r="AP29" s="42"/>
      <c r="AQ29" s="52"/>
      <c r="AR29" s="52"/>
      <c r="AS29" s="53"/>
      <c r="AT29" s="630"/>
      <c r="AU29" s="630"/>
      <c r="AV29" s="630"/>
    </row>
    <row r="30" spans="1:48" x14ac:dyDescent="0.2">
      <c r="A30" s="663"/>
      <c r="B30" s="539"/>
      <c r="C30" s="539"/>
      <c r="D30" s="539"/>
      <c r="E30" s="539"/>
      <c r="F30" s="539"/>
      <c r="G30" s="626"/>
      <c r="H30" s="539"/>
      <c r="I30" s="364"/>
      <c r="J30" s="364"/>
      <c r="K30" s="364"/>
      <c r="L30" s="364"/>
      <c r="M30" s="364"/>
      <c r="N30" s="364"/>
      <c r="O30" s="630"/>
      <c r="P30" s="529"/>
      <c r="Q30" s="358"/>
      <c r="R30" s="528"/>
      <c r="S30" s="358"/>
      <c r="T30" s="529"/>
      <c r="U30" s="358"/>
      <c r="V30" s="625"/>
      <c r="W30" s="70">
        <v>6</v>
      </c>
      <c r="X30" s="70"/>
      <c r="Y30" s="70"/>
      <c r="Z30" s="70"/>
      <c r="AA30" s="94" t="str">
        <f t="shared" si="1"/>
        <v xml:space="preserve">  </v>
      </c>
      <c r="AB30" s="45" t="str">
        <f t="shared" si="24"/>
        <v/>
      </c>
      <c r="AC30" s="46"/>
      <c r="AD30" s="46"/>
      <c r="AE30" s="47" t="str">
        <f t="shared" si="19"/>
        <v/>
      </c>
      <c r="AF30" s="46"/>
      <c r="AG30" s="46"/>
      <c r="AH30" s="46"/>
      <c r="AI30" s="48" t="str">
        <f t="shared" si="25"/>
        <v/>
      </c>
      <c r="AJ30" s="49" t="str">
        <f t="shared" si="3"/>
        <v/>
      </c>
      <c r="AK30" s="47" t="str">
        <f t="shared" si="20"/>
        <v/>
      </c>
      <c r="AL30" s="49" t="str">
        <f t="shared" si="5"/>
        <v/>
      </c>
      <c r="AM30" s="47" t="str">
        <f t="shared" si="26"/>
        <v/>
      </c>
      <c r="AN30" s="50" t="str">
        <f t="shared" si="27"/>
        <v/>
      </c>
      <c r="AO30" s="51"/>
      <c r="AP30" s="42"/>
      <c r="AQ30" s="52"/>
      <c r="AR30" s="52"/>
      <c r="AS30" s="53"/>
      <c r="AT30" s="630"/>
      <c r="AU30" s="630"/>
      <c r="AV30" s="630"/>
    </row>
    <row r="31" spans="1:48" x14ac:dyDescent="0.2">
      <c r="A31" s="663">
        <v>4</v>
      </c>
      <c r="B31" s="539"/>
      <c r="C31" s="539"/>
      <c r="D31" s="539"/>
      <c r="E31" s="539"/>
      <c r="F31" s="539"/>
      <c r="G31" s="626" t="str">
        <f t="shared" ref="G31" si="28">+CONCATENATE(C31," ",D31," ",E31)</f>
        <v xml:space="preserve">  </v>
      </c>
      <c r="H31" s="539"/>
      <c r="I31" s="362"/>
      <c r="J31" s="362"/>
      <c r="K31" s="362"/>
      <c r="L31" s="362"/>
      <c r="M31" s="362"/>
      <c r="N31" s="362"/>
      <c r="O31" s="630"/>
      <c r="P31" s="529" t="str">
        <f>IF(O31&lt;=0,"",IF(O31&lt;=2,"Muy Baja",IF(O31&lt;=24,"Baja",IF(O31&lt;=500,"Media",IF(O31&lt;=5000,"Alta","Muy Alta")))))</f>
        <v/>
      </c>
      <c r="Q31" s="358" t="str">
        <f>IF(P31="","",IF(P31="Muy Baja",0.2,IF(P31="Baja",0.4,IF(P31="Media",0.6,IF(P31="Alta",0.8,IF(P31="Muy Alta",1,))))))</f>
        <v/>
      </c>
      <c r="R31" s="528"/>
      <c r="S31" s="358">
        <f>IF(NOT(ISERROR(MATCH(R31,'[8]Tabla Impacto'!$B$245:$B$249,0))),'[8]Tabla Impacto'!$F$224&amp;"Por favor no seleccionar los criterios de impacto(Reputacional, Operativo, Legal, ni Contagio)",R31)</f>
        <v>0</v>
      </c>
      <c r="T31" s="529" t="str">
        <f>IF(OR(S31='[8]Tabla Impacto'!$C$12,S31='[8]Tabla Impacto'!$D$12),"Leve",IF(OR(S31='[8]Tabla Impacto'!$C$13,S31='[8]Tabla Impacto'!$D$13),"Menor",IF(OR(S31='[8]Tabla Impacto'!$C$14,S31='[8]Tabla Impacto'!$D$14),"Moderado",IF(OR(S31='[8]Tabla Impacto'!$C$15,S31='[8]Tabla Impacto'!$D$15),"Mayor",IF(OR(S31='[8]Tabla Impacto'!$C$16,S31='[8]Tabla Impacto'!$D$16),"Catastrófico","")))))</f>
        <v/>
      </c>
      <c r="U31" s="358" t="str">
        <f>IF(T31="","",IF(T31="Leve",0.2,IF(T31="Menor",0.4,IF(T31="Moderado",0.6,IF(T31="Mayor",0.8,IF(T31="Catastrófico",1,))))))</f>
        <v/>
      </c>
      <c r="V31" s="625" t="str">
        <f>IF(OR(AND(P31="Muy Baja",T31="Leve"),AND(P31="Muy Baja",T31="Menor"),AND(P31="Baja",T31="Leve")),"Bajo",IF(OR(AND(P31="Muy baja",T31="Moderado"),AND(P31="Baja",T31="Menor"),AND(P31="Baja",T31="Moderado"),AND(P31="Media",T31="Leve"),AND(P31="Media",T31="Menor"),AND(P31="Media",T31="Moderado"),AND(P31="Alta",T31="Leve"),AND(P31="Alta",T31="Menor")),"Moderado",IF(OR(AND(P31="Muy Baja",T31="Mayor"),AND(P31="Baja",T31="Mayor"),AND(P31="Media",T31="Mayor"),AND(P31="Alta",T31="Moderado"),AND(P31="Alta",T31="Mayor"),AND(P31="Muy Alta",T31="Leve"),AND(P31="Muy Alta",T31="Menor"),AND(P31="Muy Alta",T31="Moderado"),AND(P31="Muy Alta",T31="Mayor")),"Alto",IF(OR(AND(P31="Muy Baja",T31="Catastrófico"),AND(P31="Baja",T31="Catastrófico"),AND(P31="Media",T31="Catastrófico"),AND(P31="Alta",T31="Catastrófico"),AND(P31="Muy Alta",T31="Catastrófico")),"Extremo",""))))</f>
        <v/>
      </c>
      <c r="W31" s="70">
        <v>1</v>
      </c>
      <c r="X31" s="70"/>
      <c r="Y31" s="70"/>
      <c r="Z31" s="70"/>
      <c r="AA31" s="94" t="str">
        <f t="shared" si="1"/>
        <v xml:space="preserve">  </v>
      </c>
      <c r="AB31" s="45" t="str">
        <f>IF(OR(AC31="Preventivo",AC31="Detectivo"),"Probabilidad",IF(AC31="Correctivo","Impacto",""))</f>
        <v/>
      </c>
      <c r="AC31" s="46"/>
      <c r="AD31" s="46"/>
      <c r="AE31" s="47" t="str">
        <f>IF(AND(AC31="Preventivo",AD31="Automático"),"50%",IF(AND(AC31="Preventivo",AD31="Manual"),"40%",IF(AND(AC31="Detectivo",AD31="Automático"),"40%",IF(AND(AC31="Detectivo",AD31="Manual"),"30%",IF(AND(AC31="Correctivo",AD31="Automático"),"35%",IF(AND(AC31="Correctivo",AD31="Manual"),"25%",""))))))</f>
        <v/>
      </c>
      <c r="AF31" s="46"/>
      <c r="AG31" s="46"/>
      <c r="AH31" s="46"/>
      <c r="AI31" s="48" t="str">
        <f>IFERROR(IF(AB31="Probabilidad",(Q31-(+Q31*AE31)),IF(AB31="Impacto",Q31,"")),"")</f>
        <v/>
      </c>
      <c r="AJ31" s="49" t="str">
        <f>IFERROR(IF(AI31="","",IF(AI31&lt;=0.2,"Muy Baja",IF(AI31&lt;=0.4,"Baja",IF(AI31&lt;=0.6,"Media",IF(AI31&lt;=0.8,"Alta","Muy Alta"))))),"")</f>
        <v/>
      </c>
      <c r="AK31" s="47" t="str">
        <f>+AI31</f>
        <v/>
      </c>
      <c r="AL31" s="49" t="str">
        <f>IFERROR(IF(AM31="","",IF(AM31&lt;=0.2,"Leve",IF(AM31&lt;=0.4,"Menor",IF(AM31&lt;=0.6,"Moderado",IF(AM31&lt;=0.8,"Mayor","Catastrófico"))))),"")</f>
        <v/>
      </c>
      <c r="AM31" s="47" t="str">
        <f t="shared" ref="AM31" si="29">IFERROR(IF(AB31="Impacto",(U31-(+U31*AE31)),IF(AB31="Probabilidad",U31,"")),"")</f>
        <v/>
      </c>
      <c r="AN31" s="50" t="str">
        <f>IFERROR(IF(OR(AND(AJ31="Muy Baja",AL31="Leve"),AND(AJ31="Muy Baja",AL31="Menor"),AND(AJ31="Baja",AL31="Leve")),"Bajo",IF(OR(AND(AJ31="Muy baja",AL31="Moderado"),AND(AJ31="Baja",AL31="Menor"),AND(AJ31="Baja",AL31="Moderado"),AND(AJ31="Media",AL31="Leve"),AND(AJ31="Media",AL31="Menor"),AND(AJ31="Media",AL31="Moderado"),AND(AJ31="Alta",AL31="Leve"),AND(AJ31="Alta",AL31="Menor")),"Moderado",IF(OR(AND(AJ31="Muy Baja",AL31="Mayor"),AND(AJ31="Baja",AL31="Mayor"),AND(AJ31="Media",AL31="Mayor"),AND(AJ31="Alta",AL31="Moderado"),AND(AJ31="Alta",AL31="Mayor"),AND(AJ31="Muy Alta",AL31="Leve"),AND(AJ31="Muy Alta",AL31="Menor"),AND(AJ31="Muy Alta",AL31="Moderado"),AND(AJ31="Muy Alta",AL31="Mayor")),"Alto",IF(OR(AND(AJ31="Muy Baja",AL31="Catastrófico"),AND(AJ31="Baja",AL31="Catastrófico"),AND(AJ31="Media",AL31="Catastrófico"),AND(AJ31="Alta",AL31="Catastrófico"),AND(AJ31="Muy Alta",AL31="Catastrófico")),"Extremo","")))),"")</f>
        <v/>
      </c>
      <c r="AO31" s="51"/>
      <c r="AP31" s="42"/>
      <c r="AQ31" s="52"/>
      <c r="AR31" s="52"/>
      <c r="AS31" s="53"/>
      <c r="AT31" s="630"/>
      <c r="AU31" s="630"/>
      <c r="AV31" s="630"/>
    </row>
    <row r="32" spans="1:48" x14ac:dyDescent="0.2">
      <c r="A32" s="663"/>
      <c r="B32" s="539"/>
      <c r="C32" s="539"/>
      <c r="D32" s="539"/>
      <c r="E32" s="539"/>
      <c r="F32" s="539"/>
      <c r="G32" s="626"/>
      <c r="H32" s="539"/>
      <c r="I32" s="363"/>
      <c r="J32" s="363"/>
      <c r="K32" s="363"/>
      <c r="L32" s="363"/>
      <c r="M32" s="363"/>
      <c r="N32" s="363"/>
      <c r="O32" s="630"/>
      <c r="P32" s="529"/>
      <c r="Q32" s="358"/>
      <c r="R32" s="528"/>
      <c r="S32" s="358"/>
      <c r="T32" s="529"/>
      <c r="U32" s="358"/>
      <c r="V32" s="625"/>
      <c r="W32" s="70">
        <v>2</v>
      </c>
      <c r="X32" s="70"/>
      <c r="Y32" s="70"/>
      <c r="Z32" s="70"/>
      <c r="AA32" s="94" t="str">
        <f t="shared" si="1"/>
        <v xml:space="preserve">  </v>
      </c>
      <c r="AB32" s="45" t="str">
        <f>IF(OR(AC32="Preventivo",AC32="Detectivo"),"Probabilidad",IF(AC32="Correctivo","Impacto",""))</f>
        <v/>
      </c>
      <c r="AC32" s="46"/>
      <c r="AD32" s="46"/>
      <c r="AE32" s="47" t="str">
        <f t="shared" ref="AE32:AE36" si="30">IF(AND(AC32="Preventivo",AD32="Automático"),"50%",IF(AND(AC32="Preventivo",AD32="Manual"),"40%",IF(AND(AC32="Detectivo",AD32="Automático"),"40%",IF(AND(AC32="Detectivo",AD32="Manual"),"30%",IF(AND(AC32="Correctivo",AD32="Automático"),"35%",IF(AND(AC32="Correctivo",AD32="Manual"),"25%",""))))))</f>
        <v/>
      </c>
      <c r="AF32" s="46"/>
      <c r="AG32" s="46"/>
      <c r="AH32" s="46"/>
      <c r="AI32" s="48" t="str">
        <f>IFERROR(IF(AND(AB31="Probabilidad",AB32="Probabilidad"),(AK31-(+AK31*AE32)),IF(AB32="Probabilidad",(Q31-(+Q31*AE32)),IF(AB32="Impacto",AK31,""))),"")</f>
        <v/>
      </c>
      <c r="AJ32" s="49" t="str">
        <f t="shared" si="3"/>
        <v/>
      </c>
      <c r="AK32" s="47" t="str">
        <f t="shared" ref="AK32:AK36" si="31">+AI32</f>
        <v/>
      </c>
      <c r="AL32" s="49" t="str">
        <f t="shared" si="5"/>
        <v/>
      </c>
      <c r="AM32" s="47" t="str">
        <f t="shared" ref="AM32" si="32">IFERROR(IF(AND(AB31="Impacto",AB32="Impacto"),(AM31-(+AM31*AE32)),IF(AB32="Impacto",($U$13-(+$U$13*AE32)),IF(AB32="Probabilidad",AM31,""))),"")</f>
        <v/>
      </c>
      <c r="AN32" s="50" t="str">
        <f t="shared" ref="AN32:AN33" si="33">IFERROR(IF(OR(AND(AJ32="Muy Baja",AL32="Leve"),AND(AJ32="Muy Baja",AL32="Menor"),AND(AJ32="Baja",AL32="Leve")),"Bajo",IF(OR(AND(AJ32="Muy baja",AL32="Moderado"),AND(AJ32="Baja",AL32="Menor"),AND(AJ32="Baja",AL32="Moderado"),AND(AJ32="Media",AL32="Leve"),AND(AJ32="Media",AL32="Menor"),AND(AJ32="Media",AL32="Moderado"),AND(AJ32="Alta",AL32="Leve"),AND(AJ32="Alta",AL32="Menor")),"Moderado",IF(OR(AND(AJ32="Muy Baja",AL32="Mayor"),AND(AJ32="Baja",AL32="Mayor"),AND(AJ32="Media",AL32="Mayor"),AND(AJ32="Alta",AL32="Moderado"),AND(AJ32="Alta",AL32="Mayor"),AND(AJ32="Muy Alta",AL32="Leve"),AND(AJ32="Muy Alta",AL32="Menor"),AND(AJ32="Muy Alta",AL32="Moderado"),AND(AJ32="Muy Alta",AL32="Mayor")),"Alto",IF(OR(AND(AJ32="Muy Baja",AL32="Catastrófico"),AND(AJ32="Baja",AL32="Catastrófico"),AND(AJ32="Media",AL32="Catastrófico"),AND(AJ32="Alta",AL32="Catastrófico"),AND(AJ32="Muy Alta",AL32="Catastrófico")),"Extremo","")))),"")</f>
        <v/>
      </c>
      <c r="AO32" s="51"/>
      <c r="AP32" s="42"/>
      <c r="AQ32" s="52"/>
      <c r="AR32" s="52"/>
      <c r="AS32" s="53"/>
      <c r="AT32" s="630"/>
      <c r="AU32" s="630"/>
      <c r="AV32" s="630"/>
    </row>
    <row r="33" spans="1:48" x14ac:dyDescent="0.2">
      <c r="A33" s="663"/>
      <c r="B33" s="539"/>
      <c r="C33" s="539"/>
      <c r="D33" s="539"/>
      <c r="E33" s="539"/>
      <c r="F33" s="539"/>
      <c r="G33" s="626"/>
      <c r="H33" s="539"/>
      <c r="I33" s="363"/>
      <c r="J33" s="363"/>
      <c r="K33" s="363"/>
      <c r="L33" s="363"/>
      <c r="M33" s="363"/>
      <c r="N33" s="363"/>
      <c r="O33" s="630"/>
      <c r="P33" s="529"/>
      <c r="Q33" s="358"/>
      <c r="R33" s="528"/>
      <c r="S33" s="358"/>
      <c r="T33" s="529"/>
      <c r="U33" s="358"/>
      <c r="V33" s="625"/>
      <c r="W33" s="70">
        <v>3</v>
      </c>
      <c r="X33" s="70"/>
      <c r="Y33" s="70"/>
      <c r="Z33" s="70"/>
      <c r="AA33" s="94" t="str">
        <f t="shared" si="1"/>
        <v xml:space="preserve">  </v>
      </c>
      <c r="AB33" s="45" t="str">
        <f>IF(OR(AC33="Preventivo",AC33="Detectivo"),"Probabilidad",IF(AC33="Correctivo","Impacto",""))</f>
        <v/>
      </c>
      <c r="AC33" s="46"/>
      <c r="AD33" s="46"/>
      <c r="AE33" s="47" t="str">
        <f t="shared" si="30"/>
        <v/>
      </c>
      <c r="AF33" s="46"/>
      <c r="AG33" s="46"/>
      <c r="AH33" s="46"/>
      <c r="AI33" s="48" t="str">
        <f>IFERROR(IF(AND(AB32="Probabilidad",AB33="Probabilidad"),(AK32-(+AK32*AE33)),IF(AND(AB32="Impacto",AB33="Probabilidad"),(AK31-(+AK31*AE33)),IF(AB33="Impacto",AK32,""))),"")</f>
        <v/>
      </c>
      <c r="AJ33" s="49" t="str">
        <f t="shared" si="3"/>
        <v/>
      </c>
      <c r="AK33" s="47" t="str">
        <f t="shared" si="31"/>
        <v/>
      </c>
      <c r="AL33" s="49" t="str">
        <f t="shared" si="5"/>
        <v/>
      </c>
      <c r="AM33" s="47" t="str">
        <f t="shared" ref="AM33" si="34">IFERROR(IF(AND(AB32="Impacto",AB33="Impacto"),(AM32-(+AM32*AE33)),IF(AND(AB32="Probabilidad",AB33="Impacto"),(AM31-(+AM31*AE33)),IF(AB33="Probabilidad",AM32,""))),"")</f>
        <v/>
      </c>
      <c r="AN33" s="50" t="str">
        <f t="shared" si="33"/>
        <v/>
      </c>
      <c r="AO33" s="51"/>
      <c r="AP33" s="42"/>
      <c r="AQ33" s="52"/>
      <c r="AR33" s="52"/>
      <c r="AS33" s="53"/>
      <c r="AT33" s="630"/>
      <c r="AU33" s="630"/>
      <c r="AV33" s="630"/>
    </row>
    <row r="34" spans="1:48" x14ac:dyDescent="0.2">
      <c r="A34" s="663"/>
      <c r="B34" s="539"/>
      <c r="C34" s="539"/>
      <c r="D34" s="539"/>
      <c r="E34" s="539"/>
      <c r="F34" s="539"/>
      <c r="G34" s="626"/>
      <c r="H34" s="539"/>
      <c r="I34" s="363"/>
      <c r="J34" s="363"/>
      <c r="K34" s="363"/>
      <c r="L34" s="363"/>
      <c r="M34" s="363"/>
      <c r="N34" s="363"/>
      <c r="O34" s="630"/>
      <c r="P34" s="529"/>
      <c r="Q34" s="358"/>
      <c r="R34" s="528"/>
      <c r="S34" s="358"/>
      <c r="T34" s="529"/>
      <c r="U34" s="358"/>
      <c r="V34" s="625"/>
      <c r="W34" s="70">
        <v>4</v>
      </c>
      <c r="X34" s="70"/>
      <c r="Y34" s="70"/>
      <c r="Z34" s="70"/>
      <c r="AA34" s="94" t="str">
        <f t="shared" si="1"/>
        <v xml:space="preserve">  </v>
      </c>
      <c r="AB34" s="45" t="str">
        <f t="shared" ref="AB34:AB36" si="35">IF(OR(AC34="Preventivo",AC34="Detectivo"),"Probabilidad",IF(AC34="Correctivo","Impacto",""))</f>
        <v/>
      </c>
      <c r="AC34" s="46"/>
      <c r="AD34" s="46"/>
      <c r="AE34" s="47" t="str">
        <f t="shared" si="30"/>
        <v/>
      </c>
      <c r="AF34" s="46"/>
      <c r="AG34" s="46"/>
      <c r="AH34" s="46"/>
      <c r="AI34" s="48" t="str">
        <f t="shared" ref="AI34:AI36" si="36">IFERROR(IF(AND(AB33="Probabilidad",AB34="Probabilidad"),(AK33-(+AK33*AE34)),IF(AND(AB33="Impacto",AB34="Probabilidad"),(AK32-(+AK32*AE34)),IF(AB34="Impacto",AK33,""))),"")</f>
        <v/>
      </c>
      <c r="AJ34" s="49" t="str">
        <f t="shared" si="3"/>
        <v/>
      </c>
      <c r="AK34" s="47" t="str">
        <f t="shared" si="31"/>
        <v/>
      </c>
      <c r="AL34" s="49" t="str">
        <f t="shared" si="5"/>
        <v/>
      </c>
      <c r="AM34" s="47" t="str">
        <f t="shared" si="26"/>
        <v/>
      </c>
      <c r="AN34" s="50" t="str">
        <f>IFERROR(IF(OR(AND(AJ34="Muy Baja",AL34="Leve"),AND(AJ34="Muy Baja",AL34="Menor"),AND(AJ34="Baja",AL34="Leve")),"Bajo",IF(OR(AND(AJ34="Muy baja",AL34="Moderado"),AND(AJ34="Baja",AL34="Menor"),AND(AJ34="Baja",AL34="Moderado"),AND(AJ34="Media",AL34="Leve"),AND(AJ34="Media",AL34="Menor"),AND(AJ34="Media",AL34="Moderado"),AND(AJ34="Alta",AL34="Leve"),AND(AJ34="Alta",AL34="Menor")),"Moderado",IF(OR(AND(AJ34="Muy Baja",AL34="Mayor"),AND(AJ34="Baja",AL34="Mayor"),AND(AJ34="Media",AL34="Mayor"),AND(AJ34="Alta",AL34="Moderado"),AND(AJ34="Alta",AL34="Mayor"),AND(AJ34="Muy Alta",AL34="Leve"),AND(AJ34="Muy Alta",AL34="Menor"),AND(AJ34="Muy Alta",AL34="Moderado"),AND(AJ34="Muy Alta",AL34="Mayor")),"Alto",IF(OR(AND(AJ34="Muy Baja",AL34="Catastrófico"),AND(AJ34="Baja",AL34="Catastrófico"),AND(AJ34="Media",AL34="Catastrófico"),AND(AJ34="Alta",AL34="Catastrófico"),AND(AJ34="Muy Alta",AL34="Catastrófico")),"Extremo","")))),"")</f>
        <v/>
      </c>
      <c r="AO34" s="51"/>
      <c r="AP34" s="42"/>
      <c r="AQ34" s="52"/>
      <c r="AR34" s="52"/>
      <c r="AS34" s="53"/>
      <c r="AT34" s="630"/>
      <c r="AU34" s="630"/>
      <c r="AV34" s="630"/>
    </row>
    <row r="35" spans="1:48" x14ac:dyDescent="0.2">
      <c r="A35" s="663"/>
      <c r="B35" s="539"/>
      <c r="C35" s="539"/>
      <c r="D35" s="539"/>
      <c r="E35" s="539"/>
      <c r="F35" s="539"/>
      <c r="G35" s="626"/>
      <c r="H35" s="539"/>
      <c r="I35" s="363"/>
      <c r="J35" s="363"/>
      <c r="K35" s="363"/>
      <c r="L35" s="363"/>
      <c r="M35" s="363"/>
      <c r="N35" s="363"/>
      <c r="O35" s="630"/>
      <c r="P35" s="529"/>
      <c r="Q35" s="358"/>
      <c r="R35" s="528"/>
      <c r="S35" s="358"/>
      <c r="T35" s="529"/>
      <c r="U35" s="358"/>
      <c r="V35" s="625"/>
      <c r="W35" s="70">
        <v>5</v>
      </c>
      <c r="X35" s="70"/>
      <c r="Y35" s="70"/>
      <c r="Z35" s="70"/>
      <c r="AA35" s="94" t="str">
        <f t="shared" si="1"/>
        <v xml:space="preserve">  </v>
      </c>
      <c r="AB35" s="45" t="str">
        <f t="shared" si="35"/>
        <v/>
      </c>
      <c r="AC35" s="46"/>
      <c r="AD35" s="46"/>
      <c r="AE35" s="47" t="str">
        <f t="shared" si="30"/>
        <v/>
      </c>
      <c r="AF35" s="46"/>
      <c r="AG35" s="46"/>
      <c r="AH35" s="46"/>
      <c r="AI35" s="48" t="str">
        <f t="shared" si="36"/>
        <v/>
      </c>
      <c r="AJ35" s="49" t="str">
        <f>IFERROR(IF(AI35="","",IF(AI35&lt;=0.2,"Muy Baja",IF(AI35&lt;=0.4,"Baja",IF(AI35&lt;=0.6,"Media",IF(AI35&lt;=0.8,"Alta","Muy Alta"))))),"")</f>
        <v/>
      </c>
      <c r="AK35" s="47" t="str">
        <f t="shared" si="31"/>
        <v/>
      </c>
      <c r="AL35" s="49" t="str">
        <f t="shared" si="5"/>
        <v/>
      </c>
      <c r="AM35" s="47" t="str">
        <f t="shared" si="26"/>
        <v/>
      </c>
      <c r="AN35" s="50" t="str">
        <f t="shared" ref="AN35:AN36" si="37">IFERROR(IF(OR(AND(AJ35="Muy Baja",AL35="Leve"),AND(AJ35="Muy Baja",AL35="Menor"),AND(AJ35="Baja",AL35="Leve")),"Bajo",IF(OR(AND(AJ35="Muy baja",AL35="Moderado"),AND(AJ35="Baja",AL35="Menor"),AND(AJ35="Baja",AL35="Moderado"),AND(AJ35="Media",AL35="Leve"),AND(AJ35="Media",AL35="Menor"),AND(AJ35="Media",AL35="Moderado"),AND(AJ35="Alta",AL35="Leve"),AND(AJ35="Alta",AL35="Menor")),"Moderado",IF(OR(AND(AJ35="Muy Baja",AL35="Mayor"),AND(AJ35="Baja",AL35="Mayor"),AND(AJ35="Media",AL35="Mayor"),AND(AJ35="Alta",AL35="Moderado"),AND(AJ35="Alta",AL35="Mayor"),AND(AJ35="Muy Alta",AL35="Leve"),AND(AJ35="Muy Alta",AL35="Menor"),AND(AJ35="Muy Alta",AL35="Moderado"),AND(AJ35="Muy Alta",AL35="Mayor")),"Alto",IF(OR(AND(AJ35="Muy Baja",AL35="Catastrófico"),AND(AJ35="Baja",AL35="Catastrófico"),AND(AJ35="Media",AL35="Catastrófico"),AND(AJ35="Alta",AL35="Catastrófico"),AND(AJ35="Muy Alta",AL35="Catastrófico")),"Extremo","")))),"")</f>
        <v/>
      </c>
      <c r="AO35" s="51"/>
      <c r="AP35" s="42"/>
      <c r="AQ35" s="52"/>
      <c r="AR35" s="52"/>
      <c r="AS35" s="53"/>
      <c r="AT35" s="630"/>
      <c r="AU35" s="630"/>
      <c r="AV35" s="630"/>
    </row>
    <row r="36" spans="1:48" x14ac:dyDescent="0.2">
      <c r="A36" s="663"/>
      <c r="B36" s="539"/>
      <c r="C36" s="539"/>
      <c r="D36" s="539"/>
      <c r="E36" s="539"/>
      <c r="F36" s="539"/>
      <c r="G36" s="626"/>
      <c r="H36" s="539"/>
      <c r="I36" s="364"/>
      <c r="J36" s="364"/>
      <c r="K36" s="364"/>
      <c r="L36" s="364"/>
      <c r="M36" s="364"/>
      <c r="N36" s="364"/>
      <c r="O36" s="630"/>
      <c r="P36" s="529"/>
      <c r="Q36" s="358"/>
      <c r="R36" s="528"/>
      <c r="S36" s="358"/>
      <c r="T36" s="529"/>
      <c r="U36" s="358"/>
      <c r="V36" s="625"/>
      <c r="W36" s="70">
        <v>6</v>
      </c>
      <c r="X36" s="70"/>
      <c r="Y36" s="70"/>
      <c r="Z36" s="70"/>
      <c r="AA36" s="94" t="str">
        <f t="shared" si="1"/>
        <v xml:space="preserve">  </v>
      </c>
      <c r="AB36" s="45" t="str">
        <f t="shared" si="35"/>
        <v/>
      </c>
      <c r="AC36" s="46"/>
      <c r="AD36" s="46"/>
      <c r="AE36" s="47" t="str">
        <f t="shared" si="30"/>
        <v/>
      </c>
      <c r="AF36" s="46"/>
      <c r="AG36" s="46"/>
      <c r="AH36" s="46"/>
      <c r="AI36" s="48" t="str">
        <f t="shared" si="36"/>
        <v/>
      </c>
      <c r="AJ36" s="49" t="str">
        <f t="shared" si="3"/>
        <v/>
      </c>
      <c r="AK36" s="47" t="str">
        <f t="shared" si="31"/>
        <v/>
      </c>
      <c r="AL36" s="49" t="str">
        <f t="shared" si="5"/>
        <v/>
      </c>
      <c r="AM36" s="47" t="str">
        <f t="shared" si="26"/>
        <v/>
      </c>
      <c r="AN36" s="50" t="str">
        <f t="shared" si="37"/>
        <v/>
      </c>
      <c r="AO36" s="51"/>
      <c r="AP36" s="42"/>
      <c r="AQ36" s="52"/>
      <c r="AR36" s="52"/>
      <c r="AS36" s="53"/>
      <c r="AT36" s="630"/>
      <c r="AU36" s="630"/>
      <c r="AV36" s="630"/>
    </row>
    <row r="37" spans="1:48" x14ac:dyDescent="0.2">
      <c r="A37" s="663">
        <v>5</v>
      </c>
      <c r="B37" s="539"/>
      <c r="C37" s="539"/>
      <c r="D37" s="539"/>
      <c r="E37" s="539"/>
      <c r="F37" s="539"/>
      <c r="G37" s="626" t="str">
        <f t="shared" ref="G37" si="38">+CONCATENATE(C37," ",D37," ",E37)</f>
        <v xml:space="preserve">  </v>
      </c>
      <c r="H37" s="539"/>
      <c r="I37" s="362"/>
      <c r="J37" s="362"/>
      <c r="K37" s="362"/>
      <c r="L37" s="362"/>
      <c r="M37" s="362"/>
      <c r="N37" s="362"/>
      <c r="O37" s="630"/>
      <c r="P37" s="529" t="str">
        <f>IF(O37&lt;=0,"",IF(O37&lt;=2,"Muy Baja",IF(O37&lt;=24,"Baja",IF(O37&lt;=500,"Media",IF(O37&lt;=5000,"Alta","Muy Alta")))))</f>
        <v/>
      </c>
      <c r="Q37" s="358" t="str">
        <f>IF(P37="","",IF(P37="Muy Baja",0.2,IF(P37="Baja",0.4,IF(P37="Media",0.6,IF(P37="Alta",0.8,IF(P37="Muy Alta",1,))))))</f>
        <v/>
      </c>
      <c r="R37" s="528"/>
      <c r="S37" s="358">
        <f>IF(NOT(ISERROR(MATCH(R37,'[8]Tabla Impacto'!$B$245:$B$249,0))),'[8]Tabla Impacto'!$F$224&amp;"Por favor no seleccionar los criterios de impacto(Reputacional, Operativo, Legal, ni Contagio)",R37)</f>
        <v>0</v>
      </c>
      <c r="T37" s="529" t="str">
        <f>IF(OR(S37='[8]Tabla Impacto'!$C$12,S37='[8]Tabla Impacto'!$D$12),"Leve",IF(OR(S37='[8]Tabla Impacto'!$C$13,S37='[8]Tabla Impacto'!$D$13),"Menor",IF(OR(S37='[8]Tabla Impacto'!$C$14,S37='[8]Tabla Impacto'!$D$14),"Moderado",IF(OR(S37='[8]Tabla Impacto'!$C$15,S37='[8]Tabla Impacto'!$D$15),"Mayor",IF(OR(S37='[8]Tabla Impacto'!$C$16,S37='[8]Tabla Impacto'!$D$16),"Catastrófico","")))))</f>
        <v/>
      </c>
      <c r="U37" s="358" t="str">
        <f>IF(T37="","",IF(T37="Leve",0.2,IF(T37="Menor",0.4,IF(T37="Moderado",0.6,IF(T37="Mayor",0.8,IF(T37="Catastrófico",1,))))))</f>
        <v/>
      </c>
      <c r="V37" s="625" t="str">
        <f>IF(OR(AND(P37="Muy Baja",T37="Leve"),AND(P37="Muy Baja",T37="Menor"),AND(P37="Baja",T37="Leve")),"Bajo",IF(OR(AND(P37="Muy baja",T37="Moderado"),AND(P37="Baja",T37="Menor"),AND(P37="Baja",T37="Moderado"),AND(P37="Media",T37="Leve"),AND(P37="Media",T37="Menor"),AND(P37="Media",T37="Moderado"),AND(P37="Alta",T37="Leve"),AND(P37="Alta",T37="Menor")),"Moderado",IF(OR(AND(P37="Muy Baja",T37="Mayor"),AND(P37="Baja",T37="Mayor"),AND(P37="Media",T37="Mayor"),AND(P37="Alta",T37="Moderado"),AND(P37="Alta",T37="Mayor"),AND(P37="Muy Alta",T37="Leve"),AND(P37="Muy Alta",T37="Menor"),AND(P37="Muy Alta",T37="Moderado"),AND(P37="Muy Alta",T37="Mayor")),"Alto",IF(OR(AND(P37="Muy Baja",T37="Catastrófico"),AND(P37="Baja",T37="Catastrófico"),AND(P37="Media",T37="Catastrófico"),AND(P37="Alta",T37="Catastrófico"),AND(P37="Muy Alta",T37="Catastrófico")),"Extremo",""))))</f>
        <v/>
      </c>
      <c r="W37" s="70">
        <v>1</v>
      </c>
      <c r="X37" s="70"/>
      <c r="Y37" s="70"/>
      <c r="Z37" s="70"/>
      <c r="AA37" s="94" t="str">
        <f t="shared" si="1"/>
        <v xml:space="preserve">  </v>
      </c>
      <c r="AB37" s="45" t="str">
        <f>IF(OR(AC37="Preventivo",AC37="Detectivo"),"Probabilidad",IF(AC37="Correctivo","Impacto",""))</f>
        <v/>
      </c>
      <c r="AC37" s="46"/>
      <c r="AD37" s="46"/>
      <c r="AE37" s="47" t="str">
        <f>IF(AND(AC37="Preventivo",AD37="Automático"),"50%",IF(AND(AC37="Preventivo",AD37="Manual"),"40%",IF(AND(AC37="Detectivo",AD37="Automático"),"40%",IF(AND(AC37="Detectivo",AD37="Manual"),"30%",IF(AND(AC37="Correctivo",AD37="Automático"),"35%",IF(AND(AC37="Correctivo",AD37="Manual"),"25%",""))))))</f>
        <v/>
      </c>
      <c r="AF37" s="46"/>
      <c r="AG37" s="46"/>
      <c r="AH37" s="46"/>
      <c r="AI37" s="48" t="str">
        <f>IFERROR(IF(AB37="Probabilidad",(Q37-(+Q37*AE37)),IF(AB37="Impacto",Q37,"")),"")</f>
        <v/>
      </c>
      <c r="AJ37" s="49" t="str">
        <f>IFERROR(IF(AI37="","",IF(AI37&lt;=0.2,"Muy Baja",IF(AI37&lt;=0.4,"Baja",IF(AI37&lt;=0.6,"Media",IF(AI37&lt;=0.8,"Alta","Muy Alta"))))),"")</f>
        <v/>
      </c>
      <c r="AK37" s="47" t="str">
        <f>+AI37</f>
        <v/>
      </c>
      <c r="AL37" s="49" t="str">
        <f>IFERROR(IF(AM37="","",IF(AM37&lt;=0.2,"Leve",IF(AM37&lt;=0.4,"Menor",IF(AM37&lt;=0.6,"Moderado",IF(AM37&lt;=0.8,"Mayor","Catastrófico"))))),"")</f>
        <v/>
      </c>
      <c r="AM37" s="47" t="str">
        <f t="shared" ref="AM37" si="39">IFERROR(IF(AB37="Impacto",(U37-(+U37*AE37)),IF(AB37="Probabilidad",U37,"")),"")</f>
        <v/>
      </c>
      <c r="AN37" s="50" t="str">
        <f>IFERROR(IF(OR(AND(AJ37="Muy Baja",AL37="Leve"),AND(AJ37="Muy Baja",AL37="Menor"),AND(AJ37="Baja",AL37="Leve")),"Bajo",IF(OR(AND(AJ37="Muy baja",AL37="Moderado"),AND(AJ37="Baja",AL37="Menor"),AND(AJ37="Baja",AL37="Moderado"),AND(AJ37="Media",AL37="Leve"),AND(AJ37="Media",AL37="Menor"),AND(AJ37="Media",AL37="Moderado"),AND(AJ37="Alta",AL37="Leve"),AND(AJ37="Alta",AL37="Menor")),"Moderado",IF(OR(AND(AJ37="Muy Baja",AL37="Mayor"),AND(AJ37="Baja",AL37="Mayor"),AND(AJ37="Media",AL37="Mayor"),AND(AJ37="Alta",AL37="Moderado"),AND(AJ37="Alta",AL37="Mayor"),AND(AJ37="Muy Alta",AL37="Leve"),AND(AJ37="Muy Alta",AL37="Menor"),AND(AJ37="Muy Alta",AL37="Moderado"),AND(AJ37="Muy Alta",AL37="Mayor")),"Alto",IF(OR(AND(AJ37="Muy Baja",AL37="Catastrófico"),AND(AJ37="Baja",AL37="Catastrófico"),AND(AJ37="Media",AL37="Catastrófico"),AND(AJ37="Alta",AL37="Catastrófico"),AND(AJ37="Muy Alta",AL37="Catastrófico")),"Extremo","")))),"")</f>
        <v/>
      </c>
      <c r="AO37" s="51"/>
      <c r="AP37" s="42"/>
      <c r="AQ37" s="52"/>
      <c r="AR37" s="52"/>
      <c r="AS37" s="53"/>
      <c r="AT37" s="630"/>
      <c r="AU37" s="630"/>
      <c r="AV37" s="630"/>
    </row>
    <row r="38" spans="1:48" x14ac:dyDescent="0.2">
      <c r="A38" s="663"/>
      <c r="B38" s="539"/>
      <c r="C38" s="539"/>
      <c r="D38" s="539"/>
      <c r="E38" s="539"/>
      <c r="F38" s="539"/>
      <c r="G38" s="626"/>
      <c r="H38" s="539"/>
      <c r="I38" s="363"/>
      <c r="J38" s="363"/>
      <c r="K38" s="363"/>
      <c r="L38" s="363"/>
      <c r="M38" s="363"/>
      <c r="N38" s="363"/>
      <c r="O38" s="630"/>
      <c r="P38" s="529"/>
      <c r="Q38" s="358"/>
      <c r="R38" s="528"/>
      <c r="S38" s="358"/>
      <c r="T38" s="529"/>
      <c r="U38" s="358"/>
      <c r="V38" s="625"/>
      <c r="W38" s="70">
        <v>2</v>
      </c>
      <c r="X38" s="70"/>
      <c r="Y38" s="70"/>
      <c r="Z38" s="70"/>
      <c r="AA38" s="94" t="str">
        <f t="shared" si="1"/>
        <v xml:space="preserve">  </v>
      </c>
      <c r="AB38" s="45" t="str">
        <f>IF(OR(AC38="Preventivo",AC38="Detectivo"),"Probabilidad",IF(AC38="Correctivo","Impacto",""))</f>
        <v/>
      </c>
      <c r="AC38" s="46"/>
      <c r="AD38" s="46"/>
      <c r="AE38" s="47" t="str">
        <f t="shared" ref="AE38:AE42" si="40">IF(AND(AC38="Preventivo",AD38="Automático"),"50%",IF(AND(AC38="Preventivo",AD38="Manual"),"40%",IF(AND(AC38="Detectivo",AD38="Automático"),"40%",IF(AND(AC38="Detectivo",AD38="Manual"),"30%",IF(AND(AC38="Correctivo",AD38="Automático"),"35%",IF(AND(AC38="Correctivo",AD38="Manual"),"25%",""))))))</f>
        <v/>
      </c>
      <c r="AF38" s="46"/>
      <c r="AG38" s="46"/>
      <c r="AH38" s="46"/>
      <c r="AI38" s="48" t="str">
        <f>IFERROR(IF(AND(AB37="Probabilidad",AB38="Probabilidad"),(AK37-(+AK37*AE38)),IF(AB38="Probabilidad",(Q37-(+Q37*AE38)),IF(AB38="Impacto",AK37,""))),"")</f>
        <v/>
      </c>
      <c r="AJ38" s="49" t="str">
        <f t="shared" si="3"/>
        <v/>
      </c>
      <c r="AK38" s="47" t="str">
        <f t="shared" ref="AK38:AK42" si="41">+AI38</f>
        <v/>
      </c>
      <c r="AL38" s="49" t="str">
        <f t="shared" si="5"/>
        <v/>
      </c>
      <c r="AM38" s="47" t="str">
        <f t="shared" ref="AM38" si="42">IFERROR(IF(AND(AB37="Impacto",AB38="Impacto"),(AM37-(+AM37*AE38)),IF(AB38="Impacto",($U$13-(+$U$13*AE38)),IF(AB38="Probabilidad",AM37,""))),"")</f>
        <v/>
      </c>
      <c r="AN38" s="50" t="str">
        <f t="shared" ref="AN38:AN39" si="43">IFERROR(IF(OR(AND(AJ38="Muy Baja",AL38="Leve"),AND(AJ38="Muy Baja",AL38="Menor"),AND(AJ38="Baja",AL38="Leve")),"Bajo",IF(OR(AND(AJ38="Muy baja",AL38="Moderado"),AND(AJ38="Baja",AL38="Menor"),AND(AJ38="Baja",AL38="Moderado"),AND(AJ38="Media",AL38="Leve"),AND(AJ38="Media",AL38="Menor"),AND(AJ38="Media",AL38="Moderado"),AND(AJ38="Alta",AL38="Leve"),AND(AJ38="Alta",AL38="Menor")),"Moderado",IF(OR(AND(AJ38="Muy Baja",AL38="Mayor"),AND(AJ38="Baja",AL38="Mayor"),AND(AJ38="Media",AL38="Mayor"),AND(AJ38="Alta",AL38="Moderado"),AND(AJ38="Alta",AL38="Mayor"),AND(AJ38="Muy Alta",AL38="Leve"),AND(AJ38="Muy Alta",AL38="Menor"),AND(AJ38="Muy Alta",AL38="Moderado"),AND(AJ38="Muy Alta",AL38="Mayor")),"Alto",IF(OR(AND(AJ38="Muy Baja",AL38="Catastrófico"),AND(AJ38="Baja",AL38="Catastrófico"),AND(AJ38="Media",AL38="Catastrófico"),AND(AJ38="Alta",AL38="Catastrófico"),AND(AJ38="Muy Alta",AL38="Catastrófico")),"Extremo","")))),"")</f>
        <v/>
      </c>
      <c r="AO38" s="51"/>
      <c r="AP38" s="42"/>
      <c r="AQ38" s="52"/>
      <c r="AR38" s="52"/>
      <c r="AS38" s="53"/>
      <c r="AT38" s="630"/>
      <c r="AU38" s="630"/>
      <c r="AV38" s="630"/>
    </row>
    <row r="39" spans="1:48" x14ac:dyDescent="0.2">
      <c r="A39" s="663"/>
      <c r="B39" s="539"/>
      <c r="C39" s="539"/>
      <c r="D39" s="539"/>
      <c r="E39" s="539"/>
      <c r="F39" s="539"/>
      <c r="G39" s="626"/>
      <c r="H39" s="539"/>
      <c r="I39" s="363"/>
      <c r="J39" s="363"/>
      <c r="K39" s="363"/>
      <c r="L39" s="363"/>
      <c r="M39" s="363"/>
      <c r="N39" s="363"/>
      <c r="O39" s="630"/>
      <c r="P39" s="529"/>
      <c r="Q39" s="358"/>
      <c r="R39" s="528"/>
      <c r="S39" s="358"/>
      <c r="T39" s="529"/>
      <c r="U39" s="358"/>
      <c r="V39" s="625"/>
      <c r="W39" s="70">
        <v>3</v>
      </c>
      <c r="X39" s="70"/>
      <c r="Y39" s="70"/>
      <c r="Z39" s="70"/>
      <c r="AA39" s="94" t="str">
        <f t="shared" si="1"/>
        <v xml:space="preserve">  </v>
      </c>
      <c r="AB39" s="45" t="str">
        <f>IF(OR(AC39="Preventivo",AC39="Detectivo"),"Probabilidad",IF(AC39="Correctivo","Impacto",""))</f>
        <v/>
      </c>
      <c r="AC39" s="46"/>
      <c r="AD39" s="46"/>
      <c r="AE39" s="47" t="str">
        <f t="shared" si="40"/>
        <v/>
      </c>
      <c r="AF39" s="46"/>
      <c r="AG39" s="46"/>
      <c r="AH39" s="46"/>
      <c r="AI39" s="48" t="str">
        <f>IFERROR(IF(AND(AB38="Probabilidad",AB39="Probabilidad"),(AK38-(+AK38*AE39)),IF(AND(AB38="Impacto",AB39="Probabilidad"),(AK37-(+AK37*AE39)),IF(AB39="Impacto",AK38,""))),"")</f>
        <v/>
      </c>
      <c r="AJ39" s="49" t="str">
        <f t="shared" si="3"/>
        <v/>
      </c>
      <c r="AK39" s="47" t="str">
        <f t="shared" si="41"/>
        <v/>
      </c>
      <c r="AL39" s="49" t="str">
        <f t="shared" si="5"/>
        <v/>
      </c>
      <c r="AM39" s="47" t="str">
        <f t="shared" ref="AM39" si="44">IFERROR(IF(AND(AB38="Impacto",AB39="Impacto"),(AM38-(+AM38*AE39)),IF(AND(AB38="Probabilidad",AB39="Impacto"),(AM37-(+AM37*AE39)),IF(AB39="Probabilidad",AM38,""))),"")</f>
        <v/>
      </c>
      <c r="AN39" s="50" t="str">
        <f t="shared" si="43"/>
        <v/>
      </c>
      <c r="AO39" s="51"/>
      <c r="AP39" s="42"/>
      <c r="AQ39" s="52"/>
      <c r="AR39" s="52"/>
      <c r="AS39" s="53"/>
      <c r="AT39" s="630"/>
      <c r="AU39" s="630"/>
      <c r="AV39" s="630"/>
    </row>
    <row r="40" spans="1:48" x14ac:dyDescent="0.2">
      <c r="A40" s="663"/>
      <c r="B40" s="539"/>
      <c r="C40" s="539"/>
      <c r="D40" s="539"/>
      <c r="E40" s="539"/>
      <c r="F40" s="539"/>
      <c r="G40" s="626"/>
      <c r="H40" s="539"/>
      <c r="I40" s="363"/>
      <c r="J40" s="363"/>
      <c r="K40" s="363"/>
      <c r="L40" s="363"/>
      <c r="M40" s="363"/>
      <c r="N40" s="363"/>
      <c r="O40" s="630"/>
      <c r="P40" s="529"/>
      <c r="Q40" s="358"/>
      <c r="R40" s="528"/>
      <c r="S40" s="358"/>
      <c r="T40" s="529"/>
      <c r="U40" s="358"/>
      <c r="V40" s="625"/>
      <c r="W40" s="70">
        <v>4</v>
      </c>
      <c r="X40" s="70"/>
      <c r="Y40" s="70"/>
      <c r="Z40" s="70"/>
      <c r="AA40" s="94" t="str">
        <f t="shared" si="1"/>
        <v xml:space="preserve">  </v>
      </c>
      <c r="AB40" s="45" t="str">
        <f t="shared" ref="AB40:AB42" si="45">IF(OR(AC40="Preventivo",AC40="Detectivo"),"Probabilidad",IF(AC40="Correctivo","Impacto",""))</f>
        <v/>
      </c>
      <c r="AC40" s="46"/>
      <c r="AD40" s="46"/>
      <c r="AE40" s="47" t="str">
        <f t="shared" si="40"/>
        <v/>
      </c>
      <c r="AF40" s="46"/>
      <c r="AG40" s="46"/>
      <c r="AH40" s="46"/>
      <c r="AI40" s="48" t="str">
        <f t="shared" ref="AI40:AI42" si="46">IFERROR(IF(AND(AB39="Probabilidad",AB40="Probabilidad"),(AK39-(+AK39*AE40)),IF(AND(AB39="Impacto",AB40="Probabilidad"),(AK38-(+AK38*AE40)),IF(AB40="Impacto",AK39,""))),"")</f>
        <v/>
      </c>
      <c r="AJ40" s="49" t="str">
        <f t="shared" si="3"/>
        <v/>
      </c>
      <c r="AK40" s="47" t="str">
        <f t="shared" si="41"/>
        <v/>
      </c>
      <c r="AL40" s="49" t="str">
        <f t="shared" si="5"/>
        <v/>
      </c>
      <c r="AM40" s="47" t="str">
        <f t="shared" si="26"/>
        <v/>
      </c>
      <c r="AN40" s="50" t="str">
        <f>IFERROR(IF(OR(AND(AJ40="Muy Baja",AL40="Leve"),AND(AJ40="Muy Baja",AL40="Menor"),AND(AJ40="Baja",AL40="Leve")),"Bajo",IF(OR(AND(AJ40="Muy baja",AL40="Moderado"),AND(AJ40="Baja",AL40="Menor"),AND(AJ40="Baja",AL40="Moderado"),AND(AJ40="Media",AL40="Leve"),AND(AJ40="Media",AL40="Menor"),AND(AJ40="Media",AL40="Moderado"),AND(AJ40="Alta",AL40="Leve"),AND(AJ40="Alta",AL40="Menor")),"Moderado",IF(OR(AND(AJ40="Muy Baja",AL40="Mayor"),AND(AJ40="Baja",AL40="Mayor"),AND(AJ40="Media",AL40="Mayor"),AND(AJ40="Alta",AL40="Moderado"),AND(AJ40="Alta",AL40="Mayor"),AND(AJ40="Muy Alta",AL40="Leve"),AND(AJ40="Muy Alta",AL40="Menor"),AND(AJ40="Muy Alta",AL40="Moderado"),AND(AJ40="Muy Alta",AL40="Mayor")),"Alto",IF(OR(AND(AJ40="Muy Baja",AL40="Catastrófico"),AND(AJ40="Baja",AL40="Catastrófico"),AND(AJ40="Media",AL40="Catastrófico"),AND(AJ40="Alta",AL40="Catastrófico"),AND(AJ40="Muy Alta",AL40="Catastrófico")),"Extremo","")))),"")</f>
        <v/>
      </c>
      <c r="AO40" s="51"/>
      <c r="AP40" s="42"/>
      <c r="AQ40" s="52"/>
      <c r="AR40" s="52"/>
      <c r="AS40" s="53"/>
      <c r="AT40" s="630"/>
      <c r="AU40" s="630"/>
      <c r="AV40" s="630"/>
    </row>
    <row r="41" spans="1:48" x14ac:dyDescent="0.2">
      <c r="A41" s="663"/>
      <c r="B41" s="539"/>
      <c r="C41" s="539"/>
      <c r="D41" s="539"/>
      <c r="E41" s="539"/>
      <c r="F41" s="539"/>
      <c r="G41" s="626"/>
      <c r="H41" s="539"/>
      <c r="I41" s="363"/>
      <c r="J41" s="363"/>
      <c r="K41" s="363"/>
      <c r="L41" s="363"/>
      <c r="M41" s="363"/>
      <c r="N41" s="363"/>
      <c r="O41" s="630"/>
      <c r="P41" s="529"/>
      <c r="Q41" s="358"/>
      <c r="R41" s="528"/>
      <c r="S41" s="358"/>
      <c r="T41" s="529"/>
      <c r="U41" s="358"/>
      <c r="V41" s="625"/>
      <c r="W41" s="70">
        <v>5</v>
      </c>
      <c r="X41" s="70"/>
      <c r="Y41" s="70"/>
      <c r="Z41" s="70"/>
      <c r="AA41" s="94" t="str">
        <f t="shared" si="1"/>
        <v xml:space="preserve">  </v>
      </c>
      <c r="AB41" s="45" t="str">
        <f t="shared" si="45"/>
        <v/>
      </c>
      <c r="AC41" s="46"/>
      <c r="AD41" s="46"/>
      <c r="AE41" s="47" t="str">
        <f t="shared" si="40"/>
        <v/>
      </c>
      <c r="AF41" s="46"/>
      <c r="AG41" s="46"/>
      <c r="AH41" s="46"/>
      <c r="AI41" s="48" t="str">
        <f t="shared" si="46"/>
        <v/>
      </c>
      <c r="AJ41" s="49" t="str">
        <f t="shared" si="3"/>
        <v/>
      </c>
      <c r="AK41" s="47" t="str">
        <f t="shared" si="41"/>
        <v/>
      </c>
      <c r="AL41" s="49" t="str">
        <f t="shared" si="5"/>
        <v/>
      </c>
      <c r="AM41" s="47" t="str">
        <f t="shared" si="26"/>
        <v/>
      </c>
      <c r="AN41" s="50" t="str">
        <f t="shared" ref="AN41:AN42" si="47">IFERROR(IF(OR(AND(AJ41="Muy Baja",AL41="Leve"),AND(AJ41="Muy Baja",AL41="Menor"),AND(AJ41="Baja",AL41="Leve")),"Bajo",IF(OR(AND(AJ41="Muy baja",AL41="Moderado"),AND(AJ41="Baja",AL41="Menor"),AND(AJ41="Baja",AL41="Moderado"),AND(AJ41="Media",AL41="Leve"),AND(AJ41="Media",AL41="Menor"),AND(AJ41="Media",AL41="Moderado"),AND(AJ41="Alta",AL41="Leve"),AND(AJ41="Alta",AL41="Menor")),"Moderado",IF(OR(AND(AJ41="Muy Baja",AL41="Mayor"),AND(AJ41="Baja",AL41="Mayor"),AND(AJ41="Media",AL41="Mayor"),AND(AJ41="Alta",AL41="Moderado"),AND(AJ41="Alta",AL41="Mayor"),AND(AJ41="Muy Alta",AL41="Leve"),AND(AJ41="Muy Alta",AL41="Menor"),AND(AJ41="Muy Alta",AL41="Moderado"),AND(AJ41="Muy Alta",AL41="Mayor")),"Alto",IF(OR(AND(AJ41="Muy Baja",AL41="Catastrófico"),AND(AJ41="Baja",AL41="Catastrófico"),AND(AJ41="Media",AL41="Catastrófico"),AND(AJ41="Alta",AL41="Catastrófico"),AND(AJ41="Muy Alta",AL41="Catastrófico")),"Extremo","")))),"")</f>
        <v/>
      </c>
      <c r="AO41" s="51"/>
      <c r="AP41" s="42"/>
      <c r="AQ41" s="52"/>
      <c r="AR41" s="52"/>
      <c r="AS41" s="53"/>
      <c r="AT41" s="630"/>
      <c r="AU41" s="630"/>
      <c r="AV41" s="630"/>
    </row>
    <row r="42" spans="1:48" x14ac:dyDescent="0.2">
      <c r="A42" s="663"/>
      <c r="B42" s="539"/>
      <c r="C42" s="539"/>
      <c r="D42" s="539"/>
      <c r="E42" s="539"/>
      <c r="F42" s="539"/>
      <c r="G42" s="626"/>
      <c r="H42" s="539"/>
      <c r="I42" s="364"/>
      <c r="J42" s="364"/>
      <c r="K42" s="364"/>
      <c r="L42" s="364"/>
      <c r="M42" s="364"/>
      <c r="N42" s="364"/>
      <c r="O42" s="630"/>
      <c r="P42" s="529"/>
      <c r="Q42" s="358"/>
      <c r="R42" s="528"/>
      <c r="S42" s="358"/>
      <c r="T42" s="529"/>
      <c r="U42" s="358"/>
      <c r="V42" s="625"/>
      <c r="W42" s="70">
        <v>6</v>
      </c>
      <c r="X42" s="70"/>
      <c r="Y42" s="70"/>
      <c r="Z42" s="70"/>
      <c r="AA42" s="94" t="str">
        <f t="shared" si="1"/>
        <v xml:space="preserve">  </v>
      </c>
      <c r="AB42" s="45" t="str">
        <f t="shared" si="45"/>
        <v/>
      </c>
      <c r="AC42" s="46"/>
      <c r="AD42" s="46"/>
      <c r="AE42" s="47" t="str">
        <f t="shared" si="40"/>
        <v/>
      </c>
      <c r="AF42" s="46"/>
      <c r="AG42" s="46"/>
      <c r="AH42" s="46"/>
      <c r="AI42" s="48" t="str">
        <f t="shared" si="46"/>
        <v/>
      </c>
      <c r="AJ42" s="49" t="str">
        <f t="shared" si="3"/>
        <v/>
      </c>
      <c r="AK42" s="47" t="str">
        <f t="shared" si="41"/>
        <v/>
      </c>
      <c r="AL42" s="49" t="str">
        <f t="shared" si="5"/>
        <v/>
      </c>
      <c r="AM42" s="47" t="str">
        <f t="shared" si="26"/>
        <v/>
      </c>
      <c r="AN42" s="50" t="str">
        <f t="shared" si="47"/>
        <v/>
      </c>
      <c r="AO42" s="51"/>
      <c r="AP42" s="42"/>
      <c r="AQ42" s="52"/>
      <c r="AR42" s="52"/>
      <c r="AS42" s="53"/>
      <c r="AT42" s="630"/>
      <c r="AU42" s="630"/>
      <c r="AV42" s="630"/>
    </row>
    <row r="43" spans="1:48" x14ac:dyDescent="0.2">
      <c r="A43" s="663">
        <v>6</v>
      </c>
      <c r="B43" s="539"/>
      <c r="C43" s="539"/>
      <c r="D43" s="539"/>
      <c r="E43" s="539"/>
      <c r="F43" s="539"/>
      <c r="G43" s="626" t="str">
        <f t="shared" ref="G43" si="48">+CONCATENATE(C43," ",D43," ",E43)</f>
        <v xml:space="preserve">  </v>
      </c>
      <c r="H43" s="539"/>
      <c r="I43" s="362"/>
      <c r="J43" s="362"/>
      <c r="K43" s="362"/>
      <c r="L43" s="362"/>
      <c r="M43" s="362"/>
      <c r="N43" s="362"/>
      <c r="O43" s="630"/>
      <c r="P43" s="529" t="str">
        <f>IF(O43&lt;=0,"",IF(O43&lt;=2,"Muy Baja",IF(O43&lt;=24,"Baja",IF(O43&lt;=500,"Media",IF(O43&lt;=5000,"Alta","Muy Alta")))))</f>
        <v/>
      </c>
      <c r="Q43" s="358" t="str">
        <f>IF(P43="","",IF(P43="Muy Baja",0.2,IF(P43="Baja",0.4,IF(P43="Media",0.6,IF(P43="Alta",0.8,IF(P43="Muy Alta",1,))))))</f>
        <v/>
      </c>
      <c r="R43" s="528"/>
      <c r="S43" s="358">
        <f>IF(NOT(ISERROR(MATCH(R43,'[8]Tabla Impacto'!$B$245:$B$249,0))),'[8]Tabla Impacto'!$F$224&amp;"Por favor no seleccionar los criterios de impacto(Reputacional, Operativo, Legal, ni Contagio)",R43)</f>
        <v>0</v>
      </c>
      <c r="T43" s="529" t="str">
        <f>IF(OR(S43='[8]Tabla Impacto'!$C$12,S43='[8]Tabla Impacto'!$D$12),"Leve",IF(OR(S43='[8]Tabla Impacto'!$C$13,S43='[8]Tabla Impacto'!$D$13),"Menor",IF(OR(S43='[8]Tabla Impacto'!$C$14,S43='[8]Tabla Impacto'!$D$14),"Moderado",IF(OR(S43='[8]Tabla Impacto'!$C$15,S43='[8]Tabla Impacto'!$D$15),"Mayor",IF(OR(S43='[8]Tabla Impacto'!$C$16,S43='[8]Tabla Impacto'!$D$16),"Catastrófico","")))))</f>
        <v/>
      </c>
      <c r="U43" s="358" t="str">
        <f>IF(T43="","",IF(T43="Leve",0.2,IF(T43="Menor",0.4,IF(T43="Moderado",0.6,IF(T43="Mayor",0.8,IF(T43="Catastrófico",1,))))))</f>
        <v/>
      </c>
      <c r="V43" s="625" t="str">
        <f>IF(OR(AND(P43="Muy Baja",T43="Leve"),AND(P43="Muy Baja",T43="Menor"),AND(P43="Baja",T43="Leve")),"Bajo",IF(OR(AND(P43="Muy baja",T43="Moderado"),AND(P43="Baja",T43="Menor"),AND(P43="Baja",T43="Moderado"),AND(P43="Media",T43="Leve"),AND(P43="Media",T43="Menor"),AND(P43="Media",T43="Moderado"),AND(P43="Alta",T43="Leve"),AND(P43="Alta",T43="Menor")),"Moderado",IF(OR(AND(P43="Muy Baja",T43="Mayor"),AND(P43="Baja",T43="Mayor"),AND(P43="Media",T43="Mayor"),AND(P43="Alta",T43="Moderado"),AND(P43="Alta",T43="Mayor"),AND(P43="Muy Alta",T43="Leve"),AND(P43="Muy Alta",T43="Menor"),AND(P43="Muy Alta",T43="Moderado"),AND(P43="Muy Alta",T43="Mayor")),"Alto",IF(OR(AND(P43="Muy Baja",T43="Catastrófico"),AND(P43="Baja",T43="Catastrófico"),AND(P43="Media",T43="Catastrófico"),AND(P43="Alta",T43="Catastrófico"),AND(P43="Muy Alta",T43="Catastrófico")),"Extremo",""))))</f>
        <v/>
      </c>
      <c r="W43" s="70">
        <v>1</v>
      </c>
      <c r="X43" s="70"/>
      <c r="Y43" s="70"/>
      <c r="Z43" s="70"/>
      <c r="AA43" s="94" t="str">
        <f t="shared" si="1"/>
        <v xml:space="preserve">  </v>
      </c>
      <c r="AB43" s="45" t="str">
        <f>IF(OR(AC43="Preventivo",AC43="Detectivo"),"Probabilidad",IF(AC43="Correctivo","Impacto",""))</f>
        <v/>
      </c>
      <c r="AC43" s="46"/>
      <c r="AD43" s="46"/>
      <c r="AE43" s="47" t="str">
        <f>IF(AND(AC43="Preventivo",AD43="Automático"),"50%",IF(AND(AC43="Preventivo",AD43="Manual"),"40%",IF(AND(AC43="Detectivo",AD43="Automático"),"40%",IF(AND(AC43="Detectivo",AD43="Manual"),"30%",IF(AND(AC43="Correctivo",AD43="Automático"),"35%",IF(AND(AC43="Correctivo",AD43="Manual"),"25%",""))))))</f>
        <v/>
      </c>
      <c r="AF43" s="46"/>
      <c r="AG43" s="46"/>
      <c r="AH43" s="46"/>
      <c r="AI43" s="48" t="str">
        <f>IFERROR(IF(AB43="Probabilidad",(Q43-(+Q43*AE43)),IF(AB43="Impacto",Q43,"")),"")</f>
        <v/>
      </c>
      <c r="AJ43" s="49" t="str">
        <f>IFERROR(IF(AI43="","",IF(AI43&lt;=0.2,"Muy Baja",IF(AI43&lt;=0.4,"Baja",IF(AI43&lt;=0.6,"Media",IF(AI43&lt;=0.8,"Alta","Muy Alta"))))),"")</f>
        <v/>
      </c>
      <c r="AK43" s="47" t="str">
        <f>+AI43</f>
        <v/>
      </c>
      <c r="AL43" s="49" t="str">
        <f>IFERROR(IF(AM43="","",IF(AM43&lt;=0.2,"Leve",IF(AM43&lt;=0.4,"Menor",IF(AM43&lt;=0.6,"Moderado",IF(AM43&lt;=0.8,"Mayor","Catastrófico"))))),"")</f>
        <v/>
      </c>
      <c r="AM43" s="47" t="str">
        <f t="shared" ref="AM43" si="49">IFERROR(IF(AB43="Impacto",(U43-(+U43*AE43)),IF(AB43="Probabilidad",U43,"")),"")</f>
        <v/>
      </c>
      <c r="AN43" s="50" t="str">
        <f>IFERROR(IF(OR(AND(AJ43="Muy Baja",AL43="Leve"),AND(AJ43="Muy Baja",AL43="Menor"),AND(AJ43="Baja",AL43="Leve")),"Bajo",IF(OR(AND(AJ43="Muy baja",AL43="Moderado"),AND(AJ43="Baja",AL43="Menor"),AND(AJ43="Baja",AL43="Moderado"),AND(AJ43="Media",AL43="Leve"),AND(AJ43="Media",AL43="Menor"),AND(AJ43="Media",AL43="Moderado"),AND(AJ43="Alta",AL43="Leve"),AND(AJ43="Alta",AL43="Menor")),"Moderado",IF(OR(AND(AJ43="Muy Baja",AL43="Mayor"),AND(AJ43="Baja",AL43="Mayor"),AND(AJ43="Media",AL43="Mayor"),AND(AJ43="Alta",AL43="Moderado"),AND(AJ43="Alta",AL43="Mayor"),AND(AJ43="Muy Alta",AL43="Leve"),AND(AJ43="Muy Alta",AL43="Menor"),AND(AJ43="Muy Alta",AL43="Moderado"),AND(AJ43="Muy Alta",AL43="Mayor")),"Alto",IF(OR(AND(AJ43="Muy Baja",AL43="Catastrófico"),AND(AJ43="Baja",AL43="Catastrófico"),AND(AJ43="Media",AL43="Catastrófico"),AND(AJ43="Alta",AL43="Catastrófico"),AND(AJ43="Muy Alta",AL43="Catastrófico")),"Extremo","")))),"")</f>
        <v/>
      </c>
      <c r="AO43" s="46"/>
      <c r="AP43" s="42"/>
      <c r="AQ43" s="52"/>
      <c r="AR43" s="52"/>
      <c r="AS43" s="53"/>
      <c r="AT43" s="630"/>
      <c r="AU43" s="630"/>
      <c r="AV43" s="630"/>
    </row>
    <row r="44" spans="1:48" x14ac:dyDescent="0.2">
      <c r="A44" s="663"/>
      <c r="B44" s="539"/>
      <c r="C44" s="539"/>
      <c r="D44" s="539"/>
      <c r="E44" s="539"/>
      <c r="F44" s="539"/>
      <c r="G44" s="626"/>
      <c r="H44" s="539"/>
      <c r="I44" s="363"/>
      <c r="J44" s="363"/>
      <c r="K44" s="363"/>
      <c r="L44" s="363"/>
      <c r="M44" s="363"/>
      <c r="N44" s="363"/>
      <c r="O44" s="630"/>
      <c r="P44" s="529"/>
      <c r="Q44" s="358"/>
      <c r="R44" s="528"/>
      <c r="S44" s="358"/>
      <c r="T44" s="529"/>
      <c r="U44" s="358"/>
      <c r="V44" s="625"/>
      <c r="W44" s="70">
        <v>2</v>
      </c>
      <c r="X44" s="70"/>
      <c r="Y44" s="70"/>
      <c r="Z44" s="70"/>
      <c r="AA44" s="94" t="str">
        <f t="shared" si="1"/>
        <v xml:space="preserve">  </v>
      </c>
      <c r="AB44" s="45" t="str">
        <f>IF(OR(AC44="Preventivo",AC44="Detectivo"),"Probabilidad",IF(AC44="Correctivo","Impacto",""))</f>
        <v/>
      </c>
      <c r="AC44" s="46"/>
      <c r="AD44" s="46"/>
      <c r="AE44" s="47" t="str">
        <f t="shared" ref="AE44:AE48" si="50">IF(AND(AC44="Preventivo",AD44="Automático"),"50%",IF(AND(AC44="Preventivo",AD44="Manual"),"40%",IF(AND(AC44="Detectivo",AD44="Automático"),"40%",IF(AND(AC44="Detectivo",AD44="Manual"),"30%",IF(AND(AC44="Correctivo",AD44="Automático"),"35%",IF(AND(AC44="Correctivo",AD44="Manual"),"25%",""))))))</f>
        <v/>
      </c>
      <c r="AF44" s="46"/>
      <c r="AG44" s="46"/>
      <c r="AH44" s="46"/>
      <c r="AI44" s="48" t="str">
        <f>IFERROR(IF(AND(AB43="Probabilidad",AB44="Probabilidad"),(AK43-(+AK43*AE44)),IF(AB44="Probabilidad",(Q43-(+Q43*AE44)),IF(AB44="Impacto",AK43,""))),"")</f>
        <v/>
      </c>
      <c r="AJ44" s="49" t="str">
        <f t="shared" si="3"/>
        <v/>
      </c>
      <c r="AK44" s="47" t="str">
        <f t="shared" ref="AK44:AK48" si="51">+AI44</f>
        <v/>
      </c>
      <c r="AL44" s="49" t="str">
        <f t="shared" si="5"/>
        <v/>
      </c>
      <c r="AM44" s="47" t="str">
        <f t="shared" ref="AM44" si="52">IFERROR(IF(AND(AB43="Impacto",AB44="Impacto"),(AM43-(+AM43*AE44)),IF(AB44="Impacto",($U$13-(+$U$13*AE44)),IF(AB44="Probabilidad",AM43,""))),"")</f>
        <v/>
      </c>
      <c r="AN44" s="50" t="str">
        <f t="shared" ref="AN44:AN45" si="53">IFERROR(IF(OR(AND(AJ44="Muy Baja",AL44="Leve"),AND(AJ44="Muy Baja",AL44="Menor"),AND(AJ44="Baja",AL44="Leve")),"Bajo",IF(OR(AND(AJ44="Muy baja",AL44="Moderado"),AND(AJ44="Baja",AL44="Menor"),AND(AJ44="Baja",AL44="Moderado"),AND(AJ44="Media",AL44="Leve"),AND(AJ44="Media",AL44="Menor"),AND(AJ44="Media",AL44="Moderado"),AND(AJ44="Alta",AL44="Leve"),AND(AJ44="Alta",AL44="Menor")),"Moderado",IF(OR(AND(AJ44="Muy Baja",AL44="Mayor"),AND(AJ44="Baja",AL44="Mayor"),AND(AJ44="Media",AL44="Mayor"),AND(AJ44="Alta",AL44="Moderado"),AND(AJ44="Alta",AL44="Mayor"),AND(AJ44="Muy Alta",AL44="Leve"),AND(AJ44="Muy Alta",AL44="Menor"),AND(AJ44="Muy Alta",AL44="Moderado"),AND(AJ44="Muy Alta",AL44="Mayor")),"Alto",IF(OR(AND(AJ44="Muy Baja",AL44="Catastrófico"),AND(AJ44="Baja",AL44="Catastrófico"),AND(AJ44="Media",AL44="Catastrófico"),AND(AJ44="Alta",AL44="Catastrófico"),AND(AJ44="Muy Alta",AL44="Catastrófico")),"Extremo","")))),"")</f>
        <v/>
      </c>
      <c r="AO44" s="51"/>
      <c r="AP44" s="42"/>
      <c r="AQ44" s="52"/>
      <c r="AR44" s="52"/>
      <c r="AS44" s="53"/>
      <c r="AT44" s="630"/>
      <c r="AU44" s="630"/>
      <c r="AV44" s="630"/>
    </row>
    <row r="45" spans="1:48" x14ac:dyDescent="0.2">
      <c r="A45" s="663"/>
      <c r="B45" s="539"/>
      <c r="C45" s="539"/>
      <c r="D45" s="539"/>
      <c r="E45" s="539"/>
      <c r="F45" s="539"/>
      <c r="G45" s="626"/>
      <c r="H45" s="539"/>
      <c r="I45" s="363"/>
      <c r="J45" s="363"/>
      <c r="K45" s="363"/>
      <c r="L45" s="363"/>
      <c r="M45" s="363"/>
      <c r="N45" s="363"/>
      <c r="O45" s="630"/>
      <c r="P45" s="529"/>
      <c r="Q45" s="358"/>
      <c r="R45" s="528"/>
      <c r="S45" s="358"/>
      <c r="T45" s="529"/>
      <c r="U45" s="358"/>
      <c r="V45" s="625"/>
      <c r="W45" s="70">
        <v>3</v>
      </c>
      <c r="X45" s="70"/>
      <c r="Y45" s="70"/>
      <c r="Z45" s="70"/>
      <c r="AA45" s="94" t="str">
        <f t="shared" si="1"/>
        <v xml:space="preserve">  </v>
      </c>
      <c r="AB45" s="45" t="str">
        <f>IF(OR(AC45="Preventivo",AC45="Detectivo"),"Probabilidad",IF(AC45="Correctivo","Impacto",""))</f>
        <v/>
      </c>
      <c r="AC45" s="46"/>
      <c r="AD45" s="46"/>
      <c r="AE45" s="47" t="str">
        <f t="shared" si="50"/>
        <v/>
      </c>
      <c r="AF45" s="46"/>
      <c r="AG45" s="46"/>
      <c r="AH45" s="46"/>
      <c r="AI45" s="48" t="str">
        <f>IFERROR(IF(AND(AB44="Probabilidad",AB45="Probabilidad"),(AK44-(+AK44*AE45)),IF(AND(AB44="Impacto",AB45="Probabilidad"),(AK43-(+AK43*AE45)),IF(AB45="Impacto",AK44,""))),"")</f>
        <v/>
      </c>
      <c r="AJ45" s="49" t="str">
        <f t="shared" si="3"/>
        <v/>
      </c>
      <c r="AK45" s="47" t="str">
        <f t="shared" si="51"/>
        <v/>
      </c>
      <c r="AL45" s="49" t="str">
        <f t="shared" si="5"/>
        <v/>
      </c>
      <c r="AM45" s="47" t="str">
        <f t="shared" ref="AM45" si="54">IFERROR(IF(AND(AB44="Impacto",AB45="Impacto"),(AM44-(+AM44*AE45)),IF(AND(AB44="Probabilidad",AB45="Impacto"),(AM43-(+AM43*AE45)),IF(AB45="Probabilidad",AM44,""))),"")</f>
        <v/>
      </c>
      <c r="AN45" s="50" t="str">
        <f t="shared" si="53"/>
        <v/>
      </c>
      <c r="AO45" s="51"/>
      <c r="AP45" s="42"/>
      <c r="AQ45" s="52"/>
      <c r="AR45" s="52"/>
      <c r="AS45" s="53"/>
      <c r="AT45" s="630"/>
      <c r="AU45" s="630"/>
      <c r="AV45" s="630"/>
    </row>
    <row r="46" spans="1:48" x14ac:dyDescent="0.2">
      <c r="A46" s="663"/>
      <c r="B46" s="539"/>
      <c r="C46" s="539"/>
      <c r="D46" s="539"/>
      <c r="E46" s="539"/>
      <c r="F46" s="539"/>
      <c r="G46" s="626"/>
      <c r="H46" s="539"/>
      <c r="I46" s="363"/>
      <c r="J46" s="363"/>
      <c r="K46" s="363"/>
      <c r="L46" s="363"/>
      <c r="M46" s="363"/>
      <c r="N46" s="363"/>
      <c r="O46" s="630"/>
      <c r="P46" s="529"/>
      <c r="Q46" s="358"/>
      <c r="R46" s="528"/>
      <c r="S46" s="358"/>
      <c r="T46" s="529"/>
      <c r="U46" s="358"/>
      <c r="V46" s="625"/>
      <c r="W46" s="70">
        <v>4</v>
      </c>
      <c r="X46" s="70"/>
      <c r="Y46" s="70"/>
      <c r="Z46" s="70"/>
      <c r="AA46" s="94" t="str">
        <f t="shared" si="1"/>
        <v xml:space="preserve">  </v>
      </c>
      <c r="AB46" s="45" t="str">
        <f t="shared" ref="AB46:AB48" si="55">IF(OR(AC46="Preventivo",AC46="Detectivo"),"Probabilidad",IF(AC46="Correctivo","Impacto",""))</f>
        <v/>
      </c>
      <c r="AC46" s="46"/>
      <c r="AD46" s="46"/>
      <c r="AE46" s="47" t="str">
        <f t="shared" si="50"/>
        <v/>
      </c>
      <c r="AF46" s="46"/>
      <c r="AG46" s="46"/>
      <c r="AH46" s="46"/>
      <c r="AI46" s="48" t="str">
        <f t="shared" ref="AI46:AI48" si="56">IFERROR(IF(AND(AB45="Probabilidad",AB46="Probabilidad"),(AK45-(+AK45*AE46)),IF(AND(AB45="Impacto",AB46="Probabilidad"),(AK44-(+AK44*AE46)),IF(AB46="Impacto",AK45,""))),"")</f>
        <v/>
      </c>
      <c r="AJ46" s="49" t="str">
        <f t="shared" si="3"/>
        <v/>
      </c>
      <c r="AK46" s="47" t="str">
        <f t="shared" si="51"/>
        <v/>
      </c>
      <c r="AL46" s="49" t="str">
        <f t="shared" si="5"/>
        <v/>
      </c>
      <c r="AM46" s="47" t="str">
        <f t="shared" si="26"/>
        <v/>
      </c>
      <c r="AN46" s="50" t="str">
        <f>IFERROR(IF(OR(AND(AJ46="Muy Baja",AL46="Leve"),AND(AJ46="Muy Baja",AL46="Menor"),AND(AJ46="Baja",AL46="Leve")),"Bajo",IF(OR(AND(AJ46="Muy baja",AL46="Moderado"),AND(AJ46="Baja",AL46="Menor"),AND(AJ46="Baja",AL46="Moderado"),AND(AJ46="Media",AL46="Leve"),AND(AJ46="Media",AL46="Menor"),AND(AJ46="Media",AL46="Moderado"),AND(AJ46="Alta",AL46="Leve"),AND(AJ46="Alta",AL46="Menor")),"Moderado",IF(OR(AND(AJ46="Muy Baja",AL46="Mayor"),AND(AJ46="Baja",AL46="Mayor"),AND(AJ46="Media",AL46="Mayor"),AND(AJ46="Alta",AL46="Moderado"),AND(AJ46="Alta",AL46="Mayor"),AND(AJ46="Muy Alta",AL46="Leve"),AND(AJ46="Muy Alta",AL46="Menor"),AND(AJ46="Muy Alta",AL46="Moderado"),AND(AJ46="Muy Alta",AL46="Mayor")),"Alto",IF(OR(AND(AJ46="Muy Baja",AL46="Catastrófico"),AND(AJ46="Baja",AL46="Catastrófico"),AND(AJ46="Media",AL46="Catastrófico"),AND(AJ46="Alta",AL46="Catastrófico"),AND(AJ46="Muy Alta",AL46="Catastrófico")),"Extremo","")))),"")</f>
        <v/>
      </c>
      <c r="AO46" s="51"/>
      <c r="AP46" s="42"/>
      <c r="AQ46" s="52"/>
      <c r="AR46" s="52"/>
      <c r="AS46" s="53"/>
      <c r="AT46" s="630"/>
      <c r="AU46" s="630"/>
      <c r="AV46" s="630"/>
    </row>
    <row r="47" spans="1:48" x14ac:dyDescent="0.2">
      <c r="A47" s="663"/>
      <c r="B47" s="539"/>
      <c r="C47" s="539"/>
      <c r="D47" s="539"/>
      <c r="E47" s="539"/>
      <c r="F47" s="539"/>
      <c r="G47" s="626"/>
      <c r="H47" s="539"/>
      <c r="I47" s="363"/>
      <c r="J47" s="363"/>
      <c r="K47" s="363"/>
      <c r="L47" s="363"/>
      <c r="M47" s="363"/>
      <c r="N47" s="363"/>
      <c r="O47" s="630"/>
      <c r="P47" s="529"/>
      <c r="Q47" s="358"/>
      <c r="R47" s="528"/>
      <c r="S47" s="358"/>
      <c r="T47" s="529"/>
      <c r="U47" s="358"/>
      <c r="V47" s="625"/>
      <c r="W47" s="70">
        <v>5</v>
      </c>
      <c r="X47" s="70"/>
      <c r="Y47" s="70"/>
      <c r="Z47" s="70"/>
      <c r="AA47" s="94" t="str">
        <f t="shared" si="1"/>
        <v xml:space="preserve">  </v>
      </c>
      <c r="AB47" s="45" t="str">
        <f t="shared" si="55"/>
        <v/>
      </c>
      <c r="AC47" s="46"/>
      <c r="AD47" s="46"/>
      <c r="AE47" s="47" t="str">
        <f t="shared" si="50"/>
        <v/>
      </c>
      <c r="AF47" s="46"/>
      <c r="AG47" s="46"/>
      <c r="AH47" s="46"/>
      <c r="AI47" s="48" t="str">
        <f t="shared" si="56"/>
        <v/>
      </c>
      <c r="AJ47" s="49" t="str">
        <f t="shared" si="3"/>
        <v/>
      </c>
      <c r="AK47" s="47" t="str">
        <f t="shared" si="51"/>
        <v/>
      </c>
      <c r="AL47" s="49" t="str">
        <f t="shared" si="5"/>
        <v/>
      </c>
      <c r="AM47" s="47" t="str">
        <f t="shared" si="26"/>
        <v/>
      </c>
      <c r="AN47" s="50" t="str">
        <f t="shared" ref="AN47" si="57">IFERROR(IF(OR(AND(AJ47="Muy Baja",AL47="Leve"),AND(AJ47="Muy Baja",AL47="Menor"),AND(AJ47="Baja",AL47="Leve")),"Bajo",IF(OR(AND(AJ47="Muy baja",AL47="Moderado"),AND(AJ47="Baja",AL47="Menor"),AND(AJ47="Baja",AL47="Moderado"),AND(AJ47="Media",AL47="Leve"),AND(AJ47="Media",AL47="Menor"),AND(AJ47="Media",AL47="Moderado"),AND(AJ47="Alta",AL47="Leve"),AND(AJ47="Alta",AL47="Menor")),"Moderado",IF(OR(AND(AJ47="Muy Baja",AL47="Mayor"),AND(AJ47="Baja",AL47="Mayor"),AND(AJ47="Media",AL47="Mayor"),AND(AJ47="Alta",AL47="Moderado"),AND(AJ47="Alta",AL47="Mayor"),AND(AJ47="Muy Alta",AL47="Leve"),AND(AJ47="Muy Alta",AL47="Menor"),AND(AJ47="Muy Alta",AL47="Moderado"),AND(AJ47="Muy Alta",AL47="Mayor")),"Alto",IF(OR(AND(AJ47="Muy Baja",AL47="Catastrófico"),AND(AJ47="Baja",AL47="Catastrófico"),AND(AJ47="Media",AL47="Catastrófico"),AND(AJ47="Alta",AL47="Catastrófico"),AND(AJ47="Muy Alta",AL47="Catastrófico")),"Extremo","")))),"")</f>
        <v/>
      </c>
      <c r="AO47" s="51"/>
      <c r="AP47" s="42"/>
      <c r="AQ47" s="52"/>
      <c r="AR47" s="52"/>
      <c r="AS47" s="53"/>
      <c r="AT47" s="630"/>
      <c r="AU47" s="630"/>
      <c r="AV47" s="630"/>
    </row>
    <row r="48" spans="1:48" x14ac:dyDescent="0.2">
      <c r="A48" s="663"/>
      <c r="B48" s="539"/>
      <c r="C48" s="539"/>
      <c r="D48" s="539"/>
      <c r="E48" s="539"/>
      <c r="F48" s="539"/>
      <c r="G48" s="626"/>
      <c r="H48" s="539"/>
      <c r="I48" s="364"/>
      <c r="J48" s="364"/>
      <c r="K48" s="364"/>
      <c r="L48" s="364"/>
      <c r="M48" s="364"/>
      <c r="N48" s="364"/>
      <c r="O48" s="630"/>
      <c r="P48" s="529"/>
      <c r="Q48" s="358"/>
      <c r="R48" s="528"/>
      <c r="S48" s="358"/>
      <c r="T48" s="529"/>
      <c r="U48" s="358"/>
      <c r="V48" s="625"/>
      <c r="W48" s="70">
        <v>6</v>
      </c>
      <c r="X48" s="70"/>
      <c r="Y48" s="70"/>
      <c r="Z48" s="70"/>
      <c r="AA48" s="94" t="str">
        <f t="shared" si="1"/>
        <v xml:space="preserve">  </v>
      </c>
      <c r="AB48" s="45" t="str">
        <f t="shared" si="55"/>
        <v/>
      </c>
      <c r="AC48" s="46"/>
      <c r="AD48" s="46"/>
      <c r="AE48" s="47" t="str">
        <f t="shared" si="50"/>
        <v/>
      </c>
      <c r="AF48" s="46"/>
      <c r="AG48" s="46"/>
      <c r="AH48" s="46"/>
      <c r="AI48" s="48" t="str">
        <f t="shared" si="56"/>
        <v/>
      </c>
      <c r="AJ48" s="49" t="str">
        <f t="shared" si="3"/>
        <v/>
      </c>
      <c r="AK48" s="47" t="str">
        <f t="shared" si="51"/>
        <v/>
      </c>
      <c r="AL48" s="49" t="str">
        <f>IFERROR(IF(AM48="","",IF(AM48&lt;=0.2,"Leve",IF(AM48&lt;=0.4,"Menor",IF(AM48&lt;=0.6,"Moderado",IF(AM48&lt;=0.8,"Mayor","Catastrófico"))))),"")</f>
        <v/>
      </c>
      <c r="AM48" s="47" t="str">
        <f t="shared" si="26"/>
        <v/>
      </c>
      <c r="AN48" s="50" t="str">
        <f>IFERROR(IF(OR(AND(AJ48="Muy Baja",AL48="Leve"),AND(AJ48="Muy Baja",AL48="Menor"),AND(AJ48="Baja",AL48="Leve")),"Bajo",IF(OR(AND(AJ48="Muy baja",AL48="Moderado"),AND(AJ48="Baja",AL48="Menor"),AND(AJ48="Baja",AL48="Moderado"),AND(AJ48="Media",AL48="Leve"),AND(AJ48="Media",AL48="Menor"),AND(AJ48="Media",AL48="Moderado"),AND(AJ48="Alta",AL48="Leve"),AND(AJ48="Alta",AL48="Menor")),"Moderado",IF(OR(AND(AJ48="Muy Baja",AL48="Mayor"),AND(AJ48="Baja",AL48="Mayor"),AND(AJ48="Media",AL48="Mayor"),AND(AJ48="Alta",AL48="Moderado"),AND(AJ48="Alta",AL48="Mayor"),AND(AJ48="Muy Alta",AL48="Leve"),AND(AJ48="Muy Alta",AL48="Menor"),AND(AJ48="Muy Alta",AL48="Moderado"),AND(AJ48="Muy Alta",AL48="Mayor")),"Alto",IF(OR(AND(AJ48="Muy Baja",AL48="Catastrófico"),AND(AJ48="Baja",AL48="Catastrófico"),AND(AJ48="Media",AL48="Catastrófico"),AND(AJ48="Alta",AL48="Catastrófico"),AND(AJ48="Muy Alta",AL48="Catastrófico")),"Extremo","")))),"")</f>
        <v/>
      </c>
      <c r="AO48" s="51"/>
      <c r="AP48" s="42"/>
      <c r="AQ48" s="52"/>
      <c r="AR48" s="52"/>
      <c r="AS48" s="53"/>
      <c r="AT48" s="630"/>
      <c r="AU48" s="630"/>
      <c r="AV48" s="630"/>
    </row>
    <row r="49" spans="1:48" x14ac:dyDescent="0.2">
      <c r="A49" s="663">
        <v>7</v>
      </c>
      <c r="B49" s="539"/>
      <c r="C49" s="539"/>
      <c r="D49" s="539"/>
      <c r="E49" s="679"/>
      <c r="F49" s="679"/>
      <c r="G49" s="626" t="str">
        <f t="shared" ref="G49" si="58">+CONCATENATE(C49," ",D49," ",E49)</f>
        <v xml:space="preserve">  </v>
      </c>
      <c r="H49" s="539"/>
      <c r="I49" s="362"/>
      <c r="J49" s="362"/>
      <c r="K49" s="362"/>
      <c r="L49" s="362"/>
      <c r="M49" s="362"/>
      <c r="N49" s="362"/>
      <c r="O49" s="630"/>
      <c r="P49" s="529" t="str">
        <f>IF(O49&lt;=0,"",IF(O49&lt;=2,"Muy Baja",IF(O49&lt;=24,"Baja",IF(O49&lt;=500,"Media",IF(O49&lt;=5000,"Alta","Muy Alta")))))</f>
        <v/>
      </c>
      <c r="Q49" s="358" t="str">
        <f>IF(P49="","",IF(P49="Muy Baja",0.2,IF(P49="Baja",0.4,IF(P49="Media",0.6,IF(P49="Alta",0.8,IF(P49="Muy Alta",1,))))))</f>
        <v/>
      </c>
      <c r="R49" s="528"/>
      <c r="S49" s="358">
        <f>IF(NOT(ISERROR(MATCH(R49,'[8]Tabla Impacto'!$B$245:$B$249,0))),'[8]Tabla Impacto'!$F$224&amp;"Por favor no seleccionar los criterios de impacto(Reputacional, Operativo, Legal, ni Contagio)",R49)</f>
        <v>0</v>
      </c>
      <c r="T49" s="529" t="str">
        <f>IF(OR(S49='[8]Tabla Impacto'!$C$12,S49='[8]Tabla Impacto'!$D$12),"Leve",IF(OR(S49='[8]Tabla Impacto'!$C$13,S49='[8]Tabla Impacto'!$D$13),"Menor",IF(OR(S49='[8]Tabla Impacto'!$C$14,S49='[8]Tabla Impacto'!$D$14),"Moderado",IF(OR(S49='[8]Tabla Impacto'!$C$15,S49='[8]Tabla Impacto'!$D$15),"Mayor",IF(OR(S49='[8]Tabla Impacto'!$C$16,S49='[8]Tabla Impacto'!$D$16),"Catastrófico","")))))</f>
        <v/>
      </c>
      <c r="U49" s="358" t="str">
        <f>IF(T49="","",IF(T49="Leve",0.2,IF(T49="Menor",0.4,IF(T49="Moderado",0.6,IF(T49="Mayor",0.8,IF(T49="Catastrófico",1,))))))</f>
        <v/>
      </c>
      <c r="V49" s="625" t="str">
        <f>IF(OR(AND(P49="Muy Baja",T49="Leve"),AND(P49="Muy Baja",T49="Menor"),AND(P49="Baja",T49="Leve")),"Bajo",IF(OR(AND(P49="Muy baja",T49="Moderado"),AND(P49="Baja",T49="Menor"),AND(P49="Baja",T49="Moderado"),AND(P49="Media",T49="Leve"),AND(P49="Media",T49="Menor"),AND(P49="Media",T49="Moderado"),AND(P49="Alta",T49="Leve"),AND(P49="Alta",T49="Menor")),"Moderado",IF(OR(AND(P49="Muy Baja",T49="Mayor"),AND(P49="Baja",T49="Mayor"),AND(P49="Media",T49="Mayor"),AND(P49="Alta",T49="Moderado"),AND(P49="Alta",T49="Mayor"),AND(P49="Muy Alta",T49="Leve"),AND(P49="Muy Alta",T49="Menor"),AND(P49="Muy Alta",T49="Moderado"),AND(P49="Muy Alta",T49="Mayor")),"Alto",IF(OR(AND(P49="Muy Baja",T49="Catastrófico"),AND(P49="Baja",T49="Catastrófico"),AND(P49="Media",T49="Catastrófico"),AND(P49="Alta",T49="Catastrófico"),AND(P49="Muy Alta",T49="Catastrófico")),"Extremo",""))))</f>
        <v/>
      </c>
      <c r="W49" s="70">
        <v>1</v>
      </c>
      <c r="X49" s="70"/>
      <c r="Y49" s="70"/>
      <c r="Z49" s="70"/>
      <c r="AA49" s="94" t="str">
        <f t="shared" si="1"/>
        <v xml:space="preserve">  </v>
      </c>
      <c r="AB49" s="45" t="str">
        <f>IF(OR(AC49="Preventivo",AC49="Detectivo"),"Probabilidad",IF(AC49="Correctivo","Impacto",""))</f>
        <v/>
      </c>
      <c r="AC49" s="46"/>
      <c r="AD49" s="46"/>
      <c r="AE49" s="47" t="str">
        <f>IF(AND(AC49="Preventivo",AD49="Automático"),"50%",IF(AND(AC49="Preventivo",AD49="Manual"),"40%",IF(AND(AC49="Detectivo",AD49="Automático"),"40%",IF(AND(AC49="Detectivo",AD49="Manual"),"30%",IF(AND(AC49="Correctivo",AD49="Automático"),"35%",IF(AND(AC49="Correctivo",AD49="Manual"),"25%",""))))))</f>
        <v/>
      </c>
      <c r="AF49" s="46"/>
      <c r="AG49" s="46"/>
      <c r="AH49" s="46"/>
      <c r="AI49" s="48" t="str">
        <f>IFERROR(IF(AB49="Probabilidad",(Q49-(+Q49*AE49)),IF(AB49="Impacto",Q49,"")),"")</f>
        <v/>
      </c>
      <c r="AJ49" s="49" t="str">
        <f>IFERROR(IF(AI49="","",IF(AI49&lt;=0.2,"Muy Baja",IF(AI49&lt;=0.4,"Baja",IF(AI49&lt;=0.6,"Media",IF(AI49&lt;=0.8,"Alta","Muy Alta"))))),"")</f>
        <v/>
      </c>
      <c r="AK49" s="47" t="str">
        <f>+AI49</f>
        <v/>
      </c>
      <c r="AL49" s="49" t="str">
        <f>IFERROR(IF(AM49="","",IF(AM49&lt;=0.2,"Leve",IF(AM49&lt;=0.4,"Menor",IF(AM49&lt;=0.6,"Moderado",IF(AM49&lt;=0.8,"Mayor","Catastrófico"))))),"")</f>
        <v/>
      </c>
      <c r="AM49" s="47" t="str">
        <f t="shared" ref="AM49" si="59">IFERROR(IF(AB49="Impacto",(U49-(+U49*AE49)),IF(AB49="Probabilidad",U49,"")),"")</f>
        <v/>
      </c>
      <c r="AN49" s="50" t="str">
        <f>IFERROR(IF(OR(AND(AJ49="Muy Baja",AL49="Leve"),AND(AJ49="Muy Baja",AL49="Menor"),AND(AJ49="Baja",AL49="Leve")),"Bajo",IF(OR(AND(AJ49="Muy baja",AL49="Moderado"),AND(AJ49="Baja",AL49="Menor"),AND(AJ49="Baja",AL49="Moderado"),AND(AJ49="Media",AL49="Leve"),AND(AJ49="Media",AL49="Menor"),AND(AJ49="Media",AL49="Moderado"),AND(AJ49="Alta",AL49="Leve"),AND(AJ49="Alta",AL49="Menor")),"Moderado",IF(OR(AND(AJ49="Muy Baja",AL49="Mayor"),AND(AJ49="Baja",AL49="Mayor"),AND(AJ49="Media",AL49="Mayor"),AND(AJ49="Alta",AL49="Moderado"),AND(AJ49="Alta",AL49="Mayor"),AND(AJ49="Muy Alta",AL49="Leve"),AND(AJ49="Muy Alta",AL49="Menor"),AND(AJ49="Muy Alta",AL49="Moderado"),AND(AJ49="Muy Alta",AL49="Mayor")),"Alto",IF(OR(AND(AJ49="Muy Baja",AL49="Catastrófico"),AND(AJ49="Baja",AL49="Catastrófico"),AND(AJ49="Media",AL49="Catastrófico"),AND(AJ49="Alta",AL49="Catastrófico"),AND(AJ49="Muy Alta",AL49="Catastrófico")),"Extremo","")))),"")</f>
        <v/>
      </c>
      <c r="AO49" s="51"/>
      <c r="AP49" s="42"/>
      <c r="AQ49" s="52"/>
      <c r="AR49" s="52"/>
      <c r="AS49" s="53"/>
      <c r="AT49" s="630"/>
      <c r="AU49" s="630"/>
      <c r="AV49" s="630"/>
    </row>
    <row r="50" spans="1:48" x14ac:dyDescent="0.2">
      <c r="A50" s="663"/>
      <c r="B50" s="539"/>
      <c r="C50" s="539"/>
      <c r="D50" s="539"/>
      <c r="E50" s="679"/>
      <c r="F50" s="679"/>
      <c r="G50" s="626"/>
      <c r="H50" s="539"/>
      <c r="I50" s="363"/>
      <c r="J50" s="363"/>
      <c r="K50" s="363"/>
      <c r="L50" s="363"/>
      <c r="M50" s="363"/>
      <c r="N50" s="363"/>
      <c r="O50" s="630"/>
      <c r="P50" s="529"/>
      <c r="Q50" s="358"/>
      <c r="R50" s="528"/>
      <c r="S50" s="358"/>
      <c r="T50" s="529"/>
      <c r="U50" s="358"/>
      <c r="V50" s="625"/>
      <c r="W50" s="70">
        <v>2</v>
      </c>
      <c r="X50" s="70"/>
      <c r="Y50" s="70"/>
      <c r="Z50" s="70"/>
      <c r="AA50" s="94" t="str">
        <f t="shared" si="1"/>
        <v xml:space="preserve">  </v>
      </c>
      <c r="AB50" s="45" t="str">
        <f>IF(OR(AC50="Preventivo",AC50="Detectivo"),"Probabilidad",IF(AC50="Correctivo","Impacto",""))</f>
        <v/>
      </c>
      <c r="AC50" s="46"/>
      <c r="AD50" s="46"/>
      <c r="AE50" s="47" t="str">
        <f t="shared" ref="AE50:AE54" si="60">IF(AND(AC50="Preventivo",AD50="Automático"),"50%",IF(AND(AC50="Preventivo",AD50="Manual"),"40%",IF(AND(AC50="Detectivo",AD50="Automático"),"40%",IF(AND(AC50="Detectivo",AD50="Manual"),"30%",IF(AND(AC50="Correctivo",AD50="Automático"),"35%",IF(AND(AC50="Correctivo",AD50="Manual"),"25%",""))))))</f>
        <v/>
      </c>
      <c r="AF50" s="46"/>
      <c r="AG50" s="46"/>
      <c r="AH50" s="46"/>
      <c r="AI50" s="48" t="str">
        <f>IFERROR(IF(AND(AB49="Probabilidad",AB50="Probabilidad"),(AK49-(+AK49*AE50)),IF(AB50="Probabilidad",(Q49-(+Q49*AE50)),IF(AB50="Impacto",AK49,""))),"")</f>
        <v/>
      </c>
      <c r="AJ50" s="49" t="str">
        <f t="shared" si="3"/>
        <v/>
      </c>
      <c r="AK50" s="47" t="str">
        <f t="shared" ref="AK50:AK54" si="61">+AI50</f>
        <v/>
      </c>
      <c r="AL50" s="49" t="str">
        <f t="shared" si="5"/>
        <v/>
      </c>
      <c r="AM50" s="47" t="str">
        <f t="shared" ref="AM50" si="62">IFERROR(IF(AND(AB49="Impacto",AB50="Impacto"),(AM49-(+AM49*AE50)),IF(AB50="Impacto",($U$13-(+$U$13*AE50)),IF(AB50="Probabilidad",AM49,""))),"")</f>
        <v/>
      </c>
      <c r="AN50" s="50" t="str">
        <f t="shared" ref="AN50:AN51" si="63">IFERROR(IF(OR(AND(AJ50="Muy Baja",AL50="Leve"),AND(AJ50="Muy Baja",AL50="Menor"),AND(AJ50="Baja",AL50="Leve")),"Bajo",IF(OR(AND(AJ50="Muy baja",AL50="Moderado"),AND(AJ50="Baja",AL50="Menor"),AND(AJ50="Baja",AL50="Moderado"),AND(AJ50="Media",AL50="Leve"),AND(AJ50="Media",AL50="Menor"),AND(AJ50="Media",AL50="Moderado"),AND(AJ50="Alta",AL50="Leve"),AND(AJ50="Alta",AL50="Menor")),"Moderado",IF(OR(AND(AJ50="Muy Baja",AL50="Mayor"),AND(AJ50="Baja",AL50="Mayor"),AND(AJ50="Media",AL50="Mayor"),AND(AJ50="Alta",AL50="Moderado"),AND(AJ50="Alta",AL50="Mayor"),AND(AJ50="Muy Alta",AL50="Leve"),AND(AJ50="Muy Alta",AL50="Menor"),AND(AJ50="Muy Alta",AL50="Moderado"),AND(AJ50="Muy Alta",AL50="Mayor")),"Alto",IF(OR(AND(AJ50="Muy Baja",AL50="Catastrófico"),AND(AJ50="Baja",AL50="Catastrófico"),AND(AJ50="Media",AL50="Catastrófico"),AND(AJ50="Alta",AL50="Catastrófico"),AND(AJ50="Muy Alta",AL50="Catastrófico")),"Extremo","")))),"")</f>
        <v/>
      </c>
      <c r="AO50" s="51"/>
      <c r="AP50" s="42"/>
      <c r="AQ50" s="52"/>
      <c r="AR50" s="52"/>
      <c r="AS50" s="53"/>
      <c r="AT50" s="630"/>
      <c r="AU50" s="630"/>
      <c r="AV50" s="630"/>
    </row>
    <row r="51" spans="1:48" x14ac:dyDescent="0.2">
      <c r="A51" s="663"/>
      <c r="B51" s="539"/>
      <c r="C51" s="539"/>
      <c r="D51" s="539"/>
      <c r="E51" s="679"/>
      <c r="F51" s="679"/>
      <c r="G51" s="626"/>
      <c r="H51" s="539"/>
      <c r="I51" s="363"/>
      <c r="J51" s="363"/>
      <c r="K51" s="363"/>
      <c r="L51" s="363"/>
      <c r="M51" s="363"/>
      <c r="N51" s="363"/>
      <c r="O51" s="630"/>
      <c r="P51" s="529"/>
      <c r="Q51" s="358"/>
      <c r="R51" s="528"/>
      <c r="S51" s="358"/>
      <c r="T51" s="529"/>
      <c r="U51" s="358"/>
      <c r="V51" s="625"/>
      <c r="W51" s="70">
        <v>3</v>
      </c>
      <c r="X51" s="70"/>
      <c r="Y51" s="70"/>
      <c r="Z51" s="70"/>
      <c r="AA51" s="94" t="str">
        <f t="shared" si="1"/>
        <v xml:space="preserve">  </v>
      </c>
      <c r="AB51" s="45" t="str">
        <f>IF(OR(AC51="Preventivo",AC51="Detectivo"),"Probabilidad",IF(AC51="Correctivo","Impacto",""))</f>
        <v/>
      </c>
      <c r="AC51" s="46"/>
      <c r="AD51" s="46"/>
      <c r="AE51" s="47" t="str">
        <f t="shared" si="60"/>
        <v/>
      </c>
      <c r="AF51" s="46"/>
      <c r="AG51" s="46"/>
      <c r="AH51" s="46"/>
      <c r="AI51" s="48" t="str">
        <f>IFERROR(IF(AND(AB50="Probabilidad",AB51="Probabilidad"),(AK50-(+AK50*AE51)),IF(AND(AB50="Impacto",AB51="Probabilidad"),(AK49-(+AK49*AE51)),IF(AB51="Impacto",AK50,""))),"")</f>
        <v/>
      </c>
      <c r="AJ51" s="49" t="str">
        <f t="shared" si="3"/>
        <v/>
      </c>
      <c r="AK51" s="47" t="str">
        <f t="shared" si="61"/>
        <v/>
      </c>
      <c r="AL51" s="49" t="str">
        <f t="shared" si="5"/>
        <v/>
      </c>
      <c r="AM51" s="47" t="str">
        <f t="shared" ref="AM51" si="64">IFERROR(IF(AND(AB50="Impacto",AB51="Impacto"),(AM50-(+AM50*AE51)),IF(AND(AB50="Probabilidad",AB51="Impacto"),(AM49-(+AM49*AE51)),IF(AB51="Probabilidad",AM50,""))),"")</f>
        <v/>
      </c>
      <c r="AN51" s="50" t="str">
        <f t="shared" si="63"/>
        <v/>
      </c>
      <c r="AO51" s="51"/>
      <c r="AP51" s="42"/>
      <c r="AQ51" s="52"/>
      <c r="AR51" s="52"/>
      <c r="AS51" s="53"/>
      <c r="AT51" s="630"/>
      <c r="AU51" s="630"/>
      <c r="AV51" s="630"/>
    </row>
    <row r="52" spans="1:48" x14ac:dyDescent="0.2">
      <c r="A52" s="663"/>
      <c r="B52" s="539"/>
      <c r="C52" s="539"/>
      <c r="D52" s="539"/>
      <c r="E52" s="679"/>
      <c r="F52" s="679"/>
      <c r="G52" s="626"/>
      <c r="H52" s="539"/>
      <c r="I52" s="363"/>
      <c r="J52" s="363"/>
      <c r="K52" s="363"/>
      <c r="L52" s="363"/>
      <c r="M52" s="363"/>
      <c r="N52" s="363"/>
      <c r="O52" s="630"/>
      <c r="P52" s="529"/>
      <c r="Q52" s="358"/>
      <c r="R52" s="528"/>
      <c r="S52" s="358"/>
      <c r="T52" s="529"/>
      <c r="U52" s="358"/>
      <c r="V52" s="625"/>
      <c r="W52" s="70">
        <v>4</v>
      </c>
      <c r="X52" s="70"/>
      <c r="Y52" s="70"/>
      <c r="Z52" s="70"/>
      <c r="AA52" s="94" t="str">
        <f t="shared" si="1"/>
        <v xml:space="preserve">  </v>
      </c>
      <c r="AB52" s="45" t="str">
        <f t="shared" ref="AB52:AB54" si="65">IF(OR(AC52="Preventivo",AC52="Detectivo"),"Probabilidad",IF(AC52="Correctivo","Impacto",""))</f>
        <v/>
      </c>
      <c r="AC52" s="46"/>
      <c r="AD52" s="46"/>
      <c r="AE52" s="47" t="str">
        <f t="shared" si="60"/>
        <v/>
      </c>
      <c r="AF52" s="46"/>
      <c r="AG52" s="46"/>
      <c r="AH52" s="46"/>
      <c r="AI52" s="48" t="str">
        <f t="shared" ref="AI52:AI54" si="66">IFERROR(IF(AND(AB51="Probabilidad",AB52="Probabilidad"),(AK51-(+AK51*AE52)),IF(AND(AB51="Impacto",AB52="Probabilidad"),(AK50-(+AK50*AE52)),IF(AB52="Impacto",AK51,""))),"")</f>
        <v/>
      </c>
      <c r="AJ52" s="49" t="str">
        <f t="shared" si="3"/>
        <v/>
      </c>
      <c r="AK52" s="47" t="str">
        <f t="shared" si="61"/>
        <v/>
      </c>
      <c r="AL52" s="49" t="str">
        <f t="shared" si="5"/>
        <v/>
      </c>
      <c r="AM52" s="47" t="str">
        <f t="shared" si="26"/>
        <v/>
      </c>
      <c r="AN52" s="50" t="str">
        <f>IFERROR(IF(OR(AND(AJ52="Muy Baja",AL52="Leve"),AND(AJ52="Muy Baja",AL52="Menor"),AND(AJ52="Baja",AL52="Leve")),"Bajo",IF(OR(AND(AJ52="Muy baja",AL52="Moderado"),AND(AJ52="Baja",AL52="Menor"),AND(AJ52="Baja",AL52="Moderado"),AND(AJ52="Media",AL52="Leve"),AND(AJ52="Media",AL52="Menor"),AND(AJ52="Media",AL52="Moderado"),AND(AJ52="Alta",AL52="Leve"),AND(AJ52="Alta",AL52="Menor")),"Moderado",IF(OR(AND(AJ52="Muy Baja",AL52="Mayor"),AND(AJ52="Baja",AL52="Mayor"),AND(AJ52="Media",AL52="Mayor"),AND(AJ52="Alta",AL52="Moderado"),AND(AJ52="Alta",AL52="Mayor"),AND(AJ52="Muy Alta",AL52="Leve"),AND(AJ52="Muy Alta",AL52="Menor"),AND(AJ52="Muy Alta",AL52="Moderado"),AND(AJ52="Muy Alta",AL52="Mayor")),"Alto",IF(OR(AND(AJ52="Muy Baja",AL52="Catastrófico"),AND(AJ52="Baja",AL52="Catastrófico"),AND(AJ52="Media",AL52="Catastrófico"),AND(AJ52="Alta",AL52="Catastrófico"),AND(AJ52="Muy Alta",AL52="Catastrófico")),"Extremo","")))),"")</f>
        <v/>
      </c>
      <c r="AO52" s="51"/>
      <c r="AP52" s="42"/>
      <c r="AQ52" s="52"/>
      <c r="AR52" s="52"/>
      <c r="AS52" s="53"/>
      <c r="AT52" s="630"/>
      <c r="AU52" s="630"/>
      <c r="AV52" s="630"/>
    </row>
    <row r="53" spans="1:48" x14ac:dyDescent="0.2">
      <c r="A53" s="663"/>
      <c r="B53" s="539"/>
      <c r="C53" s="539"/>
      <c r="D53" s="539"/>
      <c r="E53" s="679"/>
      <c r="F53" s="679"/>
      <c r="G53" s="626"/>
      <c r="H53" s="539"/>
      <c r="I53" s="363"/>
      <c r="J53" s="363"/>
      <c r="K53" s="363"/>
      <c r="L53" s="363"/>
      <c r="M53" s="363"/>
      <c r="N53" s="363"/>
      <c r="O53" s="630"/>
      <c r="P53" s="529"/>
      <c r="Q53" s="358"/>
      <c r="R53" s="528"/>
      <c r="S53" s="358"/>
      <c r="T53" s="529"/>
      <c r="U53" s="358"/>
      <c r="V53" s="625"/>
      <c r="W53" s="70">
        <v>5</v>
      </c>
      <c r="X53" s="70"/>
      <c r="Y53" s="70"/>
      <c r="Z53" s="70"/>
      <c r="AA53" s="94" t="str">
        <f t="shared" si="1"/>
        <v xml:space="preserve">  </v>
      </c>
      <c r="AB53" s="45" t="str">
        <f t="shared" si="65"/>
        <v/>
      </c>
      <c r="AC53" s="46"/>
      <c r="AD53" s="46"/>
      <c r="AE53" s="47" t="str">
        <f t="shared" si="60"/>
        <v/>
      </c>
      <c r="AF53" s="46"/>
      <c r="AG53" s="46"/>
      <c r="AH53" s="46"/>
      <c r="AI53" s="48" t="str">
        <f t="shared" si="66"/>
        <v/>
      </c>
      <c r="AJ53" s="49" t="str">
        <f t="shared" si="3"/>
        <v/>
      </c>
      <c r="AK53" s="47" t="str">
        <f t="shared" si="61"/>
        <v/>
      </c>
      <c r="AL53" s="49" t="str">
        <f t="shared" si="5"/>
        <v/>
      </c>
      <c r="AM53" s="47" t="str">
        <f t="shared" si="26"/>
        <v/>
      </c>
      <c r="AN53" s="50" t="str">
        <f t="shared" ref="AN53:AN54" si="67">IFERROR(IF(OR(AND(AJ53="Muy Baja",AL53="Leve"),AND(AJ53="Muy Baja",AL53="Menor"),AND(AJ53="Baja",AL53="Leve")),"Bajo",IF(OR(AND(AJ53="Muy baja",AL53="Moderado"),AND(AJ53="Baja",AL53="Menor"),AND(AJ53="Baja",AL53="Moderado"),AND(AJ53="Media",AL53="Leve"),AND(AJ53="Media",AL53="Menor"),AND(AJ53="Media",AL53="Moderado"),AND(AJ53="Alta",AL53="Leve"),AND(AJ53="Alta",AL53="Menor")),"Moderado",IF(OR(AND(AJ53="Muy Baja",AL53="Mayor"),AND(AJ53="Baja",AL53="Mayor"),AND(AJ53="Media",AL53="Mayor"),AND(AJ53="Alta",AL53="Moderado"),AND(AJ53="Alta",AL53="Mayor"),AND(AJ53="Muy Alta",AL53="Leve"),AND(AJ53="Muy Alta",AL53="Menor"),AND(AJ53="Muy Alta",AL53="Moderado"),AND(AJ53="Muy Alta",AL53="Mayor")),"Alto",IF(OR(AND(AJ53="Muy Baja",AL53="Catastrófico"),AND(AJ53="Baja",AL53="Catastrófico"),AND(AJ53="Media",AL53="Catastrófico"),AND(AJ53="Alta",AL53="Catastrófico"),AND(AJ53="Muy Alta",AL53="Catastrófico")),"Extremo","")))),"")</f>
        <v/>
      </c>
      <c r="AO53" s="51"/>
      <c r="AP53" s="42"/>
      <c r="AQ53" s="52"/>
      <c r="AR53" s="52"/>
      <c r="AS53" s="53"/>
      <c r="AT53" s="630"/>
      <c r="AU53" s="630"/>
      <c r="AV53" s="630"/>
    </row>
    <row r="54" spans="1:48" x14ac:dyDescent="0.2">
      <c r="A54" s="663"/>
      <c r="B54" s="539"/>
      <c r="C54" s="539"/>
      <c r="D54" s="539"/>
      <c r="E54" s="679"/>
      <c r="F54" s="679"/>
      <c r="G54" s="626"/>
      <c r="H54" s="539"/>
      <c r="I54" s="364"/>
      <c r="J54" s="364"/>
      <c r="K54" s="364"/>
      <c r="L54" s="364"/>
      <c r="M54" s="364"/>
      <c r="N54" s="364"/>
      <c r="O54" s="630"/>
      <c r="P54" s="529"/>
      <c r="Q54" s="358"/>
      <c r="R54" s="528"/>
      <c r="S54" s="358"/>
      <c r="T54" s="529"/>
      <c r="U54" s="358"/>
      <c r="V54" s="625"/>
      <c r="W54" s="70">
        <v>6</v>
      </c>
      <c r="X54" s="70"/>
      <c r="Y54" s="70"/>
      <c r="Z54" s="70"/>
      <c r="AA54" s="94" t="str">
        <f t="shared" si="1"/>
        <v xml:space="preserve">  </v>
      </c>
      <c r="AB54" s="45" t="str">
        <f t="shared" si="65"/>
        <v/>
      </c>
      <c r="AC54" s="46"/>
      <c r="AD54" s="46"/>
      <c r="AE54" s="47" t="str">
        <f t="shared" si="60"/>
        <v/>
      </c>
      <c r="AF54" s="46"/>
      <c r="AG54" s="46"/>
      <c r="AH54" s="46"/>
      <c r="AI54" s="48" t="str">
        <f t="shared" si="66"/>
        <v/>
      </c>
      <c r="AJ54" s="49" t="str">
        <f t="shared" si="3"/>
        <v/>
      </c>
      <c r="AK54" s="47" t="str">
        <f t="shared" si="61"/>
        <v/>
      </c>
      <c r="AL54" s="49" t="str">
        <f t="shared" si="5"/>
        <v/>
      </c>
      <c r="AM54" s="47" t="str">
        <f t="shared" si="26"/>
        <v/>
      </c>
      <c r="AN54" s="50" t="str">
        <f t="shared" si="67"/>
        <v/>
      </c>
      <c r="AO54" s="51"/>
      <c r="AP54" s="42"/>
      <c r="AQ54" s="52"/>
      <c r="AR54" s="52"/>
      <c r="AS54" s="53"/>
      <c r="AT54" s="630"/>
      <c r="AU54" s="630"/>
      <c r="AV54" s="630"/>
    </row>
    <row r="55" spans="1:48" x14ac:dyDescent="0.2">
      <c r="A55" s="663">
        <v>8</v>
      </c>
      <c r="B55" s="539"/>
      <c r="C55" s="539"/>
      <c r="D55" s="539"/>
      <c r="E55" s="539"/>
      <c r="F55" s="539"/>
      <c r="G55" s="626" t="str">
        <f t="shared" ref="G55" si="68">+CONCATENATE(C55," ",D55," ",E55)</f>
        <v xml:space="preserve">  </v>
      </c>
      <c r="H55" s="539"/>
      <c r="I55" s="362"/>
      <c r="J55" s="362"/>
      <c r="K55" s="362"/>
      <c r="L55" s="362"/>
      <c r="M55" s="362"/>
      <c r="N55" s="362"/>
      <c r="O55" s="630"/>
      <c r="P55" s="529" t="str">
        <f>IF(O55&lt;=0,"",IF(O55&lt;=2,"Muy Baja",IF(O55&lt;=24,"Baja",IF(O55&lt;=500,"Media",IF(O55&lt;=5000,"Alta","Muy Alta")))))</f>
        <v/>
      </c>
      <c r="Q55" s="358" t="str">
        <f>IF(P55="","",IF(P55="Muy Baja",0.2,IF(P55="Baja",0.4,IF(P55="Media",0.6,IF(P55="Alta",0.8,IF(P55="Muy Alta",1,))))))</f>
        <v/>
      </c>
      <c r="R55" s="528"/>
      <c r="S55" s="358">
        <f>IF(NOT(ISERROR(MATCH(R55,'[8]Tabla Impacto'!$B$245:$B$249,0))),'[8]Tabla Impacto'!$F$224&amp;"Por favor no seleccionar los criterios de impacto(Reputacional, Operativo, Legal, ni Contagio)",R55)</f>
        <v>0</v>
      </c>
      <c r="T55" s="529" t="str">
        <f>IF(OR(S55='[8]Tabla Impacto'!$C$12,S55='[8]Tabla Impacto'!$D$12),"Leve",IF(OR(S55='[8]Tabla Impacto'!$C$13,S55='[8]Tabla Impacto'!$D$13),"Menor",IF(OR(S55='[8]Tabla Impacto'!$C$14,S55='[8]Tabla Impacto'!$D$14),"Moderado",IF(OR(S55='[8]Tabla Impacto'!$C$15,S55='[8]Tabla Impacto'!$D$15),"Mayor",IF(OR(S55='[8]Tabla Impacto'!$C$16,S55='[8]Tabla Impacto'!$D$16),"Catastrófico","")))))</f>
        <v/>
      </c>
      <c r="U55" s="358" t="str">
        <f>IF(T55="","",IF(T55="Leve",0.2,IF(T55="Menor",0.4,IF(T55="Moderado",0.6,IF(T55="Mayor",0.8,IF(T55="Catastrófico",1,))))))</f>
        <v/>
      </c>
      <c r="V55" s="625" t="str">
        <f>IF(OR(AND(P55="Muy Baja",T55="Leve"),AND(P55="Muy Baja",T55="Menor"),AND(P55="Baja",T55="Leve")),"Bajo",IF(OR(AND(P55="Muy baja",T55="Moderado"),AND(P55="Baja",T55="Menor"),AND(P55="Baja",T55="Moderado"),AND(P55="Media",T55="Leve"),AND(P55="Media",T55="Menor"),AND(P55="Media",T55="Moderado"),AND(P55="Alta",T55="Leve"),AND(P55="Alta",T55="Menor")),"Moderado",IF(OR(AND(P55="Muy Baja",T55="Mayor"),AND(P55="Baja",T55="Mayor"),AND(P55="Media",T55="Mayor"),AND(P55="Alta",T55="Moderado"),AND(P55="Alta",T55="Mayor"),AND(P55="Muy Alta",T55="Leve"),AND(P55="Muy Alta",T55="Menor"),AND(P55="Muy Alta",T55="Moderado"),AND(P55="Muy Alta",T55="Mayor")),"Alto",IF(OR(AND(P55="Muy Baja",T55="Catastrófico"),AND(P55="Baja",T55="Catastrófico"),AND(P55="Media",T55="Catastrófico"),AND(P55="Alta",T55="Catastrófico"),AND(P55="Muy Alta",T55="Catastrófico")),"Extremo",""))))</f>
        <v/>
      </c>
      <c r="W55" s="70">
        <v>1</v>
      </c>
      <c r="X55" s="70"/>
      <c r="Y55" s="70"/>
      <c r="Z55" s="70"/>
      <c r="AA55" s="94" t="str">
        <f t="shared" si="1"/>
        <v xml:space="preserve">  </v>
      </c>
      <c r="AB55" s="45" t="str">
        <f>IF(OR(AC55="Preventivo",AC55="Detectivo"),"Probabilidad",IF(AC55="Correctivo","Impacto",""))</f>
        <v/>
      </c>
      <c r="AC55" s="46"/>
      <c r="AD55" s="46"/>
      <c r="AE55" s="47" t="str">
        <f>IF(AND(AC55="Preventivo",AD55="Automático"),"50%",IF(AND(AC55="Preventivo",AD55="Manual"),"40%",IF(AND(AC55="Detectivo",AD55="Automático"),"40%",IF(AND(AC55="Detectivo",AD55="Manual"),"30%",IF(AND(AC55="Correctivo",AD55="Automático"),"35%",IF(AND(AC55="Correctivo",AD55="Manual"),"25%",""))))))</f>
        <v/>
      </c>
      <c r="AF55" s="46"/>
      <c r="AG55" s="46"/>
      <c r="AH55" s="46"/>
      <c r="AI55" s="48" t="str">
        <f>IFERROR(IF(AB55="Probabilidad",(Q55-(+Q55*AE55)),IF(AB55="Impacto",Q55,"")),"")</f>
        <v/>
      </c>
      <c r="AJ55" s="49" t="str">
        <f>IFERROR(IF(AI55="","",IF(AI55&lt;=0.2,"Muy Baja",IF(AI55&lt;=0.4,"Baja",IF(AI55&lt;=0.6,"Media",IF(AI55&lt;=0.8,"Alta","Muy Alta"))))),"")</f>
        <v/>
      </c>
      <c r="AK55" s="47" t="str">
        <f>+AI55</f>
        <v/>
      </c>
      <c r="AL55" s="49" t="str">
        <f>IFERROR(IF(AM55="","",IF(AM55&lt;=0.2,"Leve",IF(AM55&lt;=0.4,"Menor",IF(AM55&lt;=0.6,"Moderado",IF(AM55&lt;=0.8,"Mayor","Catastrófico"))))),"")</f>
        <v/>
      </c>
      <c r="AM55" s="47" t="str">
        <f t="shared" ref="AM55" si="69">IFERROR(IF(AB55="Impacto",(U55-(+U55*AE55)),IF(AB55="Probabilidad",U55,"")),"")</f>
        <v/>
      </c>
      <c r="AN55" s="50" t="str">
        <f>IFERROR(IF(OR(AND(AJ55="Muy Baja",AL55="Leve"),AND(AJ55="Muy Baja",AL55="Menor"),AND(AJ55="Baja",AL55="Leve")),"Bajo",IF(OR(AND(AJ55="Muy baja",AL55="Moderado"),AND(AJ55="Baja",AL55="Menor"),AND(AJ55="Baja",AL55="Moderado"),AND(AJ55="Media",AL55="Leve"),AND(AJ55="Media",AL55="Menor"),AND(AJ55="Media",AL55="Moderado"),AND(AJ55="Alta",AL55="Leve"),AND(AJ55="Alta",AL55="Menor")),"Moderado",IF(OR(AND(AJ55="Muy Baja",AL55="Mayor"),AND(AJ55="Baja",AL55="Mayor"),AND(AJ55="Media",AL55="Mayor"),AND(AJ55="Alta",AL55="Moderado"),AND(AJ55="Alta",AL55="Mayor"),AND(AJ55="Muy Alta",AL55="Leve"),AND(AJ55="Muy Alta",AL55="Menor"),AND(AJ55="Muy Alta",AL55="Moderado"),AND(AJ55="Muy Alta",AL55="Mayor")),"Alto",IF(OR(AND(AJ55="Muy Baja",AL55="Catastrófico"),AND(AJ55="Baja",AL55="Catastrófico"),AND(AJ55="Media",AL55="Catastrófico"),AND(AJ55="Alta",AL55="Catastrófico"),AND(AJ55="Muy Alta",AL55="Catastrófico")),"Extremo","")))),"")</f>
        <v/>
      </c>
      <c r="AO55" s="51"/>
      <c r="AP55" s="42"/>
      <c r="AQ55" s="52"/>
      <c r="AR55" s="52"/>
      <c r="AS55" s="53"/>
      <c r="AT55" s="630"/>
      <c r="AU55" s="630"/>
      <c r="AV55" s="630"/>
    </row>
    <row r="56" spans="1:48" x14ac:dyDescent="0.2">
      <c r="A56" s="663"/>
      <c r="B56" s="539"/>
      <c r="C56" s="539"/>
      <c r="D56" s="539"/>
      <c r="E56" s="539"/>
      <c r="F56" s="539"/>
      <c r="G56" s="626"/>
      <c r="H56" s="539"/>
      <c r="I56" s="363"/>
      <c r="J56" s="363"/>
      <c r="K56" s="363"/>
      <c r="L56" s="363"/>
      <c r="M56" s="363"/>
      <c r="N56" s="363"/>
      <c r="O56" s="630"/>
      <c r="P56" s="529"/>
      <c r="Q56" s="358"/>
      <c r="R56" s="528"/>
      <c r="S56" s="358"/>
      <c r="T56" s="529"/>
      <c r="U56" s="358"/>
      <c r="V56" s="625"/>
      <c r="W56" s="70">
        <v>2</v>
      </c>
      <c r="X56" s="70"/>
      <c r="Y56" s="70"/>
      <c r="Z56" s="70"/>
      <c r="AA56" s="94" t="str">
        <f t="shared" si="1"/>
        <v xml:space="preserve">  </v>
      </c>
      <c r="AB56" s="45" t="str">
        <f>IF(OR(AC56="Preventivo",AC56="Detectivo"),"Probabilidad",IF(AC56="Correctivo","Impacto",""))</f>
        <v/>
      </c>
      <c r="AC56" s="46"/>
      <c r="AD56" s="46"/>
      <c r="AE56" s="47" t="str">
        <f t="shared" ref="AE56:AE60" si="70">IF(AND(AC56="Preventivo",AD56="Automático"),"50%",IF(AND(AC56="Preventivo",AD56="Manual"),"40%",IF(AND(AC56="Detectivo",AD56="Automático"),"40%",IF(AND(AC56="Detectivo",AD56="Manual"),"30%",IF(AND(AC56="Correctivo",AD56="Automático"),"35%",IF(AND(AC56="Correctivo",AD56="Manual"),"25%",""))))))</f>
        <v/>
      </c>
      <c r="AF56" s="46"/>
      <c r="AG56" s="46"/>
      <c r="AH56" s="46"/>
      <c r="AI56" s="48" t="str">
        <f>IFERROR(IF(AND(AB55="Probabilidad",AB56="Probabilidad"),(AK55-(+AK55*AE56)),IF(AB56="Probabilidad",(Q55-(+Q55*AE56)),IF(AB56="Impacto",AK55,""))),"")</f>
        <v/>
      </c>
      <c r="AJ56" s="49" t="str">
        <f t="shared" si="3"/>
        <v/>
      </c>
      <c r="AK56" s="47" t="str">
        <f t="shared" ref="AK56:AK60" si="71">+AI56</f>
        <v/>
      </c>
      <c r="AL56" s="49" t="str">
        <f t="shared" si="5"/>
        <v/>
      </c>
      <c r="AM56" s="47" t="str">
        <f t="shared" ref="AM56" si="72">IFERROR(IF(AND(AB55="Impacto",AB56="Impacto"),(AM55-(+AM55*AE56)),IF(AB56="Impacto",($U$13-(+$U$13*AE56)),IF(AB56="Probabilidad",AM55,""))),"")</f>
        <v/>
      </c>
      <c r="AN56" s="50" t="str">
        <f t="shared" ref="AN56:AN57" si="73">IFERROR(IF(OR(AND(AJ56="Muy Baja",AL56="Leve"),AND(AJ56="Muy Baja",AL56="Menor"),AND(AJ56="Baja",AL56="Leve")),"Bajo",IF(OR(AND(AJ56="Muy baja",AL56="Moderado"),AND(AJ56="Baja",AL56="Menor"),AND(AJ56="Baja",AL56="Moderado"),AND(AJ56="Media",AL56="Leve"),AND(AJ56="Media",AL56="Menor"),AND(AJ56="Media",AL56="Moderado"),AND(AJ56="Alta",AL56="Leve"),AND(AJ56="Alta",AL56="Menor")),"Moderado",IF(OR(AND(AJ56="Muy Baja",AL56="Mayor"),AND(AJ56="Baja",AL56="Mayor"),AND(AJ56="Media",AL56="Mayor"),AND(AJ56="Alta",AL56="Moderado"),AND(AJ56="Alta",AL56="Mayor"),AND(AJ56="Muy Alta",AL56="Leve"),AND(AJ56="Muy Alta",AL56="Menor"),AND(AJ56="Muy Alta",AL56="Moderado"),AND(AJ56="Muy Alta",AL56="Mayor")),"Alto",IF(OR(AND(AJ56="Muy Baja",AL56="Catastrófico"),AND(AJ56="Baja",AL56="Catastrófico"),AND(AJ56="Media",AL56="Catastrófico"),AND(AJ56="Alta",AL56="Catastrófico"),AND(AJ56="Muy Alta",AL56="Catastrófico")),"Extremo","")))),"")</f>
        <v/>
      </c>
      <c r="AO56" s="51"/>
      <c r="AP56" s="42"/>
      <c r="AQ56" s="52"/>
      <c r="AR56" s="52"/>
      <c r="AS56" s="53"/>
      <c r="AT56" s="630"/>
      <c r="AU56" s="630"/>
      <c r="AV56" s="630"/>
    </row>
    <row r="57" spans="1:48" x14ac:dyDescent="0.2">
      <c r="A57" s="663"/>
      <c r="B57" s="539"/>
      <c r="C57" s="539"/>
      <c r="D57" s="539"/>
      <c r="E57" s="539"/>
      <c r="F57" s="539"/>
      <c r="G57" s="626"/>
      <c r="H57" s="539"/>
      <c r="I57" s="363"/>
      <c r="J57" s="363"/>
      <c r="K57" s="363"/>
      <c r="L57" s="363"/>
      <c r="M57" s="363"/>
      <c r="N57" s="363"/>
      <c r="O57" s="630"/>
      <c r="P57" s="529"/>
      <c r="Q57" s="358"/>
      <c r="R57" s="528"/>
      <c r="S57" s="358"/>
      <c r="T57" s="529"/>
      <c r="U57" s="358"/>
      <c r="V57" s="625"/>
      <c r="W57" s="70">
        <v>3</v>
      </c>
      <c r="X57" s="70"/>
      <c r="Y57" s="70"/>
      <c r="Z57" s="70"/>
      <c r="AA57" s="94" t="str">
        <f t="shared" si="1"/>
        <v xml:space="preserve">  </v>
      </c>
      <c r="AB57" s="45" t="str">
        <f>IF(OR(AC57="Preventivo",AC57="Detectivo"),"Probabilidad",IF(AC57="Correctivo","Impacto",""))</f>
        <v/>
      </c>
      <c r="AC57" s="46"/>
      <c r="AD57" s="46"/>
      <c r="AE57" s="47" t="str">
        <f t="shared" si="70"/>
        <v/>
      </c>
      <c r="AF57" s="46"/>
      <c r="AG57" s="46"/>
      <c r="AH57" s="46"/>
      <c r="AI57" s="48" t="str">
        <f>IFERROR(IF(AND(AB56="Probabilidad",AB57="Probabilidad"),(AK56-(+AK56*AE57)),IF(AND(AB56="Impacto",AB57="Probabilidad"),(AK55-(+AK55*AE57)),IF(AB57="Impacto",AK56,""))),"")</f>
        <v/>
      </c>
      <c r="AJ57" s="49" t="str">
        <f t="shared" si="3"/>
        <v/>
      </c>
      <c r="AK57" s="47" t="str">
        <f t="shared" si="71"/>
        <v/>
      </c>
      <c r="AL57" s="49" t="str">
        <f t="shared" si="5"/>
        <v/>
      </c>
      <c r="AM57" s="47" t="str">
        <f t="shared" ref="AM57" si="74">IFERROR(IF(AND(AB56="Impacto",AB57="Impacto"),(AM56-(+AM56*AE57)),IF(AND(AB56="Probabilidad",AB57="Impacto"),(AM55-(+AM55*AE57)),IF(AB57="Probabilidad",AM56,""))),"")</f>
        <v/>
      </c>
      <c r="AN57" s="50" t="str">
        <f t="shared" si="73"/>
        <v/>
      </c>
      <c r="AO57" s="51"/>
      <c r="AP57" s="42"/>
      <c r="AQ57" s="52"/>
      <c r="AR57" s="52"/>
      <c r="AS57" s="53"/>
      <c r="AT57" s="630"/>
      <c r="AU57" s="630"/>
      <c r="AV57" s="630"/>
    </row>
    <row r="58" spans="1:48" x14ac:dyDescent="0.2">
      <c r="A58" s="663"/>
      <c r="B58" s="539"/>
      <c r="C58" s="539"/>
      <c r="D58" s="539"/>
      <c r="E58" s="539"/>
      <c r="F58" s="539"/>
      <c r="G58" s="626"/>
      <c r="H58" s="539"/>
      <c r="I58" s="363"/>
      <c r="J58" s="363"/>
      <c r="K58" s="363"/>
      <c r="L58" s="363"/>
      <c r="M58" s="363"/>
      <c r="N58" s="363"/>
      <c r="O58" s="630"/>
      <c r="P58" s="529"/>
      <c r="Q58" s="358"/>
      <c r="R58" s="528"/>
      <c r="S58" s="358"/>
      <c r="T58" s="529"/>
      <c r="U58" s="358"/>
      <c r="V58" s="625"/>
      <c r="W58" s="70">
        <v>4</v>
      </c>
      <c r="X58" s="70"/>
      <c r="Y58" s="70"/>
      <c r="Z58" s="70"/>
      <c r="AA58" s="94" t="str">
        <f t="shared" si="1"/>
        <v xml:space="preserve">  </v>
      </c>
      <c r="AB58" s="45" t="str">
        <f t="shared" ref="AB58:AB60" si="75">IF(OR(AC58="Preventivo",AC58="Detectivo"),"Probabilidad",IF(AC58="Correctivo","Impacto",""))</f>
        <v/>
      </c>
      <c r="AC58" s="46"/>
      <c r="AD58" s="46"/>
      <c r="AE58" s="47" t="str">
        <f t="shared" si="70"/>
        <v/>
      </c>
      <c r="AF58" s="46"/>
      <c r="AG58" s="46"/>
      <c r="AH58" s="46"/>
      <c r="AI58" s="48" t="str">
        <f t="shared" ref="AI58:AI60" si="76">IFERROR(IF(AND(AB57="Probabilidad",AB58="Probabilidad"),(AK57-(+AK57*AE58)),IF(AND(AB57="Impacto",AB58="Probabilidad"),(AK56-(+AK56*AE58)),IF(AB58="Impacto",AK57,""))),"")</f>
        <v/>
      </c>
      <c r="AJ58" s="49" t="str">
        <f t="shared" si="3"/>
        <v/>
      </c>
      <c r="AK58" s="47" t="str">
        <f t="shared" si="71"/>
        <v/>
      </c>
      <c r="AL58" s="49" t="str">
        <f t="shared" si="5"/>
        <v/>
      </c>
      <c r="AM58" s="47" t="str">
        <f t="shared" si="26"/>
        <v/>
      </c>
      <c r="AN58" s="50" t="str">
        <f>IFERROR(IF(OR(AND(AJ58="Muy Baja",AL58="Leve"),AND(AJ58="Muy Baja",AL58="Menor"),AND(AJ58="Baja",AL58="Leve")),"Bajo",IF(OR(AND(AJ58="Muy baja",AL58="Moderado"),AND(AJ58="Baja",AL58="Menor"),AND(AJ58="Baja",AL58="Moderado"),AND(AJ58="Media",AL58="Leve"),AND(AJ58="Media",AL58="Menor"),AND(AJ58="Media",AL58="Moderado"),AND(AJ58="Alta",AL58="Leve"),AND(AJ58="Alta",AL58="Menor")),"Moderado",IF(OR(AND(AJ58="Muy Baja",AL58="Mayor"),AND(AJ58="Baja",AL58="Mayor"),AND(AJ58="Media",AL58="Mayor"),AND(AJ58="Alta",AL58="Moderado"),AND(AJ58="Alta",AL58="Mayor"),AND(AJ58="Muy Alta",AL58="Leve"),AND(AJ58="Muy Alta",AL58="Menor"),AND(AJ58="Muy Alta",AL58="Moderado"),AND(AJ58="Muy Alta",AL58="Mayor")),"Alto",IF(OR(AND(AJ58="Muy Baja",AL58="Catastrófico"),AND(AJ58="Baja",AL58="Catastrófico"),AND(AJ58="Media",AL58="Catastrófico"),AND(AJ58="Alta",AL58="Catastrófico"),AND(AJ58="Muy Alta",AL58="Catastrófico")),"Extremo","")))),"")</f>
        <v/>
      </c>
      <c r="AO58" s="51"/>
      <c r="AP58" s="42"/>
      <c r="AQ58" s="52"/>
      <c r="AR58" s="52"/>
      <c r="AS58" s="53"/>
      <c r="AT58" s="630"/>
      <c r="AU58" s="630"/>
      <c r="AV58" s="630"/>
    </row>
    <row r="59" spans="1:48" x14ac:dyDescent="0.2">
      <c r="A59" s="663"/>
      <c r="B59" s="539"/>
      <c r="C59" s="539"/>
      <c r="D59" s="539"/>
      <c r="E59" s="539"/>
      <c r="F59" s="539"/>
      <c r="G59" s="626"/>
      <c r="H59" s="539"/>
      <c r="I59" s="363"/>
      <c r="J59" s="363"/>
      <c r="K59" s="363"/>
      <c r="L59" s="363"/>
      <c r="M59" s="363"/>
      <c r="N59" s="363"/>
      <c r="O59" s="630"/>
      <c r="P59" s="529"/>
      <c r="Q59" s="358"/>
      <c r="R59" s="528"/>
      <c r="S59" s="358"/>
      <c r="T59" s="529"/>
      <c r="U59" s="358"/>
      <c r="V59" s="625"/>
      <c r="W59" s="70">
        <v>5</v>
      </c>
      <c r="X59" s="70"/>
      <c r="Y59" s="70"/>
      <c r="Z59" s="70"/>
      <c r="AA59" s="94" t="str">
        <f t="shared" si="1"/>
        <v xml:space="preserve">  </v>
      </c>
      <c r="AB59" s="45" t="str">
        <f t="shared" si="75"/>
        <v/>
      </c>
      <c r="AC59" s="46"/>
      <c r="AD59" s="46"/>
      <c r="AE59" s="47" t="str">
        <f t="shared" si="70"/>
        <v/>
      </c>
      <c r="AF59" s="46"/>
      <c r="AG59" s="46"/>
      <c r="AH59" s="46"/>
      <c r="AI59" s="48" t="str">
        <f t="shared" si="76"/>
        <v/>
      </c>
      <c r="AJ59" s="49" t="str">
        <f t="shared" si="3"/>
        <v/>
      </c>
      <c r="AK59" s="47" t="str">
        <f t="shared" si="71"/>
        <v/>
      </c>
      <c r="AL59" s="49" t="str">
        <f t="shared" si="5"/>
        <v/>
      </c>
      <c r="AM59" s="47" t="str">
        <f t="shared" si="26"/>
        <v/>
      </c>
      <c r="AN59" s="50" t="str">
        <f t="shared" ref="AN59:AN60" si="77">IFERROR(IF(OR(AND(AJ59="Muy Baja",AL59="Leve"),AND(AJ59="Muy Baja",AL59="Menor"),AND(AJ59="Baja",AL59="Leve")),"Bajo",IF(OR(AND(AJ59="Muy baja",AL59="Moderado"),AND(AJ59="Baja",AL59="Menor"),AND(AJ59="Baja",AL59="Moderado"),AND(AJ59="Media",AL59="Leve"),AND(AJ59="Media",AL59="Menor"),AND(AJ59="Media",AL59="Moderado"),AND(AJ59="Alta",AL59="Leve"),AND(AJ59="Alta",AL59="Menor")),"Moderado",IF(OR(AND(AJ59="Muy Baja",AL59="Mayor"),AND(AJ59="Baja",AL59="Mayor"),AND(AJ59="Media",AL59="Mayor"),AND(AJ59="Alta",AL59="Moderado"),AND(AJ59="Alta",AL59="Mayor"),AND(AJ59="Muy Alta",AL59="Leve"),AND(AJ59="Muy Alta",AL59="Menor"),AND(AJ59="Muy Alta",AL59="Moderado"),AND(AJ59="Muy Alta",AL59="Mayor")),"Alto",IF(OR(AND(AJ59="Muy Baja",AL59="Catastrófico"),AND(AJ59="Baja",AL59="Catastrófico"),AND(AJ59="Media",AL59="Catastrófico"),AND(AJ59="Alta",AL59="Catastrófico"),AND(AJ59="Muy Alta",AL59="Catastrófico")),"Extremo","")))),"")</f>
        <v/>
      </c>
      <c r="AO59" s="51"/>
      <c r="AP59" s="42"/>
      <c r="AQ59" s="52"/>
      <c r="AR59" s="52"/>
      <c r="AS59" s="53"/>
      <c r="AT59" s="630"/>
      <c r="AU59" s="630"/>
      <c r="AV59" s="630"/>
    </row>
    <row r="60" spans="1:48" x14ac:dyDescent="0.2">
      <c r="A60" s="663"/>
      <c r="B60" s="539"/>
      <c r="C60" s="539"/>
      <c r="D60" s="539"/>
      <c r="E60" s="539"/>
      <c r="F60" s="539"/>
      <c r="G60" s="626"/>
      <c r="H60" s="539"/>
      <c r="I60" s="364"/>
      <c r="J60" s="364"/>
      <c r="K60" s="364"/>
      <c r="L60" s="364"/>
      <c r="M60" s="364"/>
      <c r="N60" s="364"/>
      <c r="O60" s="630"/>
      <c r="P60" s="529"/>
      <c r="Q60" s="358"/>
      <c r="R60" s="528"/>
      <c r="S60" s="358"/>
      <c r="T60" s="529"/>
      <c r="U60" s="358"/>
      <c r="V60" s="625"/>
      <c r="W60" s="70">
        <v>6</v>
      </c>
      <c r="X60" s="70"/>
      <c r="Y60" s="70"/>
      <c r="Z60" s="70"/>
      <c r="AA60" s="94" t="str">
        <f t="shared" si="1"/>
        <v xml:space="preserve">  </v>
      </c>
      <c r="AB60" s="45" t="str">
        <f t="shared" si="75"/>
        <v/>
      </c>
      <c r="AC60" s="46"/>
      <c r="AD60" s="46"/>
      <c r="AE60" s="47" t="str">
        <f t="shared" si="70"/>
        <v/>
      </c>
      <c r="AF60" s="46"/>
      <c r="AG60" s="46"/>
      <c r="AH60" s="46"/>
      <c r="AI60" s="48" t="str">
        <f t="shared" si="76"/>
        <v/>
      </c>
      <c r="AJ60" s="49" t="str">
        <f t="shared" si="3"/>
        <v/>
      </c>
      <c r="AK60" s="47" t="str">
        <f t="shared" si="71"/>
        <v/>
      </c>
      <c r="AL60" s="49" t="str">
        <f t="shared" si="5"/>
        <v/>
      </c>
      <c r="AM60" s="47" t="str">
        <f t="shared" si="26"/>
        <v/>
      </c>
      <c r="AN60" s="50" t="str">
        <f t="shared" si="77"/>
        <v/>
      </c>
      <c r="AO60" s="51"/>
      <c r="AP60" s="42"/>
      <c r="AQ60" s="52"/>
      <c r="AR60" s="52"/>
      <c r="AS60" s="53"/>
      <c r="AT60" s="630"/>
      <c r="AU60" s="630"/>
      <c r="AV60" s="630"/>
    </row>
    <row r="61" spans="1:48" x14ac:dyDescent="0.2">
      <c r="A61" s="663">
        <v>9</v>
      </c>
      <c r="B61" s="539"/>
      <c r="C61" s="539"/>
      <c r="D61" s="539"/>
      <c r="E61" s="539"/>
      <c r="F61" s="539"/>
      <c r="G61" s="626" t="str">
        <f t="shared" ref="G61" si="78">+CONCATENATE(C61," ",D61," ",E61)</f>
        <v xml:space="preserve">  </v>
      </c>
      <c r="H61" s="539"/>
      <c r="I61" s="362"/>
      <c r="J61" s="75"/>
      <c r="K61" s="75"/>
      <c r="L61" s="75"/>
      <c r="M61" s="362"/>
      <c r="N61" s="362"/>
      <c r="O61" s="630"/>
      <c r="P61" s="529" t="str">
        <f>IF(O61&lt;=0,"",IF(O61&lt;=2,"Muy Baja",IF(O61&lt;=24,"Baja",IF(O61&lt;=500,"Media",IF(O61&lt;=5000,"Alta","Muy Alta")))))</f>
        <v/>
      </c>
      <c r="Q61" s="358" t="str">
        <f>IF(P61="","",IF(P61="Muy Baja",0.2,IF(P61="Baja",0.4,IF(P61="Media",0.6,IF(P61="Alta",0.8,IF(P61="Muy Alta",1,))))))</f>
        <v/>
      </c>
      <c r="R61" s="528"/>
      <c r="S61" s="358">
        <f>IF(NOT(ISERROR(MATCH(R61,'[8]Tabla Impacto'!$B$245:$B$249,0))),'[8]Tabla Impacto'!$F$224&amp;"Por favor no seleccionar los criterios de impacto(Reputacional, Operativo, Legal, ni Contagio)",R61)</f>
        <v>0</v>
      </c>
      <c r="T61" s="529" t="str">
        <f>IF(OR(S61='[8]Tabla Impacto'!$C$12,S61='[8]Tabla Impacto'!$D$12),"Leve",IF(OR(S61='[8]Tabla Impacto'!$C$13,S61='[8]Tabla Impacto'!$D$13),"Menor",IF(OR(S61='[8]Tabla Impacto'!$C$14,S61='[8]Tabla Impacto'!$D$14),"Moderado",IF(OR(S61='[8]Tabla Impacto'!$C$15,S61='[8]Tabla Impacto'!$D$15),"Mayor",IF(OR(S61='[8]Tabla Impacto'!$C$16,S61='[8]Tabla Impacto'!$D$16),"Catastrófico","")))))</f>
        <v/>
      </c>
      <c r="U61" s="358" t="str">
        <f>IF(T61="","",IF(T61="Leve",0.2,IF(T61="Menor",0.4,IF(T61="Moderado",0.6,IF(T61="Mayor",0.8,IF(T61="Catastrófico",1,))))))</f>
        <v/>
      </c>
      <c r="V61" s="625" t="str">
        <f>IF(OR(AND(P61="Muy Baja",T61="Leve"),AND(P61="Muy Baja",T61="Menor"),AND(P61="Baja",T61="Leve")),"Bajo",IF(OR(AND(P61="Muy baja",T61="Moderado"),AND(P61="Baja",T61="Menor"),AND(P61="Baja",T61="Moderado"),AND(P61="Media",T61="Leve"),AND(P61="Media",T61="Menor"),AND(P61="Media",T61="Moderado"),AND(P61="Alta",T61="Leve"),AND(P61="Alta",T61="Menor")),"Moderado",IF(OR(AND(P61="Muy Baja",T61="Mayor"),AND(P61="Baja",T61="Mayor"),AND(P61="Media",T61="Mayor"),AND(P61="Alta",T61="Moderado"),AND(P61="Alta",T61="Mayor"),AND(P61="Muy Alta",T61="Leve"),AND(P61="Muy Alta",T61="Menor"),AND(P61="Muy Alta",T61="Moderado"),AND(P61="Muy Alta",T61="Mayor")),"Alto",IF(OR(AND(P61="Muy Baja",T61="Catastrófico"),AND(P61="Baja",T61="Catastrófico"),AND(P61="Media",T61="Catastrófico"),AND(P61="Alta",T61="Catastrófico"),AND(P61="Muy Alta",T61="Catastrófico")),"Extremo",""))))</f>
        <v/>
      </c>
      <c r="W61" s="70">
        <v>1</v>
      </c>
      <c r="X61" s="70"/>
      <c r="Y61" s="70"/>
      <c r="Z61" s="70"/>
      <c r="AA61" s="94" t="str">
        <f t="shared" si="1"/>
        <v xml:space="preserve">  </v>
      </c>
      <c r="AB61" s="45" t="str">
        <f>IF(OR(AC61="Preventivo",AC61="Detectivo"),"Probabilidad",IF(AC61="Correctivo","Impacto",""))</f>
        <v/>
      </c>
      <c r="AC61" s="46"/>
      <c r="AD61" s="46"/>
      <c r="AE61" s="47" t="str">
        <f>IF(AND(AC61="Preventivo",AD61="Automático"),"50%",IF(AND(AC61="Preventivo",AD61="Manual"),"40%",IF(AND(AC61="Detectivo",AD61="Automático"),"40%",IF(AND(AC61="Detectivo",AD61="Manual"),"30%",IF(AND(AC61="Correctivo",AD61="Automático"),"35%",IF(AND(AC61="Correctivo",AD61="Manual"),"25%",""))))))</f>
        <v/>
      </c>
      <c r="AF61" s="46"/>
      <c r="AG61" s="46"/>
      <c r="AH61" s="46"/>
      <c r="AI61" s="48" t="str">
        <f>IFERROR(IF(AB61="Probabilidad",(Q61-(+Q61*AE61)),IF(AB61="Impacto",Q61,"")),"")</f>
        <v/>
      </c>
      <c r="AJ61" s="49" t="str">
        <f>IFERROR(IF(AI61="","",IF(AI61&lt;=0.2,"Muy Baja",IF(AI61&lt;=0.4,"Baja",IF(AI61&lt;=0.6,"Media",IF(AI61&lt;=0.8,"Alta","Muy Alta"))))),"")</f>
        <v/>
      </c>
      <c r="AK61" s="47" t="str">
        <f>+AI61</f>
        <v/>
      </c>
      <c r="AL61" s="49" t="str">
        <f>IFERROR(IF(AM61="","",IF(AM61&lt;=0.2,"Leve",IF(AM61&lt;=0.4,"Menor",IF(AM61&lt;=0.6,"Moderado",IF(AM61&lt;=0.8,"Mayor","Catastrófico"))))),"")</f>
        <v/>
      </c>
      <c r="AM61" s="47" t="str">
        <f t="shared" ref="AM61" si="79">IFERROR(IF(AB61="Impacto",(U61-(+U61*AE61)),IF(AB61="Probabilidad",U61,"")),"")</f>
        <v/>
      </c>
      <c r="AN61" s="50" t="str">
        <f>IFERROR(IF(OR(AND(AJ61="Muy Baja",AL61="Leve"),AND(AJ61="Muy Baja",AL61="Menor"),AND(AJ61="Baja",AL61="Leve")),"Bajo",IF(OR(AND(AJ61="Muy baja",AL61="Moderado"),AND(AJ61="Baja",AL61="Menor"),AND(AJ61="Baja",AL61="Moderado"),AND(AJ61="Media",AL61="Leve"),AND(AJ61="Media",AL61="Menor"),AND(AJ61="Media",AL61="Moderado"),AND(AJ61="Alta",AL61="Leve"),AND(AJ61="Alta",AL61="Menor")),"Moderado",IF(OR(AND(AJ61="Muy Baja",AL61="Mayor"),AND(AJ61="Baja",AL61="Mayor"),AND(AJ61="Media",AL61="Mayor"),AND(AJ61="Alta",AL61="Moderado"),AND(AJ61="Alta",AL61="Mayor"),AND(AJ61="Muy Alta",AL61="Leve"),AND(AJ61="Muy Alta",AL61="Menor"),AND(AJ61="Muy Alta",AL61="Moderado"),AND(AJ61="Muy Alta",AL61="Mayor")),"Alto",IF(OR(AND(AJ61="Muy Baja",AL61="Catastrófico"),AND(AJ61="Baja",AL61="Catastrófico"),AND(AJ61="Media",AL61="Catastrófico"),AND(AJ61="Alta",AL61="Catastrófico"),AND(AJ61="Muy Alta",AL61="Catastrófico")),"Extremo","")))),"")</f>
        <v/>
      </c>
      <c r="AO61" s="51"/>
      <c r="AP61" s="42"/>
      <c r="AQ61" s="52"/>
      <c r="AR61" s="52"/>
      <c r="AS61" s="53"/>
      <c r="AT61" s="630"/>
      <c r="AU61" s="630"/>
      <c r="AV61" s="630"/>
    </row>
    <row r="62" spans="1:48" x14ac:dyDescent="0.2">
      <c r="A62" s="663"/>
      <c r="B62" s="539"/>
      <c r="C62" s="539"/>
      <c r="D62" s="539"/>
      <c r="E62" s="539"/>
      <c r="F62" s="539"/>
      <c r="G62" s="626"/>
      <c r="H62" s="539"/>
      <c r="I62" s="363"/>
      <c r="J62" s="76"/>
      <c r="K62" s="76"/>
      <c r="L62" s="76"/>
      <c r="M62" s="363"/>
      <c r="N62" s="363"/>
      <c r="O62" s="630"/>
      <c r="P62" s="529"/>
      <c r="Q62" s="358"/>
      <c r="R62" s="528"/>
      <c r="S62" s="358"/>
      <c r="T62" s="529"/>
      <c r="U62" s="358"/>
      <c r="V62" s="625"/>
      <c r="W62" s="70">
        <v>2</v>
      </c>
      <c r="X62" s="70"/>
      <c r="Y62" s="70"/>
      <c r="Z62" s="70"/>
      <c r="AA62" s="94" t="str">
        <f t="shared" si="1"/>
        <v xml:space="preserve">  </v>
      </c>
      <c r="AB62" s="45" t="str">
        <f>IF(OR(AC62="Preventivo",AC62="Detectivo"),"Probabilidad",IF(AC62="Correctivo","Impacto",""))</f>
        <v/>
      </c>
      <c r="AC62" s="46"/>
      <c r="AD62" s="46"/>
      <c r="AE62" s="47" t="str">
        <f t="shared" ref="AE62:AE66" si="80">IF(AND(AC62="Preventivo",AD62="Automático"),"50%",IF(AND(AC62="Preventivo",AD62="Manual"),"40%",IF(AND(AC62="Detectivo",AD62="Automático"),"40%",IF(AND(AC62="Detectivo",AD62="Manual"),"30%",IF(AND(AC62="Correctivo",AD62="Automático"),"35%",IF(AND(AC62="Correctivo",AD62="Manual"),"25%",""))))))</f>
        <v/>
      </c>
      <c r="AF62" s="46"/>
      <c r="AG62" s="46"/>
      <c r="AH62" s="46"/>
      <c r="AI62" s="48" t="str">
        <f>IFERROR(IF(AND(AB61="Probabilidad",AB62="Probabilidad"),(AK61-(+AK61*AE62)),IF(AB62="Probabilidad",(Q61-(+Q61*AE62)),IF(AB62="Impacto",AK61,""))),"")</f>
        <v/>
      </c>
      <c r="AJ62" s="49" t="str">
        <f t="shared" si="3"/>
        <v/>
      </c>
      <c r="AK62" s="47" t="str">
        <f t="shared" ref="AK62:AK66" si="81">+AI62</f>
        <v/>
      </c>
      <c r="AL62" s="49" t="str">
        <f t="shared" si="5"/>
        <v/>
      </c>
      <c r="AM62" s="47" t="str">
        <f t="shared" ref="AM62" si="82">IFERROR(IF(AND(AB61="Impacto",AB62="Impacto"),(AM61-(+AM61*AE62)),IF(AB62="Impacto",($U$13-(+$U$13*AE62)),IF(AB62="Probabilidad",AM61,""))),"")</f>
        <v/>
      </c>
      <c r="AN62" s="50" t="str">
        <f t="shared" ref="AN62:AN63" si="83">IFERROR(IF(OR(AND(AJ62="Muy Baja",AL62="Leve"),AND(AJ62="Muy Baja",AL62="Menor"),AND(AJ62="Baja",AL62="Leve")),"Bajo",IF(OR(AND(AJ62="Muy baja",AL62="Moderado"),AND(AJ62="Baja",AL62="Menor"),AND(AJ62="Baja",AL62="Moderado"),AND(AJ62="Media",AL62="Leve"),AND(AJ62="Media",AL62="Menor"),AND(AJ62="Media",AL62="Moderado"),AND(AJ62="Alta",AL62="Leve"),AND(AJ62="Alta",AL62="Menor")),"Moderado",IF(OR(AND(AJ62="Muy Baja",AL62="Mayor"),AND(AJ62="Baja",AL62="Mayor"),AND(AJ62="Media",AL62="Mayor"),AND(AJ62="Alta",AL62="Moderado"),AND(AJ62="Alta",AL62="Mayor"),AND(AJ62="Muy Alta",AL62="Leve"),AND(AJ62="Muy Alta",AL62="Menor"),AND(AJ62="Muy Alta",AL62="Moderado"),AND(AJ62="Muy Alta",AL62="Mayor")),"Alto",IF(OR(AND(AJ62="Muy Baja",AL62="Catastrófico"),AND(AJ62="Baja",AL62="Catastrófico"),AND(AJ62="Media",AL62="Catastrófico"),AND(AJ62="Alta",AL62="Catastrófico"),AND(AJ62="Muy Alta",AL62="Catastrófico")),"Extremo","")))),"")</f>
        <v/>
      </c>
      <c r="AO62" s="51"/>
      <c r="AP62" s="42"/>
      <c r="AQ62" s="52"/>
      <c r="AR62" s="52"/>
      <c r="AS62" s="53"/>
      <c r="AT62" s="630"/>
      <c r="AU62" s="630"/>
      <c r="AV62" s="630"/>
    </row>
    <row r="63" spans="1:48" x14ac:dyDescent="0.2">
      <c r="A63" s="663"/>
      <c r="B63" s="539"/>
      <c r="C63" s="539"/>
      <c r="D63" s="539"/>
      <c r="E63" s="539"/>
      <c r="F63" s="539"/>
      <c r="G63" s="626"/>
      <c r="H63" s="539"/>
      <c r="I63" s="363"/>
      <c r="J63" s="76"/>
      <c r="K63" s="76"/>
      <c r="L63" s="76"/>
      <c r="M63" s="363"/>
      <c r="N63" s="363"/>
      <c r="O63" s="630"/>
      <c r="P63" s="529"/>
      <c r="Q63" s="358"/>
      <c r="R63" s="528"/>
      <c r="S63" s="358"/>
      <c r="T63" s="529"/>
      <c r="U63" s="358"/>
      <c r="V63" s="625"/>
      <c r="W63" s="70">
        <v>3</v>
      </c>
      <c r="X63" s="70"/>
      <c r="Y63" s="70"/>
      <c r="Z63" s="70"/>
      <c r="AA63" s="94" t="str">
        <f t="shared" si="1"/>
        <v xml:space="preserve">  </v>
      </c>
      <c r="AB63" s="45" t="str">
        <f>IF(OR(AC63="Preventivo",AC63="Detectivo"),"Probabilidad",IF(AC63="Correctivo","Impacto",""))</f>
        <v/>
      </c>
      <c r="AC63" s="46"/>
      <c r="AD63" s="46"/>
      <c r="AE63" s="47" t="str">
        <f t="shared" si="80"/>
        <v/>
      </c>
      <c r="AF63" s="46"/>
      <c r="AG63" s="46"/>
      <c r="AH63" s="46"/>
      <c r="AI63" s="48" t="str">
        <f>IFERROR(IF(AND(AB62="Probabilidad",AB63="Probabilidad"),(AK62-(+AK62*AE63)),IF(AND(AB62="Impacto",AB63="Probabilidad"),(AK61-(+AK61*AE63)),IF(AB63="Impacto",AK62,""))),"")</f>
        <v/>
      </c>
      <c r="AJ63" s="49" t="str">
        <f t="shared" si="3"/>
        <v/>
      </c>
      <c r="AK63" s="47" t="str">
        <f t="shared" si="81"/>
        <v/>
      </c>
      <c r="AL63" s="49" t="str">
        <f t="shared" si="5"/>
        <v/>
      </c>
      <c r="AM63" s="47" t="str">
        <f t="shared" ref="AM63" si="84">IFERROR(IF(AND(AB62="Impacto",AB63="Impacto"),(AM62-(+AM62*AE63)),IF(AND(AB62="Probabilidad",AB63="Impacto"),(AM61-(+AM61*AE63)),IF(AB63="Probabilidad",AM62,""))),"")</f>
        <v/>
      </c>
      <c r="AN63" s="50" t="str">
        <f t="shared" si="83"/>
        <v/>
      </c>
      <c r="AO63" s="51"/>
      <c r="AP63" s="42"/>
      <c r="AQ63" s="52"/>
      <c r="AR63" s="52"/>
      <c r="AS63" s="53"/>
      <c r="AT63" s="630"/>
      <c r="AU63" s="630"/>
      <c r="AV63" s="630"/>
    </row>
    <row r="64" spans="1:48" x14ac:dyDescent="0.2">
      <c r="A64" s="663"/>
      <c r="B64" s="539"/>
      <c r="C64" s="539"/>
      <c r="D64" s="539"/>
      <c r="E64" s="539"/>
      <c r="F64" s="539"/>
      <c r="G64" s="626"/>
      <c r="H64" s="539"/>
      <c r="I64" s="363"/>
      <c r="J64" s="76"/>
      <c r="K64" s="76"/>
      <c r="L64" s="76"/>
      <c r="M64" s="363"/>
      <c r="N64" s="363"/>
      <c r="O64" s="630"/>
      <c r="P64" s="529"/>
      <c r="Q64" s="358"/>
      <c r="R64" s="528"/>
      <c r="S64" s="358"/>
      <c r="T64" s="529"/>
      <c r="U64" s="358"/>
      <c r="V64" s="625"/>
      <c r="W64" s="70">
        <v>4</v>
      </c>
      <c r="X64" s="70"/>
      <c r="Y64" s="70"/>
      <c r="Z64" s="70"/>
      <c r="AA64" s="94" t="str">
        <f t="shared" si="1"/>
        <v xml:space="preserve">  </v>
      </c>
      <c r="AB64" s="45" t="str">
        <f t="shared" ref="AB64:AB66" si="85">IF(OR(AC64="Preventivo",AC64="Detectivo"),"Probabilidad",IF(AC64="Correctivo","Impacto",""))</f>
        <v/>
      </c>
      <c r="AC64" s="46"/>
      <c r="AD64" s="46"/>
      <c r="AE64" s="47" t="str">
        <f t="shared" si="80"/>
        <v/>
      </c>
      <c r="AF64" s="46"/>
      <c r="AG64" s="46"/>
      <c r="AH64" s="46"/>
      <c r="AI64" s="48" t="str">
        <f t="shared" ref="AI64:AI66" si="86">IFERROR(IF(AND(AB63="Probabilidad",AB64="Probabilidad"),(AK63-(+AK63*AE64)),IF(AND(AB63="Impacto",AB64="Probabilidad"),(AK62-(+AK62*AE64)),IF(AB64="Impacto",AK63,""))),"")</f>
        <v/>
      </c>
      <c r="AJ64" s="49" t="str">
        <f t="shared" si="3"/>
        <v/>
      </c>
      <c r="AK64" s="47" t="str">
        <f t="shared" si="81"/>
        <v/>
      </c>
      <c r="AL64" s="49" t="str">
        <f t="shared" si="5"/>
        <v/>
      </c>
      <c r="AM64" s="47" t="str">
        <f t="shared" si="26"/>
        <v/>
      </c>
      <c r="AN64" s="50" t="str">
        <f>IFERROR(IF(OR(AND(AJ64="Muy Baja",AL64="Leve"),AND(AJ64="Muy Baja",AL64="Menor"),AND(AJ64="Baja",AL64="Leve")),"Bajo",IF(OR(AND(AJ64="Muy baja",AL64="Moderado"),AND(AJ64="Baja",AL64="Menor"),AND(AJ64="Baja",AL64="Moderado"),AND(AJ64="Media",AL64="Leve"),AND(AJ64="Media",AL64="Menor"),AND(AJ64="Media",AL64="Moderado"),AND(AJ64="Alta",AL64="Leve"),AND(AJ64="Alta",AL64="Menor")),"Moderado",IF(OR(AND(AJ64="Muy Baja",AL64="Mayor"),AND(AJ64="Baja",AL64="Mayor"),AND(AJ64="Media",AL64="Mayor"),AND(AJ64="Alta",AL64="Moderado"),AND(AJ64="Alta",AL64="Mayor"),AND(AJ64="Muy Alta",AL64="Leve"),AND(AJ64="Muy Alta",AL64="Menor"),AND(AJ64="Muy Alta",AL64="Moderado"),AND(AJ64="Muy Alta",AL64="Mayor")),"Alto",IF(OR(AND(AJ64="Muy Baja",AL64="Catastrófico"),AND(AJ64="Baja",AL64="Catastrófico"),AND(AJ64="Media",AL64="Catastrófico"),AND(AJ64="Alta",AL64="Catastrófico"),AND(AJ64="Muy Alta",AL64="Catastrófico")),"Extremo","")))),"")</f>
        <v/>
      </c>
      <c r="AO64" s="51"/>
      <c r="AP64" s="42"/>
      <c r="AQ64" s="52"/>
      <c r="AR64" s="52"/>
      <c r="AS64" s="53"/>
      <c r="AT64" s="630"/>
      <c r="AU64" s="630"/>
      <c r="AV64" s="630"/>
    </row>
    <row r="65" spans="1:48" x14ac:dyDescent="0.2">
      <c r="A65" s="663"/>
      <c r="B65" s="539"/>
      <c r="C65" s="539"/>
      <c r="D65" s="539"/>
      <c r="E65" s="539"/>
      <c r="F65" s="539"/>
      <c r="G65" s="626"/>
      <c r="H65" s="539"/>
      <c r="I65" s="363"/>
      <c r="J65" s="76"/>
      <c r="K65" s="76"/>
      <c r="L65" s="76"/>
      <c r="M65" s="363"/>
      <c r="N65" s="363"/>
      <c r="O65" s="630"/>
      <c r="P65" s="529"/>
      <c r="Q65" s="358"/>
      <c r="R65" s="528"/>
      <c r="S65" s="358"/>
      <c r="T65" s="529"/>
      <c r="U65" s="358"/>
      <c r="V65" s="625"/>
      <c r="W65" s="70">
        <v>5</v>
      </c>
      <c r="X65" s="70"/>
      <c r="Y65" s="70"/>
      <c r="Z65" s="70"/>
      <c r="AA65" s="94" t="str">
        <f t="shared" si="1"/>
        <v xml:space="preserve">  </v>
      </c>
      <c r="AB65" s="45" t="str">
        <f t="shared" si="85"/>
        <v/>
      </c>
      <c r="AC65" s="46"/>
      <c r="AD65" s="46"/>
      <c r="AE65" s="47" t="str">
        <f t="shared" si="80"/>
        <v/>
      </c>
      <c r="AF65" s="46"/>
      <c r="AG65" s="46"/>
      <c r="AH65" s="46"/>
      <c r="AI65" s="48" t="str">
        <f t="shared" si="86"/>
        <v/>
      </c>
      <c r="AJ65" s="49" t="str">
        <f t="shared" si="3"/>
        <v/>
      </c>
      <c r="AK65" s="47" t="str">
        <f t="shared" si="81"/>
        <v/>
      </c>
      <c r="AL65" s="49" t="str">
        <f t="shared" si="5"/>
        <v/>
      </c>
      <c r="AM65" s="47" t="str">
        <f t="shared" si="26"/>
        <v/>
      </c>
      <c r="AN65" s="50" t="str">
        <f t="shared" ref="AN65:AN66" si="87">IFERROR(IF(OR(AND(AJ65="Muy Baja",AL65="Leve"),AND(AJ65="Muy Baja",AL65="Menor"),AND(AJ65="Baja",AL65="Leve")),"Bajo",IF(OR(AND(AJ65="Muy baja",AL65="Moderado"),AND(AJ65="Baja",AL65="Menor"),AND(AJ65="Baja",AL65="Moderado"),AND(AJ65="Media",AL65="Leve"),AND(AJ65="Media",AL65="Menor"),AND(AJ65="Media",AL65="Moderado"),AND(AJ65="Alta",AL65="Leve"),AND(AJ65="Alta",AL65="Menor")),"Moderado",IF(OR(AND(AJ65="Muy Baja",AL65="Mayor"),AND(AJ65="Baja",AL65="Mayor"),AND(AJ65="Media",AL65="Mayor"),AND(AJ65="Alta",AL65="Moderado"),AND(AJ65="Alta",AL65="Mayor"),AND(AJ65="Muy Alta",AL65="Leve"),AND(AJ65="Muy Alta",AL65="Menor"),AND(AJ65="Muy Alta",AL65="Moderado"),AND(AJ65="Muy Alta",AL65="Mayor")),"Alto",IF(OR(AND(AJ65="Muy Baja",AL65="Catastrófico"),AND(AJ65="Baja",AL65="Catastrófico"),AND(AJ65="Media",AL65="Catastrófico"),AND(AJ65="Alta",AL65="Catastrófico"),AND(AJ65="Muy Alta",AL65="Catastrófico")),"Extremo","")))),"")</f>
        <v/>
      </c>
      <c r="AO65" s="51"/>
      <c r="AP65" s="42"/>
      <c r="AQ65" s="52"/>
      <c r="AR65" s="52"/>
      <c r="AS65" s="53"/>
      <c r="AT65" s="630"/>
      <c r="AU65" s="630"/>
      <c r="AV65" s="630"/>
    </row>
    <row r="66" spans="1:48" x14ac:dyDescent="0.2">
      <c r="A66" s="663"/>
      <c r="B66" s="539"/>
      <c r="C66" s="539"/>
      <c r="D66" s="539"/>
      <c r="E66" s="539"/>
      <c r="F66" s="539"/>
      <c r="G66" s="626"/>
      <c r="H66" s="539"/>
      <c r="I66" s="364"/>
      <c r="J66" s="77"/>
      <c r="K66" s="77"/>
      <c r="L66" s="77"/>
      <c r="M66" s="364"/>
      <c r="N66" s="364"/>
      <c r="O66" s="630"/>
      <c r="P66" s="529"/>
      <c r="Q66" s="358"/>
      <c r="R66" s="528"/>
      <c r="S66" s="358"/>
      <c r="T66" s="529"/>
      <c r="U66" s="358"/>
      <c r="V66" s="625"/>
      <c r="W66" s="70">
        <v>6</v>
      </c>
      <c r="X66" s="70"/>
      <c r="Y66" s="70"/>
      <c r="Z66" s="70"/>
      <c r="AA66" s="94" t="str">
        <f t="shared" si="1"/>
        <v xml:space="preserve">  </v>
      </c>
      <c r="AB66" s="45" t="str">
        <f t="shared" si="85"/>
        <v/>
      </c>
      <c r="AC66" s="46"/>
      <c r="AD66" s="46"/>
      <c r="AE66" s="47" t="str">
        <f t="shared" si="80"/>
        <v/>
      </c>
      <c r="AF66" s="46"/>
      <c r="AG66" s="46"/>
      <c r="AH66" s="46"/>
      <c r="AI66" s="48" t="str">
        <f t="shared" si="86"/>
        <v/>
      </c>
      <c r="AJ66" s="49" t="str">
        <f t="shared" si="3"/>
        <v/>
      </c>
      <c r="AK66" s="47" t="str">
        <f t="shared" si="81"/>
        <v/>
      </c>
      <c r="AL66" s="49" t="str">
        <f t="shared" si="5"/>
        <v/>
      </c>
      <c r="AM66" s="47" t="str">
        <f t="shared" si="26"/>
        <v/>
      </c>
      <c r="AN66" s="50" t="str">
        <f t="shared" si="87"/>
        <v/>
      </c>
      <c r="AO66" s="51"/>
      <c r="AP66" s="42"/>
      <c r="AQ66" s="52"/>
      <c r="AR66" s="52"/>
      <c r="AS66" s="53"/>
      <c r="AT66" s="630"/>
      <c r="AU66" s="630"/>
      <c r="AV66" s="630"/>
    </row>
    <row r="67" spans="1:48" x14ac:dyDescent="0.2">
      <c r="A67" s="663">
        <v>10</v>
      </c>
      <c r="B67" s="539"/>
      <c r="C67" s="539"/>
      <c r="D67" s="539"/>
      <c r="E67" s="539"/>
      <c r="F67" s="539"/>
      <c r="G67" s="626" t="str">
        <f t="shared" ref="G67" si="88">+CONCATENATE(C67," ",D67," ",E67)</f>
        <v xml:space="preserve">  </v>
      </c>
      <c r="H67" s="539"/>
      <c r="I67" s="362"/>
      <c r="J67" s="75"/>
      <c r="K67" s="75"/>
      <c r="L67" s="75"/>
      <c r="M67" s="362"/>
      <c r="N67" s="362"/>
      <c r="O67" s="630"/>
      <c r="P67" s="529" t="str">
        <f>IF(O67&lt;=0,"",IF(O67&lt;=2,"Muy Baja",IF(O67&lt;=24,"Baja",IF(O67&lt;=500,"Media",IF(O67&lt;=5000,"Alta","Muy Alta")))))</f>
        <v/>
      </c>
      <c r="Q67" s="358" t="str">
        <f>IF(P67="","",IF(P67="Muy Baja",0.2,IF(P67="Baja",0.4,IF(P67="Media",0.6,IF(P67="Alta",0.8,IF(P67="Muy Alta",1,))))))</f>
        <v/>
      </c>
      <c r="R67" s="528"/>
      <c r="S67" s="358">
        <f>IF(NOT(ISERROR(MATCH(R67,'[8]Tabla Impacto'!$B$245:$B$249,0))),'[8]Tabla Impacto'!$F$224&amp;"Por favor no seleccionar los criterios de impacto(Reputacional, Operativo, Legal, ni Contagio)",R67)</f>
        <v>0</v>
      </c>
      <c r="T67" s="529" t="str">
        <f>IF(OR(S67='[8]Tabla Impacto'!$C$12,S67='[8]Tabla Impacto'!$D$12),"Leve",IF(OR(S67='[8]Tabla Impacto'!$C$13,S67='[8]Tabla Impacto'!$D$13),"Menor",IF(OR(S67='[8]Tabla Impacto'!$C$14,S67='[8]Tabla Impacto'!$D$14),"Moderado",IF(OR(S67='[8]Tabla Impacto'!$C$15,S67='[8]Tabla Impacto'!$D$15),"Mayor",IF(OR(S67='[8]Tabla Impacto'!$C$16,S67='[8]Tabla Impacto'!$D$16),"Catastrófico","")))))</f>
        <v/>
      </c>
      <c r="U67" s="358" t="str">
        <f>IF(T67="","",IF(T67="Leve",0.2,IF(T67="Menor",0.4,IF(T67="Moderado",0.6,IF(T67="Mayor",0.8,IF(T67="Catastrófico",1,))))))</f>
        <v/>
      </c>
      <c r="V67" s="625" t="str">
        <f>IF(OR(AND(P67="Muy Baja",T67="Leve"),AND(P67="Muy Baja",T67="Menor"),AND(P67="Baja",T67="Leve")),"Bajo",IF(OR(AND(P67="Muy baja",T67="Moderado"),AND(P67="Baja",T67="Menor"),AND(P67="Baja",T67="Moderado"),AND(P67="Media",T67="Leve"),AND(P67="Media",T67="Menor"),AND(P67="Media",T67="Moderado"),AND(P67="Alta",T67="Leve"),AND(P67="Alta",T67="Menor")),"Moderado",IF(OR(AND(P67="Muy Baja",T67="Mayor"),AND(P67="Baja",T67="Mayor"),AND(P67="Media",T67="Mayor"),AND(P67="Alta",T67="Moderado"),AND(P67="Alta",T67="Mayor"),AND(P67="Muy Alta",T67="Leve"),AND(P67="Muy Alta",T67="Menor"),AND(P67="Muy Alta",T67="Moderado"),AND(P67="Muy Alta",T67="Mayor")),"Alto",IF(OR(AND(P67="Muy Baja",T67="Catastrófico"),AND(P67="Baja",T67="Catastrófico"),AND(P67="Media",T67="Catastrófico"),AND(P67="Alta",T67="Catastrófico"),AND(P67="Muy Alta",T67="Catastrófico")),"Extremo",""))))</f>
        <v/>
      </c>
      <c r="W67" s="70">
        <v>1</v>
      </c>
      <c r="X67" s="70"/>
      <c r="Y67" s="70"/>
      <c r="Z67" s="70"/>
      <c r="AA67" s="94" t="str">
        <f t="shared" si="1"/>
        <v xml:space="preserve">  </v>
      </c>
      <c r="AB67" s="45" t="str">
        <f>IF(OR(AC67="Preventivo",AC67="Detectivo"),"Probabilidad",IF(AC67="Correctivo","Impacto",""))</f>
        <v/>
      </c>
      <c r="AC67" s="46"/>
      <c r="AD67" s="46"/>
      <c r="AE67" s="47" t="str">
        <f>IF(AND(AC67="Preventivo",AD67="Automático"),"50%",IF(AND(AC67="Preventivo",AD67="Manual"),"40%",IF(AND(AC67="Detectivo",AD67="Automático"),"40%",IF(AND(AC67="Detectivo",AD67="Manual"),"30%",IF(AND(AC67="Correctivo",AD67="Automático"),"35%",IF(AND(AC67="Correctivo",AD67="Manual"),"25%",""))))))</f>
        <v/>
      </c>
      <c r="AF67" s="46"/>
      <c r="AG67" s="46"/>
      <c r="AH67" s="46"/>
      <c r="AI67" s="48" t="str">
        <f>IFERROR(IF(AB67="Probabilidad",(Q67-(+Q67*AE67)),IF(AB67="Impacto",Q67,"")),"")</f>
        <v/>
      </c>
      <c r="AJ67" s="49" t="str">
        <f>IFERROR(IF(AI67="","",IF(AI67&lt;=0.2,"Muy Baja",IF(AI67&lt;=0.4,"Baja",IF(AI67&lt;=0.6,"Media",IF(AI67&lt;=0.8,"Alta","Muy Alta"))))),"")</f>
        <v/>
      </c>
      <c r="AK67" s="47" t="str">
        <f>+AI67</f>
        <v/>
      </c>
      <c r="AL67" s="49" t="str">
        <f>IFERROR(IF(AM67="","",IF(AM67&lt;=0.2,"Leve",IF(AM67&lt;=0.4,"Menor",IF(AM67&lt;=0.6,"Moderado",IF(AM67&lt;=0.8,"Mayor","Catastrófico"))))),"")</f>
        <v/>
      </c>
      <c r="AM67" s="47" t="str">
        <f t="shared" ref="AM67" si="89">IFERROR(IF(AB67="Impacto",(U67-(+U67*AE67)),IF(AB67="Probabilidad",U67,"")),"")</f>
        <v/>
      </c>
      <c r="AN67" s="50" t="str">
        <f>IFERROR(IF(OR(AND(AJ67="Muy Baja",AL67="Leve"),AND(AJ67="Muy Baja",AL67="Menor"),AND(AJ67="Baja",AL67="Leve")),"Bajo",IF(OR(AND(AJ67="Muy baja",AL67="Moderado"),AND(AJ67="Baja",AL67="Menor"),AND(AJ67="Baja",AL67="Moderado"),AND(AJ67="Media",AL67="Leve"),AND(AJ67="Media",AL67="Menor"),AND(AJ67="Media",AL67="Moderado"),AND(AJ67="Alta",AL67="Leve"),AND(AJ67="Alta",AL67="Menor")),"Moderado",IF(OR(AND(AJ67="Muy Baja",AL67="Mayor"),AND(AJ67="Baja",AL67="Mayor"),AND(AJ67="Media",AL67="Mayor"),AND(AJ67="Alta",AL67="Moderado"),AND(AJ67="Alta",AL67="Mayor"),AND(AJ67="Muy Alta",AL67="Leve"),AND(AJ67="Muy Alta",AL67="Menor"),AND(AJ67="Muy Alta",AL67="Moderado"),AND(AJ67="Muy Alta",AL67="Mayor")),"Alto",IF(OR(AND(AJ67="Muy Baja",AL67="Catastrófico"),AND(AJ67="Baja",AL67="Catastrófico"),AND(AJ67="Media",AL67="Catastrófico"),AND(AJ67="Alta",AL67="Catastrófico"),AND(AJ67="Muy Alta",AL67="Catastrófico")),"Extremo","")))),"")</f>
        <v/>
      </c>
      <c r="AO67" s="51"/>
      <c r="AP67" s="42"/>
      <c r="AQ67" s="52"/>
      <c r="AR67" s="52"/>
      <c r="AS67" s="53"/>
      <c r="AT67" s="630"/>
      <c r="AU67" s="630"/>
      <c r="AV67" s="630"/>
    </row>
    <row r="68" spans="1:48" x14ac:dyDescent="0.2">
      <c r="A68" s="663"/>
      <c r="B68" s="539"/>
      <c r="C68" s="539"/>
      <c r="D68" s="539"/>
      <c r="E68" s="539"/>
      <c r="F68" s="539"/>
      <c r="G68" s="626"/>
      <c r="H68" s="539"/>
      <c r="I68" s="363"/>
      <c r="J68" s="76"/>
      <c r="K68" s="76"/>
      <c r="L68" s="76"/>
      <c r="M68" s="363"/>
      <c r="N68" s="363"/>
      <c r="O68" s="630"/>
      <c r="P68" s="529"/>
      <c r="Q68" s="358"/>
      <c r="R68" s="528"/>
      <c r="S68" s="358"/>
      <c r="T68" s="529"/>
      <c r="U68" s="358"/>
      <c r="V68" s="625"/>
      <c r="W68" s="70">
        <v>2</v>
      </c>
      <c r="X68" s="70"/>
      <c r="Y68" s="70"/>
      <c r="Z68" s="70"/>
      <c r="AA68" s="94" t="str">
        <f t="shared" si="1"/>
        <v xml:space="preserve">  </v>
      </c>
      <c r="AB68" s="45" t="str">
        <f>IF(OR(AC68="Preventivo",AC68="Detectivo"),"Probabilidad",IF(AC68="Correctivo","Impacto",""))</f>
        <v/>
      </c>
      <c r="AC68" s="46"/>
      <c r="AD68" s="46"/>
      <c r="AE68" s="47" t="str">
        <f t="shared" ref="AE68:AE72" si="90">IF(AND(AC68="Preventivo",AD68="Automático"),"50%",IF(AND(AC68="Preventivo",AD68="Manual"),"40%",IF(AND(AC68="Detectivo",AD68="Automático"),"40%",IF(AND(AC68="Detectivo",AD68="Manual"),"30%",IF(AND(AC68="Correctivo",AD68="Automático"),"35%",IF(AND(AC68="Correctivo",AD68="Manual"),"25%",""))))))</f>
        <v/>
      </c>
      <c r="AF68" s="46"/>
      <c r="AG68" s="46"/>
      <c r="AH68" s="46"/>
      <c r="AI68" s="48" t="str">
        <f>IFERROR(IF(AND(AB67="Probabilidad",AB68="Probabilidad"),(AK67-(+AK67*AE68)),IF(AB68="Probabilidad",(Q67-(+Q67*AE68)),IF(AB68="Impacto",AK67,""))),"")</f>
        <v/>
      </c>
      <c r="AJ68" s="49" t="str">
        <f t="shared" si="3"/>
        <v/>
      </c>
      <c r="AK68" s="47" t="str">
        <f t="shared" ref="AK68:AK72" si="91">+AI68</f>
        <v/>
      </c>
      <c r="AL68" s="49" t="str">
        <f t="shared" si="5"/>
        <v/>
      </c>
      <c r="AM68" s="47" t="str">
        <f t="shared" ref="AM68" si="92">IFERROR(IF(AND(AB67="Impacto",AB68="Impacto"),(AM67-(+AM67*AE68)),IF(AB68="Impacto",($U$13-(+$U$13*AE68)),IF(AB68="Probabilidad",AM67,""))),"")</f>
        <v/>
      </c>
      <c r="AN68" s="50" t="str">
        <f t="shared" ref="AN68:AN69" si="93">IFERROR(IF(OR(AND(AJ68="Muy Baja",AL68="Leve"),AND(AJ68="Muy Baja",AL68="Menor"),AND(AJ68="Baja",AL68="Leve")),"Bajo",IF(OR(AND(AJ68="Muy baja",AL68="Moderado"),AND(AJ68="Baja",AL68="Menor"),AND(AJ68="Baja",AL68="Moderado"),AND(AJ68="Media",AL68="Leve"),AND(AJ68="Media",AL68="Menor"),AND(AJ68="Media",AL68="Moderado"),AND(AJ68="Alta",AL68="Leve"),AND(AJ68="Alta",AL68="Menor")),"Moderado",IF(OR(AND(AJ68="Muy Baja",AL68="Mayor"),AND(AJ68="Baja",AL68="Mayor"),AND(AJ68="Media",AL68="Mayor"),AND(AJ68="Alta",AL68="Moderado"),AND(AJ68="Alta",AL68="Mayor"),AND(AJ68="Muy Alta",AL68="Leve"),AND(AJ68="Muy Alta",AL68="Menor"),AND(AJ68="Muy Alta",AL68="Moderado"),AND(AJ68="Muy Alta",AL68="Mayor")),"Alto",IF(OR(AND(AJ68="Muy Baja",AL68="Catastrófico"),AND(AJ68="Baja",AL68="Catastrófico"),AND(AJ68="Media",AL68="Catastrófico"),AND(AJ68="Alta",AL68="Catastrófico"),AND(AJ68="Muy Alta",AL68="Catastrófico")),"Extremo","")))),"")</f>
        <v/>
      </c>
      <c r="AO68" s="51"/>
      <c r="AP68" s="42"/>
      <c r="AQ68" s="52"/>
      <c r="AR68" s="52"/>
      <c r="AS68" s="53"/>
      <c r="AT68" s="630"/>
      <c r="AU68" s="630"/>
      <c r="AV68" s="630"/>
    </row>
    <row r="69" spans="1:48" x14ac:dyDescent="0.2">
      <c r="A69" s="663"/>
      <c r="B69" s="539"/>
      <c r="C69" s="539"/>
      <c r="D69" s="539"/>
      <c r="E69" s="539"/>
      <c r="F69" s="539"/>
      <c r="G69" s="626"/>
      <c r="H69" s="539"/>
      <c r="I69" s="363"/>
      <c r="J69" s="76"/>
      <c r="K69" s="76"/>
      <c r="L69" s="76"/>
      <c r="M69" s="363"/>
      <c r="N69" s="363"/>
      <c r="O69" s="630"/>
      <c r="P69" s="529"/>
      <c r="Q69" s="358"/>
      <c r="R69" s="528"/>
      <c r="S69" s="358"/>
      <c r="T69" s="529"/>
      <c r="U69" s="358"/>
      <c r="V69" s="625"/>
      <c r="W69" s="70">
        <v>3</v>
      </c>
      <c r="X69" s="70"/>
      <c r="Y69" s="70"/>
      <c r="Z69" s="70"/>
      <c r="AA69" s="94" t="str">
        <f t="shared" si="1"/>
        <v xml:space="preserve">  </v>
      </c>
      <c r="AB69" s="45" t="str">
        <f>IF(OR(AC69="Preventivo",AC69="Detectivo"),"Probabilidad",IF(AC69="Correctivo","Impacto",""))</f>
        <v/>
      </c>
      <c r="AC69" s="46"/>
      <c r="AD69" s="46"/>
      <c r="AE69" s="47" t="str">
        <f t="shared" si="90"/>
        <v/>
      </c>
      <c r="AF69" s="46"/>
      <c r="AG69" s="46"/>
      <c r="AH69" s="46"/>
      <c r="AI69" s="48" t="str">
        <f>IFERROR(IF(AND(AB68="Probabilidad",AB69="Probabilidad"),(AK68-(+AK68*AE69)),IF(AND(AB68="Impacto",AB69="Probabilidad"),(AK67-(+AK67*AE69)),IF(AB69="Impacto",AK68,""))),"")</f>
        <v/>
      </c>
      <c r="AJ69" s="49" t="str">
        <f t="shared" si="3"/>
        <v/>
      </c>
      <c r="AK69" s="47" t="str">
        <f t="shared" si="91"/>
        <v/>
      </c>
      <c r="AL69" s="49" t="str">
        <f t="shared" si="5"/>
        <v/>
      </c>
      <c r="AM69" s="47" t="str">
        <f t="shared" ref="AM69" si="94">IFERROR(IF(AND(AB68="Impacto",AB69="Impacto"),(AM68-(+AM68*AE69)),IF(AND(AB68="Probabilidad",AB69="Impacto"),(AM67-(+AM67*AE69)),IF(AB69="Probabilidad",AM68,""))),"")</f>
        <v/>
      </c>
      <c r="AN69" s="50" t="str">
        <f t="shared" si="93"/>
        <v/>
      </c>
      <c r="AO69" s="51"/>
      <c r="AP69" s="42"/>
      <c r="AQ69" s="52"/>
      <c r="AR69" s="52"/>
      <c r="AS69" s="53"/>
      <c r="AT69" s="630"/>
      <c r="AU69" s="630"/>
      <c r="AV69" s="630"/>
    </row>
    <row r="70" spans="1:48" x14ac:dyDescent="0.2">
      <c r="A70" s="663"/>
      <c r="B70" s="539"/>
      <c r="C70" s="539"/>
      <c r="D70" s="539"/>
      <c r="E70" s="539"/>
      <c r="F70" s="539"/>
      <c r="G70" s="626"/>
      <c r="H70" s="539"/>
      <c r="I70" s="363"/>
      <c r="J70" s="76"/>
      <c r="K70" s="76"/>
      <c r="L70" s="76"/>
      <c r="M70" s="363"/>
      <c r="N70" s="363"/>
      <c r="O70" s="630"/>
      <c r="P70" s="529"/>
      <c r="Q70" s="358"/>
      <c r="R70" s="528"/>
      <c r="S70" s="358"/>
      <c r="T70" s="529"/>
      <c r="U70" s="358"/>
      <c r="V70" s="625"/>
      <c r="W70" s="70">
        <v>4</v>
      </c>
      <c r="X70" s="70"/>
      <c r="Y70" s="70"/>
      <c r="Z70" s="70"/>
      <c r="AA70" s="94" t="str">
        <f t="shared" si="1"/>
        <v xml:space="preserve">  </v>
      </c>
      <c r="AB70" s="45" t="str">
        <f t="shared" ref="AB70:AB72" si="95">IF(OR(AC70="Preventivo",AC70="Detectivo"),"Probabilidad",IF(AC70="Correctivo","Impacto",""))</f>
        <v/>
      </c>
      <c r="AC70" s="46"/>
      <c r="AD70" s="46"/>
      <c r="AE70" s="47" t="str">
        <f t="shared" si="90"/>
        <v/>
      </c>
      <c r="AF70" s="46"/>
      <c r="AG70" s="46"/>
      <c r="AH70" s="46"/>
      <c r="AI70" s="48" t="str">
        <f t="shared" ref="AI70:AI72" si="96">IFERROR(IF(AND(AB69="Probabilidad",AB70="Probabilidad"),(AK69-(+AK69*AE70)),IF(AND(AB69="Impacto",AB70="Probabilidad"),(AK68-(+AK68*AE70)),IF(AB70="Impacto",AK69,""))),"")</f>
        <v/>
      </c>
      <c r="AJ70" s="49" t="str">
        <f t="shared" si="3"/>
        <v/>
      </c>
      <c r="AK70" s="47" t="str">
        <f t="shared" si="91"/>
        <v/>
      </c>
      <c r="AL70" s="49" t="str">
        <f t="shared" si="5"/>
        <v/>
      </c>
      <c r="AM70" s="47" t="str">
        <f t="shared" si="26"/>
        <v/>
      </c>
      <c r="AN70" s="50" t="str">
        <f>IFERROR(IF(OR(AND(AJ70="Muy Baja",AL70="Leve"),AND(AJ70="Muy Baja",AL70="Menor"),AND(AJ70="Baja",AL70="Leve")),"Bajo",IF(OR(AND(AJ70="Muy baja",AL70="Moderado"),AND(AJ70="Baja",AL70="Menor"),AND(AJ70="Baja",AL70="Moderado"),AND(AJ70="Media",AL70="Leve"),AND(AJ70="Media",AL70="Menor"),AND(AJ70="Media",AL70="Moderado"),AND(AJ70="Alta",AL70="Leve"),AND(AJ70="Alta",AL70="Menor")),"Moderado",IF(OR(AND(AJ70="Muy Baja",AL70="Mayor"),AND(AJ70="Baja",AL70="Mayor"),AND(AJ70="Media",AL70="Mayor"),AND(AJ70="Alta",AL70="Moderado"),AND(AJ70="Alta",AL70="Mayor"),AND(AJ70="Muy Alta",AL70="Leve"),AND(AJ70="Muy Alta",AL70="Menor"),AND(AJ70="Muy Alta",AL70="Moderado"),AND(AJ70="Muy Alta",AL70="Mayor")),"Alto",IF(OR(AND(AJ70="Muy Baja",AL70="Catastrófico"),AND(AJ70="Baja",AL70="Catastrófico"),AND(AJ70="Media",AL70="Catastrófico"),AND(AJ70="Alta",AL70="Catastrófico"),AND(AJ70="Muy Alta",AL70="Catastrófico")),"Extremo","")))),"")</f>
        <v/>
      </c>
      <c r="AO70" s="51"/>
      <c r="AP70" s="42"/>
      <c r="AQ70" s="52"/>
      <c r="AR70" s="52"/>
      <c r="AS70" s="53"/>
      <c r="AT70" s="630"/>
      <c r="AU70" s="630"/>
      <c r="AV70" s="630"/>
    </row>
    <row r="71" spans="1:48" x14ac:dyDescent="0.2">
      <c r="A71" s="663"/>
      <c r="B71" s="539"/>
      <c r="C71" s="539"/>
      <c r="D71" s="539"/>
      <c r="E71" s="539"/>
      <c r="F71" s="539"/>
      <c r="G71" s="626"/>
      <c r="H71" s="539"/>
      <c r="I71" s="363"/>
      <c r="J71" s="76"/>
      <c r="K71" s="76"/>
      <c r="L71" s="76"/>
      <c r="M71" s="363"/>
      <c r="N71" s="363"/>
      <c r="O71" s="630"/>
      <c r="P71" s="529"/>
      <c r="Q71" s="358"/>
      <c r="R71" s="528"/>
      <c r="S71" s="358"/>
      <c r="T71" s="529"/>
      <c r="U71" s="358"/>
      <c r="V71" s="625"/>
      <c r="W71" s="70">
        <v>5</v>
      </c>
      <c r="X71" s="70"/>
      <c r="Y71" s="70"/>
      <c r="Z71" s="70"/>
      <c r="AA71" s="94" t="str">
        <f t="shared" si="1"/>
        <v xml:space="preserve">  </v>
      </c>
      <c r="AB71" s="45" t="str">
        <f t="shared" si="95"/>
        <v/>
      </c>
      <c r="AC71" s="46"/>
      <c r="AD71" s="46"/>
      <c r="AE71" s="47" t="str">
        <f t="shared" si="90"/>
        <v/>
      </c>
      <c r="AF71" s="46"/>
      <c r="AG71" s="46"/>
      <c r="AH71" s="46"/>
      <c r="AI71" s="48" t="str">
        <f t="shared" si="96"/>
        <v/>
      </c>
      <c r="AJ71" s="49" t="str">
        <f t="shared" si="3"/>
        <v/>
      </c>
      <c r="AK71" s="47" t="str">
        <f t="shared" si="91"/>
        <v/>
      </c>
      <c r="AL71" s="49" t="str">
        <f t="shared" si="5"/>
        <v/>
      </c>
      <c r="AM71" s="47" t="str">
        <f t="shared" si="26"/>
        <v/>
      </c>
      <c r="AN71" s="50" t="str">
        <f t="shared" ref="AN71:AN72" si="97">IFERROR(IF(OR(AND(AJ71="Muy Baja",AL71="Leve"),AND(AJ71="Muy Baja",AL71="Menor"),AND(AJ71="Baja",AL71="Leve")),"Bajo",IF(OR(AND(AJ71="Muy baja",AL71="Moderado"),AND(AJ71="Baja",AL71="Menor"),AND(AJ71="Baja",AL71="Moderado"),AND(AJ71="Media",AL71="Leve"),AND(AJ71="Media",AL71="Menor"),AND(AJ71="Media",AL71="Moderado"),AND(AJ71="Alta",AL71="Leve"),AND(AJ71="Alta",AL71="Menor")),"Moderado",IF(OR(AND(AJ71="Muy Baja",AL71="Mayor"),AND(AJ71="Baja",AL71="Mayor"),AND(AJ71="Media",AL71="Mayor"),AND(AJ71="Alta",AL71="Moderado"),AND(AJ71="Alta",AL71="Mayor"),AND(AJ71="Muy Alta",AL71="Leve"),AND(AJ71="Muy Alta",AL71="Menor"),AND(AJ71="Muy Alta",AL71="Moderado"),AND(AJ71="Muy Alta",AL71="Mayor")),"Alto",IF(OR(AND(AJ71="Muy Baja",AL71="Catastrófico"),AND(AJ71="Baja",AL71="Catastrófico"),AND(AJ71="Media",AL71="Catastrófico"),AND(AJ71="Alta",AL71="Catastrófico"),AND(AJ71="Muy Alta",AL71="Catastrófico")),"Extremo","")))),"")</f>
        <v/>
      </c>
      <c r="AO71" s="51"/>
      <c r="AP71" s="42"/>
      <c r="AQ71" s="52"/>
      <c r="AR71" s="52"/>
      <c r="AS71" s="53"/>
      <c r="AT71" s="630"/>
      <c r="AU71" s="630"/>
      <c r="AV71" s="630"/>
    </row>
    <row r="72" spans="1:48" x14ac:dyDescent="0.2">
      <c r="A72" s="663"/>
      <c r="B72" s="539"/>
      <c r="C72" s="539"/>
      <c r="D72" s="539"/>
      <c r="E72" s="539"/>
      <c r="F72" s="539"/>
      <c r="G72" s="626"/>
      <c r="H72" s="539"/>
      <c r="I72" s="364"/>
      <c r="J72" s="77"/>
      <c r="K72" s="77"/>
      <c r="L72" s="77"/>
      <c r="M72" s="364"/>
      <c r="N72" s="364"/>
      <c r="O72" s="630"/>
      <c r="P72" s="529"/>
      <c r="Q72" s="358"/>
      <c r="R72" s="528"/>
      <c r="S72" s="358"/>
      <c r="T72" s="529"/>
      <c r="U72" s="358"/>
      <c r="V72" s="625"/>
      <c r="W72" s="70">
        <v>6</v>
      </c>
      <c r="X72" s="70"/>
      <c r="Y72" s="70"/>
      <c r="Z72" s="70"/>
      <c r="AA72" s="94" t="str">
        <f t="shared" si="1"/>
        <v xml:space="preserve">  </v>
      </c>
      <c r="AB72" s="45" t="str">
        <f t="shared" si="95"/>
        <v/>
      </c>
      <c r="AC72" s="46"/>
      <c r="AD72" s="46"/>
      <c r="AE72" s="47" t="str">
        <f t="shared" si="90"/>
        <v/>
      </c>
      <c r="AF72" s="46"/>
      <c r="AG72" s="46"/>
      <c r="AH72" s="46"/>
      <c r="AI72" s="48" t="str">
        <f t="shared" si="96"/>
        <v/>
      </c>
      <c r="AJ72" s="49" t="str">
        <f t="shared" si="3"/>
        <v/>
      </c>
      <c r="AK72" s="47" t="str">
        <f t="shared" si="91"/>
        <v/>
      </c>
      <c r="AL72" s="49" t="str">
        <f t="shared" si="5"/>
        <v/>
      </c>
      <c r="AM72" s="47" t="str">
        <f t="shared" si="26"/>
        <v/>
      </c>
      <c r="AN72" s="50" t="str">
        <f t="shared" si="97"/>
        <v/>
      </c>
      <c r="AO72" s="51"/>
      <c r="AP72" s="42"/>
      <c r="AQ72" s="52"/>
      <c r="AR72" s="52"/>
      <c r="AS72" s="53"/>
      <c r="AT72" s="630"/>
      <c r="AU72" s="630"/>
      <c r="AV72" s="630"/>
    </row>
    <row r="73" spans="1:48" x14ac:dyDescent="0.2">
      <c r="A73" s="340"/>
      <c r="B73" s="760"/>
      <c r="C73" s="680"/>
      <c r="D73" s="681"/>
      <c r="E73" s="681"/>
      <c r="F73" s="681"/>
      <c r="G73" s="681"/>
      <c r="H73" s="681"/>
      <c r="I73" s="681"/>
      <c r="J73" s="681"/>
      <c r="K73" s="681"/>
      <c r="L73" s="681"/>
      <c r="M73" s="681"/>
      <c r="N73" s="681"/>
      <c r="O73" s="681"/>
      <c r="P73" s="681"/>
      <c r="Q73" s="681"/>
      <c r="R73" s="681"/>
      <c r="S73" s="681"/>
      <c r="T73" s="681"/>
      <c r="U73" s="681"/>
      <c r="V73" s="681"/>
      <c r="W73" s="681"/>
      <c r="X73" s="681"/>
      <c r="Y73" s="681"/>
      <c r="Z73" s="681"/>
      <c r="AA73" s="681"/>
      <c r="AB73" s="681"/>
      <c r="AC73" s="681"/>
      <c r="AD73" s="681"/>
      <c r="AE73" s="681"/>
      <c r="AF73" s="681"/>
      <c r="AG73" s="681"/>
      <c r="AH73" s="681"/>
      <c r="AI73" s="681"/>
      <c r="AJ73" s="681"/>
      <c r="AK73" s="681"/>
      <c r="AL73" s="681"/>
      <c r="AM73" s="681"/>
      <c r="AN73" s="681"/>
      <c r="AO73" s="681"/>
      <c r="AP73" s="681"/>
      <c r="AQ73" s="681"/>
      <c r="AR73" s="681"/>
      <c r="AS73" s="681"/>
      <c r="AT73" s="681"/>
    </row>
    <row r="75" spans="1:48" ht="15.75" x14ac:dyDescent="0.2">
      <c r="A75" s="54"/>
      <c r="B75" s="768"/>
      <c r="C75" s="62"/>
      <c r="D75" s="54"/>
      <c r="E75" s="54"/>
      <c r="F75" s="54"/>
      <c r="G75" s="54"/>
      <c r="O75" s="54"/>
    </row>
    <row r="76" spans="1:48" s="342" customFormat="1" x14ac:dyDescent="0.2">
      <c r="A76" s="341"/>
      <c r="B76" s="772"/>
      <c r="C76" s="341"/>
      <c r="D76" s="341"/>
      <c r="E76" s="341"/>
      <c r="F76" s="341"/>
      <c r="G76" s="341"/>
      <c r="O76" s="343"/>
      <c r="AP76" s="344"/>
    </row>
  </sheetData>
  <dataConsolidate/>
  <mergeCells count="303">
    <mergeCell ref="B31:B36"/>
    <mergeCell ref="B37:B42"/>
    <mergeCell ref="B43:B48"/>
    <mergeCell ref="B49:B54"/>
    <mergeCell ref="B55:B60"/>
    <mergeCell ref="B61:B66"/>
    <mergeCell ref="B67:B72"/>
    <mergeCell ref="A1:E4"/>
    <mergeCell ref="F1:V2"/>
    <mergeCell ref="Z1:AT2"/>
    <mergeCell ref="F3:K3"/>
    <mergeCell ref="L3:V3"/>
    <mergeCell ref="Z3:AN3"/>
    <mergeCell ref="AO3:AT3"/>
    <mergeCell ref="F4:V4"/>
    <mergeCell ref="B11:B12"/>
    <mergeCell ref="B13:B18"/>
    <mergeCell ref="A10:H10"/>
    <mergeCell ref="I10:L10"/>
    <mergeCell ref="M10:N11"/>
    <mergeCell ref="O10:V10"/>
    <mergeCell ref="W10:AI10"/>
    <mergeCell ref="AJ10:AN10"/>
    <mergeCell ref="AO10:AS10"/>
    <mergeCell ref="AT10:AV10"/>
    <mergeCell ref="A11:A12"/>
    <mergeCell ref="C11:C12"/>
    <mergeCell ref="D11:D12"/>
    <mergeCell ref="E11:E12"/>
    <mergeCell ref="F11:F12"/>
    <mergeCell ref="G11:G12"/>
    <mergeCell ref="H11:H12"/>
    <mergeCell ref="I11:I12"/>
    <mergeCell ref="J11:J12"/>
    <mergeCell ref="U11:U12"/>
    <mergeCell ref="V11:V12"/>
    <mergeCell ref="W11:W12"/>
    <mergeCell ref="AA11:AA12"/>
    <mergeCell ref="K11:K12"/>
    <mergeCell ref="L11:L12"/>
    <mergeCell ref="O11:O12"/>
    <mergeCell ref="P11:P12"/>
    <mergeCell ref="Q11:Q12"/>
    <mergeCell ref="R11:R12"/>
    <mergeCell ref="AS11:AS12"/>
    <mergeCell ref="AT11:AT12"/>
    <mergeCell ref="AU11:AU12"/>
    <mergeCell ref="AV11:AV12"/>
    <mergeCell ref="A13:A18"/>
    <mergeCell ref="C13:C18"/>
    <mergeCell ref="D13:D18"/>
    <mergeCell ref="E13:E18"/>
    <mergeCell ref="F13:F18"/>
    <mergeCell ref="G13:G18"/>
    <mergeCell ref="AM11:AM12"/>
    <mergeCell ref="AN11:AN12"/>
    <mergeCell ref="AO11:AO12"/>
    <mergeCell ref="AP11:AP12"/>
    <mergeCell ref="AQ11:AQ12"/>
    <mergeCell ref="AR11:AR12"/>
    <mergeCell ref="AB11:AB12"/>
    <mergeCell ref="AC11:AH11"/>
    <mergeCell ref="AI11:AI12"/>
    <mergeCell ref="AJ11:AJ12"/>
    <mergeCell ref="AK11:AK12"/>
    <mergeCell ref="AL11:AL12"/>
    <mergeCell ref="S11:S12"/>
    <mergeCell ref="T11:T12"/>
    <mergeCell ref="T13:T18"/>
    <mergeCell ref="U13:U18"/>
    <mergeCell ref="V13:V18"/>
    <mergeCell ref="A19:A24"/>
    <mergeCell ref="C19:C24"/>
    <mergeCell ref="D19:D24"/>
    <mergeCell ref="E19:E24"/>
    <mergeCell ref="F19:F24"/>
    <mergeCell ref="G19:G24"/>
    <mergeCell ref="H19:H24"/>
    <mergeCell ref="N13:N18"/>
    <mergeCell ref="O13:O18"/>
    <mergeCell ref="B19:B24"/>
    <mergeCell ref="B25:B30"/>
    <mergeCell ref="P13:P18"/>
    <mergeCell ref="Q13:Q18"/>
    <mergeCell ref="R13:R18"/>
    <mergeCell ref="S13:S18"/>
    <mergeCell ref="H13:H18"/>
    <mergeCell ref="I13:I18"/>
    <mergeCell ref="J13:J18"/>
    <mergeCell ref="K13:K18"/>
    <mergeCell ref="L13:L18"/>
    <mergeCell ref="M13:M18"/>
    <mergeCell ref="A25:A30"/>
    <mergeCell ref="C25:C30"/>
    <mergeCell ref="D25:D30"/>
    <mergeCell ref="E25:E30"/>
    <mergeCell ref="F25:F30"/>
    <mergeCell ref="O19:O24"/>
    <mergeCell ref="P19:P24"/>
    <mergeCell ref="Q19:Q24"/>
    <mergeCell ref="R19:R24"/>
    <mergeCell ref="I19:I24"/>
    <mergeCell ref="J19:J24"/>
    <mergeCell ref="K19:K24"/>
    <mergeCell ref="L19:L24"/>
    <mergeCell ref="M19:M24"/>
    <mergeCell ref="N19:N24"/>
    <mergeCell ref="I25:I30"/>
    <mergeCell ref="J25:J30"/>
    <mergeCell ref="K25:K30"/>
    <mergeCell ref="L25:L30"/>
    <mergeCell ref="N25:N30"/>
    <mergeCell ref="O25:O30"/>
    <mergeCell ref="P25:P30"/>
    <mergeCell ref="Q25:Q30"/>
    <mergeCell ref="R25:R30"/>
    <mergeCell ref="U19:U24"/>
    <mergeCell ref="V19:V24"/>
    <mergeCell ref="AT19:AT24"/>
    <mergeCell ref="AU19:AU24"/>
    <mergeCell ref="AV19:AV24"/>
    <mergeCell ref="S19:S24"/>
    <mergeCell ref="T19:T24"/>
    <mergeCell ref="AV25:AV30"/>
    <mergeCell ref="A31:A36"/>
    <mergeCell ref="C31:C36"/>
    <mergeCell ref="D31:D36"/>
    <mergeCell ref="E31:E36"/>
    <mergeCell ref="F31:F36"/>
    <mergeCell ref="G31:G36"/>
    <mergeCell ref="H31:H36"/>
    <mergeCell ref="I31:I36"/>
    <mergeCell ref="J31:J36"/>
    <mergeCell ref="S25:S30"/>
    <mergeCell ref="T25:T30"/>
    <mergeCell ref="U25:U30"/>
    <mergeCell ref="V25:V30"/>
    <mergeCell ref="AT25:AT30"/>
    <mergeCell ref="AU25:AU30"/>
    <mergeCell ref="M25:M30"/>
    <mergeCell ref="G25:G30"/>
    <mergeCell ref="H25:H30"/>
    <mergeCell ref="AT31:AT36"/>
    <mergeCell ref="AU31:AU36"/>
    <mergeCell ref="AV31:AV36"/>
    <mergeCell ref="A37:A42"/>
    <mergeCell ref="C37:C42"/>
    <mergeCell ref="D37:D42"/>
    <mergeCell ref="E37:E42"/>
    <mergeCell ref="F37:F42"/>
    <mergeCell ref="G37:G42"/>
    <mergeCell ref="H37:H42"/>
    <mergeCell ref="Q31:Q36"/>
    <mergeCell ref="R31:R36"/>
    <mergeCell ref="S31:S36"/>
    <mergeCell ref="T31:T36"/>
    <mergeCell ref="U31:U36"/>
    <mergeCell ref="V31:V36"/>
    <mergeCell ref="K31:K36"/>
    <mergeCell ref="L31:L36"/>
    <mergeCell ref="M31:M36"/>
    <mergeCell ref="N31:N36"/>
    <mergeCell ref="O31:O36"/>
    <mergeCell ref="P31:P36"/>
    <mergeCell ref="C43:C48"/>
    <mergeCell ref="D43:D48"/>
    <mergeCell ref="E43:E48"/>
    <mergeCell ref="F43:F48"/>
    <mergeCell ref="O37:O42"/>
    <mergeCell ref="P37:P42"/>
    <mergeCell ref="Q37:Q42"/>
    <mergeCell ref="R37:R42"/>
    <mergeCell ref="I37:I42"/>
    <mergeCell ref="J37:J42"/>
    <mergeCell ref="K37:K42"/>
    <mergeCell ref="L37:L42"/>
    <mergeCell ref="M37:M42"/>
    <mergeCell ref="N37:N42"/>
    <mergeCell ref="I43:I48"/>
    <mergeCell ref="J43:J48"/>
    <mergeCell ref="K43:K48"/>
    <mergeCell ref="L43:L48"/>
    <mergeCell ref="N43:N48"/>
    <mergeCell ref="O43:O48"/>
    <mergeCell ref="P43:P48"/>
    <mergeCell ref="Q43:Q48"/>
    <mergeCell ref="R43:R48"/>
    <mergeCell ref="U37:U42"/>
    <mergeCell ref="V37:V42"/>
    <mergeCell ref="AT37:AT42"/>
    <mergeCell ref="AU37:AU42"/>
    <mergeCell ref="AV37:AV42"/>
    <mergeCell ref="S37:S42"/>
    <mergeCell ref="T37:T42"/>
    <mergeCell ref="AV43:AV48"/>
    <mergeCell ref="A49:A54"/>
    <mergeCell ref="C49:C54"/>
    <mergeCell ref="D49:D54"/>
    <mergeCell ref="E49:E54"/>
    <mergeCell ref="F49:F54"/>
    <mergeCell ref="G49:G54"/>
    <mergeCell ref="H49:H54"/>
    <mergeCell ref="I49:I54"/>
    <mergeCell ref="J49:J54"/>
    <mergeCell ref="S43:S48"/>
    <mergeCell ref="T43:T48"/>
    <mergeCell ref="U43:U48"/>
    <mergeCell ref="V43:V48"/>
    <mergeCell ref="AT43:AT48"/>
    <mergeCell ref="AU43:AU48"/>
    <mergeCell ref="M43:M48"/>
    <mergeCell ref="H43:H48"/>
    <mergeCell ref="AT49:AT54"/>
    <mergeCell ref="AU49:AU54"/>
    <mergeCell ref="AV49:AV54"/>
    <mergeCell ref="A55:A60"/>
    <mergeCell ref="C55:C60"/>
    <mergeCell ref="D55:D60"/>
    <mergeCell ref="E55:E60"/>
    <mergeCell ref="F55:F60"/>
    <mergeCell ref="G55:G60"/>
    <mergeCell ref="H55:H60"/>
    <mergeCell ref="Q49:Q54"/>
    <mergeCell ref="R49:R54"/>
    <mergeCell ref="S49:S54"/>
    <mergeCell ref="T49:T54"/>
    <mergeCell ref="U49:U54"/>
    <mergeCell ref="V49:V54"/>
    <mergeCell ref="K49:K54"/>
    <mergeCell ref="L49:L54"/>
    <mergeCell ref="M49:M54"/>
    <mergeCell ref="N49:N54"/>
    <mergeCell ref="O49:O54"/>
    <mergeCell ref="P49:P54"/>
    <mergeCell ref="A43:A48"/>
    <mergeCell ref="AU55:AU60"/>
    <mergeCell ref="AV55:AV60"/>
    <mergeCell ref="A61:A66"/>
    <mergeCell ref="C61:C66"/>
    <mergeCell ref="D61:D66"/>
    <mergeCell ref="E61:E66"/>
    <mergeCell ref="F61:F66"/>
    <mergeCell ref="O55:O60"/>
    <mergeCell ref="P55:P60"/>
    <mergeCell ref="Q55:Q60"/>
    <mergeCell ref="R55:R60"/>
    <mergeCell ref="S55:S60"/>
    <mergeCell ref="T55:T60"/>
    <mergeCell ref="I55:I60"/>
    <mergeCell ref="J55:J60"/>
    <mergeCell ref="K55:K60"/>
    <mergeCell ref="L55:L60"/>
    <mergeCell ref="M55:M60"/>
    <mergeCell ref="N55:N60"/>
    <mergeCell ref="V61:V66"/>
    <mergeCell ref="AT61:AT66"/>
    <mergeCell ref="AU61:AU66"/>
    <mergeCell ref="AV61:AV66"/>
    <mergeCell ref="A67:A72"/>
    <mergeCell ref="C67:C72"/>
    <mergeCell ref="D67:D72"/>
    <mergeCell ref="E67:E72"/>
    <mergeCell ref="F67:F72"/>
    <mergeCell ref="G67:G72"/>
    <mergeCell ref="P61:P66"/>
    <mergeCell ref="Q61:Q66"/>
    <mergeCell ref="R61:R66"/>
    <mergeCell ref="S61:S66"/>
    <mergeCell ref="T61:T66"/>
    <mergeCell ref="U61:U66"/>
    <mergeCell ref="G61:G66"/>
    <mergeCell ref="H61:H66"/>
    <mergeCell ref="I61:I66"/>
    <mergeCell ref="M61:M66"/>
    <mergeCell ref="N61:N66"/>
    <mergeCell ref="O61:O66"/>
    <mergeCell ref="AT67:AT72"/>
    <mergeCell ref="AU67:AU72"/>
    <mergeCell ref="AV67:AV72"/>
    <mergeCell ref="Z4:AT4"/>
    <mergeCell ref="A6:D6"/>
    <mergeCell ref="E6:V6"/>
    <mergeCell ref="Y6:AA6"/>
    <mergeCell ref="AB6:AT6"/>
    <mergeCell ref="A7:D7"/>
    <mergeCell ref="E7:V7"/>
    <mergeCell ref="C73:AT73"/>
    <mergeCell ref="Q67:Q72"/>
    <mergeCell ref="R67:R72"/>
    <mergeCell ref="S67:S72"/>
    <mergeCell ref="T67:T72"/>
    <mergeCell ref="U67:U72"/>
    <mergeCell ref="V67:V72"/>
    <mergeCell ref="H67:H72"/>
    <mergeCell ref="I67:I72"/>
    <mergeCell ref="M67:M72"/>
    <mergeCell ref="N67:N72"/>
    <mergeCell ref="O67:O72"/>
    <mergeCell ref="P67:P72"/>
    <mergeCell ref="U55:U60"/>
    <mergeCell ref="V55:V60"/>
    <mergeCell ref="AT55:AT60"/>
    <mergeCell ref="G43:G48"/>
  </mergeCells>
  <conditionalFormatting sqref="P13">
    <cfRule type="cellIs" dxfId="197" priority="130" operator="equal">
      <formula>"Muy Alta"</formula>
    </cfRule>
    <cfRule type="cellIs" dxfId="196" priority="131" operator="equal">
      <formula>"Alta"</formula>
    </cfRule>
    <cfRule type="cellIs" dxfId="195" priority="132" operator="equal">
      <formula>"Media"</formula>
    </cfRule>
    <cfRule type="cellIs" dxfId="194" priority="133" operator="equal">
      <formula>"Baja"</formula>
    </cfRule>
    <cfRule type="cellIs" dxfId="193" priority="134" operator="equal">
      <formula>"Muy Baja"</formula>
    </cfRule>
  </conditionalFormatting>
  <conditionalFormatting sqref="P19">
    <cfRule type="cellIs" dxfId="192" priority="25" operator="equal">
      <formula>"Muy Alta"</formula>
    </cfRule>
    <cfRule type="cellIs" dxfId="191" priority="26" operator="equal">
      <formula>"Alta"</formula>
    </cfRule>
    <cfRule type="cellIs" dxfId="190" priority="27" operator="equal">
      <formula>"Media"</formula>
    </cfRule>
    <cfRule type="cellIs" dxfId="189" priority="28" operator="equal">
      <formula>"Baja"</formula>
    </cfRule>
    <cfRule type="cellIs" dxfId="188" priority="29" operator="equal">
      <formula>"Muy Baja"</formula>
    </cfRule>
  </conditionalFormatting>
  <conditionalFormatting sqref="P25">
    <cfRule type="cellIs" dxfId="187" priority="112" operator="equal">
      <formula>"Muy Alta"</formula>
    </cfRule>
    <cfRule type="cellIs" dxfId="186" priority="113" operator="equal">
      <formula>"Alta"</formula>
    </cfRule>
    <cfRule type="cellIs" dxfId="185" priority="114" operator="equal">
      <formula>"Media"</formula>
    </cfRule>
    <cfRule type="cellIs" dxfId="184" priority="115" operator="equal">
      <formula>"Baja"</formula>
    </cfRule>
    <cfRule type="cellIs" dxfId="183" priority="116" operator="equal">
      <formula>"Muy Baja"</formula>
    </cfRule>
  </conditionalFormatting>
  <conditionalFormatting sqref="P31">
    <cfRule type="cellIs" dxfId="182" priority="103" operator="equal">
      <formula>"Muy Alta"</formula>
    </cfRule>
    <cfRule type="cellIs" dxfId="181" priority="104" operator="equal">
      <formula>"Alta"</formula>
    </cfRule>
    <cfRule type="cellIs" dxfId="180" priority="105" operator="equal">
      <formula>"Media"</formula>
    </cfRule>
    <cfRule type="cellIs" dxfId="179" priority="106" operator="equal">
      <formula>"Baja"</formula>
    </cfRule>
    <cfRule type="cellIs" dxfId="178" priority="107" operator="equal">
      <formula>"Muy Baja"</formula>
    </cfRule>
  </conditionalFormatting>
  <conditionalFormatting sqref="P37">
    <cfRule type="cellIs" dxfId="177" priority="94" operator="equal">
      <formula>"Muy Alta"</formula>
    </cfRule>
    <cfRule type="cellIs" dxfId="176" priority="95" operator="equal">
      <formula>"Alta"</formula>
    </cfRule>
    <cfRule type="cellIs" dxfId="175" priority="96" operator="equal">
      <formula>"Media"</formula>
    </cfRule>
    <cfRule type="cellIs" dxfId="174" priority="97" operator="equal">
      <formula>"Baja"</formula>
    </cfRule>
    <cfRule type="cellIs" dxfId="173" priority="98" operator="equal">
      <formula>"Muy Baja"</formula>
    </cfRule>
  </conditionalFormatting>
  <conditionalFormatting sqref="P43">
    <cfRule type="cellIs" dxfId="172" priority="85" operator="equal">
      <formula>"Muy Alta"</formula>
    </cfRule>
    <cfRule type="cellIs" dxfId="171" priority="86" operator="equal">
      <formula>"Alta"</formula>
    </cfRule>
    <cfRule type="cellIs" dxfId="170" priority="87" operator="equal">
      <formula>"Media"</formula>
    </cfRule>
    <cfRule type="cellIs" dxfId="169" priority="88" operator="equal">
      <formula>"Baja"</formula>
    </cfRule>
    <cfRule type="cellIs" dxfId="168" priority="89" operator="equal">
      <formula>"Muy Baja"</formula>
    </cfRule>
  </conditionalFormatting>
  <conditionalFormatting sqref="P49">
    <cfRule type="cellIs" dxfId="167" priority="76" operator="equal">
      <formula>"Muy Alta"</formula>
    </cfRule>
    <cfRule type="cellIs" dxfId="166" priority="77" operator="equal">
      <formula>"Alta"</formula>
    </cfRule>
    <cfRule type="cellIs" dxfId="165" priority="78" operator="equal">
      <formula>"Media"</formula>
    </cfRule>
    <cfRule type="cellIs" dxfId="164" priority="79" operator="equal">
      <formula>"Baja"</formula>
    </cfRule>
    <cfRule type="cellIs" dxfId="163" priority="80" operator="equal">
      <formula>"Muy Baja"</formula>
    </cfRule>
  </conditionalFormatting>
  <conditionalFormatting sqref="P55">
    <cfRule type="cellIs" dxfId="162" priority="30" operator="equal">
      <formula>"Muy Alta"</formula>
    </cfRule>
    <cfRule type="cellIs" dxfId="161" priority="31" operator="equal">
      <formula>"Alta"</formula>
    </cfRule>
    <cfRule type="cellIs" dxfId="160" priority="32" operator="equal">
      <formula>"Media"</formula>
    </cfRule>
    <cfRule type="cellIs" dxfId="159" priority="33" operator="equal">
      <formula>"Baja"</formula>
    </cfRule>
    <cfRule type="cellIs" dxfId="158" priority="34" operator="equal">
      <formula>"Muy Baja"</formula>
    </cfRule>
  </conditionalFormatting>
  <conditionalFormatting sqref="P61">
    <cfRule type="cellIs" dxfId="157" priority="63" operator="equal">
      <formula>"Muy Alta"</formula>
    </cfRule>
    <cfRule type="cellIs" dxfId="156" priority="64" operator="equal">
      <formula>"Alta"</formula>
    </cfRule>
    <cfRule type="cellIs" dxfId="155" priority="65" operator="equal">
      <formula>"Media"</formula>
    </cfRule>
    <cfRule type="cellIs" dxfId="154" priority="66" operator="equal">
      <formula>"Baja"</formula>
    </cfRule>
    <cfRule type="cellIs" dxfId="153" priority="67" operator="equal">
      <formula>"Muy Baja"</formula>
    </cfRule>
  </conditionalFormatting>
  <conditionalFormatting sqref="P67">
    <cfRule type="cellIs" dxfId="152" priority="54" operator="equal">
      <formula>"Muy Alta"</formula>
    </cfRule>
    <cfRule type="cellIs" dxfId="151" priority="55" operator="equal">
      <formula>"Alta"</formula>
    </cfRule>
    <cfRule type="cellIs" dxfId="150" priority="56" operator="equal">
      <formula>"Media"</formula>
    </cfRule>
    <cfRule type="cellIs" dxfId="149" priority="57" operator="equal">
      <formula>"Baja"</formula>
    </cfRule>
    <cfRule type="cellIs" dxfId="148" priority="58" operator="equal">
      <formula>"Muy Baja"</formula>
    </cfRule>
  </conditionalFormatting>
  <conditionalFormatting sqref="S13:S72">
    <cfRule type="containsText" dxfId="147" priority="1" operator="containsText" text="❌">
      <formula>NOT(ISERROR(SEARCH("❌",S13)))</formula>
    </cfRule>
  </conditionalFormatting>
  <conditionalFormatting sqref="T13 T25 T31 T37 T43 T49 T55 T61 T67">
    <cfRule type="cellIs" dxfId="146" priority="125" operator="equal">
      <formula>"Catastrófico"</formula>
    </cfRule>
    <cfRule type="cellIs" dxfId="145" priority="126" operator="equal">
      <formula>"Mayor"</formula>
    </cfRule>
    <cfRule type="cellIs" dxfId="144" priority="127" operator="equal">
      <formula>"Moderado"</formula>
    </cfRule>
    <cfRule type="cellIs" dxfId="143" priority="128" operator="equal">
      <formula>"Menor"</formula>
    </cfRule>
    <cfRule type="cellIs" dxfId="142" priority="129" operator="equal">
      <formula>"Leve"</formula>
    </cfRule>
  </conditionalFormatting>
  <conditionalFormatting sqref="T19">
    <cfRule type="cellIs" dxfId="141" priority="20" operator="equal">
      <formula>"Catastrófico"</formula>
    </cfRule>
    <cfRule type="cellIs" dxfId="140" priority="21" operator="equal">
      <formula>"Mayor"</formula>
    </cfRule>
    <cfRule type="cellIs" dxfId="139" priority="22" operator="equal">
      <formula>"Moderado"</formula>
    </cfRule>
    <cfRule type="cellIs" dxfId="138" priority="23" operator="equal">
      <formula>"Menor"</formula>
    </cfRule>
    <cfRule type="cellIs" dxfId="137" priority="24" operator="equal">
      <formula>"Leve"</formula>
    </cfRule>
  </conditionalFormatting>
  <conditionalFormatting sqref="V13">
    <cfRule type="cellIs" dxfId="136" priority="121" operator="equal">
      <formula>"Extremo"</formula>
    </cfRule>
    <cfRule type="cellIs" dxfId="135" priority="122" operator="equal">
      <formula>"Alto"</formula>
    </cfRule>
    <cfRule type="cellIs" dxfId="134" priority="123" operator="equal">
      <formula>"Moderado"</formula>
    </cfRule>
    <cfRule type="cellIs" dxfId="133" priority="124" operator="equal">
      <formula>"Bajo"</formula>
    </cfRule>
  </conditionalFormatting>
  <conditionalFormatting sqref="V19">
    <cfRule type="cellIs" dxfId="132" priority="16" operator="equal">
      <formula>"Extremo"</formula>
    </cfRule>
    <cfRule type="cellIs" dxfId="131" priority="17" operator="equal">
      <formula>"Alto"</formula>
    </cfRule>
    <cfRule type="cellIs" dxfId="130" priority="18" operator="equal">
      <formula>"Moderado"</formula>
    </cfRule>
    <cfRule type="cellIs" dxfId="129" priority="19" operator="equal">
      <formula>"Bajo"</formula>
    </cfRule>
  </conditionalFormatting>
  <conditionalFormatting sqref="V25">
    <cfRule type="cellIs" dxfId="128" priority="108" operator="equal">
      <formula>"Extremo"</formula>
    </cfRule>
    <cfRule type="cellIs" dxfId="127" priority="109" operator="equal">
      <formula>"Alto"</formula>
    </cfRule>
    <cfRule type="cellIs" dxfId="126" priority="110" operator="equal">
      <formula>"Moderado"</formula>
    </cfRule>
    <cfRule type="cellIs" dxfId="125" priority="111" operator="equal">
      <formula>"Bajo"</formula>
    </cfRule>
  </conditionalFormatting>
  <conditionalFormatting sqref="V31">
    <cfRule type="cellIs" dxfId="124" priority="99" operator="equal">
      <formula>"Extremo"</formula>
    </cfRule>
    <cfRule type="cellIs" dxfId="123" priority="100" operator="equal">
      <formula>"Alto"</formula>
    </cfRule>
    <cfRule type="cellIs" dxfId="122" priority="101" operator="equal">
      <formula>"Moderado"</formula>
    </cfRule>
    <cfRule type="cellIs" dxfId="121" priority="102" operator="equal">
      <formula>"Bajo"</formula>
    </cfRule>
  </conditionalFormatting>
  <conditionalFormatting sqref="V37">
    <cfRule type="cellIs" dxfId="120" priority="90" operator="equal">
      <formula>"Extremo"</formula>
    </cfRule>
    <cfRule type="cellIs" dxfId="119" priority="91" operator="equal">
      <formula>"Alto"</formula>
    </cfRule>
    <cfRule type="cellIs" dxfId="118" priority="92" operator="equal">
      <formula>"Moderado"</formula>
    </cfRule>
    <cfRule type="cellIs" dxfId="117" priority="93" operator="equal">
      <formula>"Bajo"</formula>
    </cfRule>
  </conditionalFormatting>
  <conditionalFormatting sqref="V43">
    <cfRule type="cellIs" dxfId="116" priority="81" operator="equal">
      <formula>"Extremo"</formula>
    </cfRule>
    <cfRule type="cellIs" dxfId="115" priority="82" operator="equal">
      <formula>"Alto"</formula>
    </cfRule>
    <cfRule type="cellIs" dxfId="114" priority="83" operator="equal">
      <formula>"Moderado"</formula>
    </cfRule>
    <cfRule type="cellIs" dxfId="113" priority="84" operator="equal">
      <formula>"Bajo"</formula>
    </cfRule>
  </conditionalFormatting>
  <conditionalFormatting sqref="V49">
    <cfRule type="cellIs" dxfId="112" priority="72" operator="equal">
      <formula>"Extremo"</formula>
    </cfRule>
    <cfRule type="cellIs" dxfId="111" priority="73" operator="equal">
      <formula>"Alto"</formula>
    </cfRule>
    <cfRule type="cellIs" dxfId="110" priority="74" operator="equal">
      <formula>"Moderado"</formula>
    </cfRule>
    <cfRule type="cellIs" dxfId="109" priority="75" operator="equal">
      <formula>"Bajo"</formula>
    </cfRule>
  </conditionalFormatting>
  <conditionalFormatting sqref="V55">
    <cfRule type="cellIs" dxfId="108" priority="68" operator="equal">
      <formula>"Extremo"</formula>
    </cfRule>
    <cfRule type="cellIs" dxfId="107" priority="69" operator="equal">
      <formula>"Alto"</formula>
    </cfRule>
    <cfRule type="cellIs" dxfId="106" priority="70" operator="equal">
      <formula>"Moderado"</formula>
    </cfRule>
    <cfRule type="cellIs" dxfId="105" priority="71" operator="equal">
      <formula>"Bajo"</formula>
    </cfRule>
  </conditionalFormatting>
  <conditionalFormatting sqref="V61">
    <cfRule type="cellIs" dxfId="104" priority="59" operator="equal">
      <formula>"Extremo"</formula>
    </cfRule>
    <cfRule type="cellIs" dxfId="103" priority="60" operator="equal">
      <formula>"Alto"</formula>
    </cfRule>
    <cfRule type="cellIs" dxfId="102" priority="61" operator="equal">
      <formula>"Moderado"</formula>
    </cfRule>
    <cfRule type="cellIs" dxfId="101" priority="62" operator="equal">
      <formula>"Bajo"</formula>
    </cfRule>
  </conditionalFormatting>
  <conditionalFormatting sqref="V67">
    <cfRule type="cellIs" dxfId="100" priority="50" operator="equal">
      <formula>"Extremo"</formula>
    </cfRule>
    <cfRule type="cellIs" dxfId="99" priority="51" operator="equal">
      <formula>"Alto"</formula>
    </cfRule>
    <cfRule type="cellIs" dxfId="98" priority="52" operator="equal">
      <formula>"Moderado"</formula>
    </cfRule>
    <cfRule type="cellIs" dxfId="97" priority="53" operator="equal">
      <formula>"Bajo"</formula>
    </cfRule>
  </conditionalFormatting>
  <conditionalFormatting sqref="AJ13:AJ72">
    <cfRule type="cellIs" dxfId="96" priority="11" operator="equal">
      <formula>"Muy Alta"</formula>
    </cfRule>
    <cfRule type="cellIs" dxfId="95" priority="12" operator="equal">
      <formula>"Alta"</formula>
    </cfRule>
    <cfRule type="cellIs" dxfId="94" priority="13" operator="equal">
      <formula>"Media"</formula>
    </cfRule>
    <cfRule type="cellIs" dxfId="93" priority="14" operator="equal">
      <formula>"Baja"</formula>
    </cfRule>
    <cfRule type="cellIs" dxfId="92" priority="15" operator="equal">
      <formula>"Muy Baja"</formula>
    </cfRule>
  </conditionalFormatting>
  <conditionalFormatting sqref="AL13:AL72">
    <cfRule type="cellIs" dxfId="91" priority="6" operator="equal">
      <formula>"Catastrófico"</formula>
    </cfRule>
    <cfRule type="cellIs" dxfId="90" priority="7" operator="equal">
      <formula>"Mayor"</formula>
    </cfRule>
    <cfRule type="cellIs" dxfId="89" priority="8" operator="equal">
      <formula>"Moderado"</formula>
    </cfRule>
    <cfRule type="cellIs" dxfId="88" priority="9" operator="equal">
      <formula>"Menor"</formula>
    </cfRule>
    <cfRule type="cellIs" dxfId="87" priority="10" operator="equal">
      <formula>"Leve"</formula>
    </cfRule>
  </conditionalFormatting>
  <conditionalFormatting sqref="AN13:AN72">
    <cfRule type="cellIs" dxfId="86" priority="2" operator="equal">
      <formula>"Extremo"</formula>
    </cfRule>
    <cfRule type="cellIs" dxfId="85" priority="3" operator="equal">
      <formula>"Alto"</formula>
    </cfRule>
    <cfRule type="cellIs" dxfId="84" priority="4" operator="equal">
      <formula>"Moderado"</formula>
    </cfRule>
    <cfRule type="cellIs" dxfId="83" priority="5" operator="equal">
      <formula>"Bajo"</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1" max="75"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0000000}">
          <x14:formula1>
            <xm:f>'C:\Users\palir\Downloads\[Mapa_de_Riesgos_GCON_2023_V2.xlsx]Tabla Impacto'!#REF!</xm:f>
          </x14:formula1>
          <xm:sqref>R13:R18 R25:R72</xm:sqref>
        </x14:dataValidation>
        <x14:dataValidation type="list" allowBlank="1" showInputMessage="1" showErrorMessage="1" xr:uid="{00000000-0002-0000-0300-000001000000}">
          <x14:formula1>
            <xm:f>'C:\Users\palir\Downloads\[Mapa_de_Riesgos_GCON_2023_V2.xlsx]Tabla Valoración controles'!#REF!</xm:f>
          </x14:formula1>
          <xm:sqref>AF13:AH18 AF25:AH72 AC13:AD18 AC25:AD72</xm:sqref>
        </x14:dataValidation>
        <x14:dataValidation type="list" allowBlank="1" showInputMessage="1" showErrorMessage="1" xr:uid="{00000000-0002-0000-0300-000006000000}">
          <x14:formula1>
            <xm:f>'C:\Users\palir\Downloads\[Mapa_de_Riesgos_GCON_2023_V2.xlsx]Listas'!#REF!</xm:f>
          </x14:formula1>
          <xm:sqref>C13:C18 C25:C72 Y13:Y18 Y25:Y72 M13:N18 M25:N72 I13 H13:H18 H25:I72 AO13:AO18 AO25:AO72</xm:sqref>
        </x14:dataValidation>
        <x14:dataValidation type="custom" allowBlank="1" showInputMessage="1" showErrorMessage="1" error="Recuerde que las acciones se generan bajo la medida de mitigar el riesgo" xr:uid="{00000000-0002-0000-0300-000008000000}">
          <x14:formula1>
            <xm:f>IF(OR(#REF!='C:\Users\palir\Downloads\[Mapa_de_Riesgos_GCON_2023_V2.xlsx]Listas'!#REF!,#REF!='C:\Users\palir\Downloads\[Mapa_de_Riesgos_GCON_2023_V2.xlsx]Listas'!#REF!,#REF!='C:\Users\palir\Downloads\[Mapa_de_Riesgos_GCON_2023_V2.xlsx]Listas'!#REF!),ISBLANK(#REF!),ISTEXT(#REF!))</xm:f>
          </x14:formula1>
          <xm:sqref>AT25:AV25 AT67:AV67 AT61:AV61 AT55:AV55 AT49:AV49 AT43:AV43 AT37:AV37 AT31:AV31</xm:sqref>
        </x14:dataValidation>
        <x14:dataValidation type="list" allowBlank="1" showInputMessage="1" showErrorMessage="1" xr:uid="{00000000-0002-0000-0300-000010000000}">
          <x14:formula1>
            <xm:f>'C:\Users\palir\Downloads\[Mapa_de_Riesgos_GEFI_2023_V2.xlsx]Tabla Impacto'!#REF!</xm:f>
          </x14:formula1>
          <xm:sqref>R19:R24</xm:sqref>
        </x14:dataValidation>
        <x14:dataValidation type="list" allowBlank="1" showInputMessage="1" showErrorMessage="1" xr:uid="{00000000-0002-0000-0300-000011000000}">
          <x14:formula1>
            <xm:f>'C:\Users\palir\Downloads\[Mapa_de_Riesgos_GEFI_2023_V2.xlsx]Tabla Valoración controles'!#REF!</xm:f>
          </x14:formula1>
          <xm:sqref>AF19:AH24 AC19:AD24</xm:sqref>
        </x14:dataValidation>
        <x14:dataValidation type="list" allowBlank="1" showInputMessage="1" showErrorMessage="1" xr:uid="{00000000-0002-0000-0300-000016000000}">
          <x14:formula1>
            <xm:f>'C:\Users\palir\Downloads\[Mapa_de_Riesgos_GEFI_2023_V2.xlsx]Listas'!#REF!</xm:f>
          </x14:formula1>
          <xm:sqref>C19:C24 Y19:Y24 M19:N24 H19:I24 AO19:AO24</xm:sqref>
        </x14:dataValidation>
        <x14:dataValidation type="list" allowBlank="1" showInputMessage="1" showErrorMessage="1" xr:uid="{F1C507E6-D1DD-44C4-B67D-89E514856E46}">
          <x14:formula1>
            <xm:f>Hoja2!$B$2:$B$18</xm:f>
          </x14:formula1>
          <xm:sqref>B13:B72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Q107"/>
  <sheetViews>
    <sheetView zoomScale="70" zoomScaleNormal="70" zoomScaleSheetLayoutView="50" zoomScalePageLayoutView="60" workbookViewId="0">
      <selection activeCell="A7" sqref="A7:XFD7"/>
    </sheetView>
  </sheetViews>
  <sheetFormatPr baseColWidth="10" defaultColWidth="11.42578125" defaultRowHeight="15" x14ac:dyDescent="0.2"/>
  <cols>
    <col min="1" max="1" width="6.5703125" style="73" customWidth="1"/>
    <col min="2" max="2" width="17.28515625" style="73" customWidth="1"/>
    <col min="3" max="3" width="16" style="73" customWidth="1"/>
    <col min="4" max="4" width="19.140625" style="73" customWidth="1"/>
    <col min="5" max="5" width="32" style="73" customWidth="1"/>
    <col min="6" max="6" width="40.140625" style="73" customWidth="1"/>
    <col min="7" max="8" width="17.7109375" style="74" customWidth="1"/>
    <col min="9" max="9" width="22.140625" style="54" customWidth="1"/>
    <col min="10" max="11" width="17.7109375" style="54" customWidth="1"/>
    <col min="12" max="12" width="16" style="74" customWidth="1"/>
    <col min="13" max="13" width="24.28515625" style="54" customWidth="1"/>
    <col min="14" max="15" width="29.42578125" style="54" customWidth="1"/>
    <col min="16" max="16" width="24.28515625" style="54" customWidth="1"/>
    <col min="17" max="17" width="19.42578125" style="73" customWidth="1"/>
    <col min="18" max="18" width="20.5703125" style="73" customWidth="1"/>
    <col min="19" max="19" width="16.7109375" style="74" customWidth="1"/>
    <col min="20" max="20" width="16.7109375" style="54" customWidth="1"/>
    <col min="21" max="21" width="11.28515625" style="54" customWidth="1"/>
    <col min="22" max="22" width="12.85546875" style="54" customWidth="1"/>
    <col min="23" max="23" width="35.85546875" style="54" customWidth="1"/>
    <col min="24" max="24" width="12.28515625" style="54" customWidth="1"/>
    <col min="25" max="25" width="12.7109375" style="54" customWidth="1"/>
    <col min="26" max="26" width="15" style="54" customWidth="1"/>
    <col min="27" max="27" width="9.28515625" style="54" customWidth="1"/>
    <col min="28" max="28" width="45.28515625" style="54" customWidth="1"/>
    <col min="29" max="29" width="7.5703125" style="54" hidden="1" customWidth="1"/>
    <col min="30" max="30" width="5.85546875" style="54" customWidth="1"/>
    <col min="31" max="31" width="6.85546875" style="54" customWidth="1"/>
    <col min="32" max="32" width="7.42578125" style="54" hidden="1" customWidth="1"/>
    <col min="33" max="33" width="5.5703125" style="54" customWidth="1"/>
    <col min="34" max="34" width="7.140625" style="54" customWidth="1"/>
    <col min="35" max="35" width="6.7109375" style="54" customWidth="1"/>
    <col min="36" max="36" width="11.42578125" style="54" hidden="1" customWidth="1"/>
    <col min="37" max="37" width="8.5703125" style="54" hidden="1" customWidth="1"/>
    <col min="38" max="41" width="10.85546875" style="54" hidden="1" customWidth="1"/>
    <col min="42" max="42" width="10.85546875" style="54" customWidth="1"/>
    <col min="43" max="43" width="28.140625" style="72" customWidth="1"/>
    <col min="44" max="44" width="23" style="54" customWidth="1"/>
    <col min="45" max="45" width="18.85546875" style="54" customWidth="1"/>
    <col min="46" max="46" width="21.5703125" style="54" customWidth="1"/>
    <col min="47" max="47" width="22.42578125" style="54" customWidth="1"/>
    <col min="48" max="48" width="16.42578125" style="54" customWidth="1"/>
    <col min="49" max="49" width="20.5703125" style="54" customWidth="1"/>
    <col min="50" max="16384" width="11.42578125" style="54"/>
  </cols>
  <sheetData>
    <row r="1" spans="1:277" s="57" customFormat="1" ht="20.25" x14ac:dyDescent="0.3">
      <c r="A1" s="485"/>
      <c r="B1" s="486"/>
      <c r="C1" s="487"/>
      <c r="D1" s="488"/>
      <c r="E1" s="476" t="s">
        <v>119</v>
      </c>
      <c r="F1" s="477"/>
      <c r="G1" s="477"/>
      <c r="H1" s="477"/>
      <c r="I1" s="477"/>
      <c r="J1" s="477"/>
      <c r="K1" s="477"/>
      <c r="L1" s="477"/>
      <c r="M1" s="477"/>
      <c r="N1" s="477"/>
      <c r="O1" s="477"/>
      <c r="P1" s="477"/>
      <c r="Q1" s="477"/>
      <c r="R1" s="477"/>
      <c r="S1" s="477"/>
      <c r="T1" s="477"/>
      <c r="U1" s="478"/>
      <c r="V1" s="97"/>
      <c r="W1" s="97"/>
      <c r="X1" s="97"/>
      <c r="Y1" s="461"/>
      <c r="Z1" s="461"/>
      <c r="AA1" s="461"/>
      <c r="AB1" s="461"/>
      <c r="AC1" s="461"/>
      <c r="AD1" s="461"/>
      <c r="AE1" s="461"/>
      <c r="AF1" s="461"/>
      <c r="AG1" s="461"/>
      <c r="AH1" s="461"/>
      <c r="AI1" s="461"/>
      <c r="AJ1" s="461"/>
      <c r="AK1" s="461"/>
      <c r="AL1" s="461"/>
      <c r="AM1" s="461"/>
      <c r="AN1" s="461"/>
      <c r="AO1" s="461"/>
      <c r="AP1" s="461"/>
      <c r="AQ1" s="461"/>
      <c r="AR1" s="461"/>
      <c r="AS1" s="461"/>
      <c r="AT1" s="56"/>
      <c r="AU1" s="56"/>
      <c r="AV1" s="56"/>
      <c r="AW1" s="56"/>
      <c r="AX1" s="56"/>
      <c r="AY1" s="56"/>
      <c r="AZ1" s="56"/>
      <c r="BA1" s="56"/>
      <c r="BB1" s="56"/>
      <c r="BC1" s="56"/>
      <c r="BD1" s="56"/>
      <c r="BE1" s="56"/>
      <c r="BF1" s="56"/>
      <c r="BG1" s="56"/>
      <c r="BH1" s="56"/>
      <c r="BI1" s="56"/>
      <c r="BJ1" s="56"/>
      <c r="BK1" s="56"/>
      <c r="BL1" s="56"/>
      <c r="BM1" s="56"/>
      <c r="BN1" s="56"/>
      <c r="BO1" s="56"/>
      <c r="BP1" s="56"/>
      <c r="BQ1" s="56"/>
    </row>
    <row r="2" spans="1:277" s="57" customFormat="1" ht="21" thickBot="1" x14ac:dyDescent="0.35">
      <c r="A2" s="489"/>
      <c r="B2" s="490"/>
      <c r="C2" s="491"/>
      <c r="D2" s="492"/>
      <c r="E2" s="479"/>
      <c r="F2" s="480"/>
      <c r="G2" s="480"/>
      <c r="H2" s="480"/>
      <c r="I2" s="480"/>
      <c r="J2" s="480"/>
      <c r="K2" s="480"/>
      <c r="L2" s="480"/>
      <c r="M2" s="480"/>
      <c r="N2" s="480"/>
      <c r="O2" s="480"/>
      <c r="P2" s="480"/>
      <c r="Q2" s="480"/>
      <c r="R2" s="480"/>
      <c r="S2" s="480"/>
      <c r="T2" s="480"/>
      <c r="U2" s="481"/>
      <c r="V2" s="97"/>
      <c r="W2" s="97"/>
      <c r="X2" s="97"/>
      <c r="Y2" s="461"/>
      <c r="Z2" s="461"/>
      <c r="AA2" s="461"/>
      <c r="AB2" s="461"/>
      <c r="AC2" s="461"/>
      <c r="AD2" s="461"/>
      <c r="AE2" s="461"/>
      <c r="AF2" s="461"/>
      <c r="AG2" s="461"/>
      <c r="AH2" s="461"/>
      <c r="AI2" s="461"/>
      <c r="AJ2" s="461"/>
      <c r="AK2" s="461"/>
      <c r="AL2" s="461"/>
      <c r="AM2" s="461"/>
      <c r="AN2" s="461"/>
      <c r="AO2" s="461"/>
      <c r="AP2" s="461"/>
      <c r="AQ2" s="461"/>
      <c r="AR2" s="461"/>
      <c r="AS2" s="461"/>
      <c r="AT2" s="56"/>
      <c r="AU2" s="56"/>
      <c r="AV2" s="56"/>
      <c r="AW2" s="56"/>
      <c r="AX2" s="56"/>
      <c r="AY2" s="56"/>
      <c r="AZ2" s="56"/>
      <c r="BA2" s="56"/>
      <c r="BB2" s="56"/>
      <c r="BC2" s="56"/>
      <c r="BD2" s="56"/>
      <c r="BE2" s="56"/>
      <c r="BF2" s="56"/>
      <c r="BG2" s="56"/>
      <c r="BH2" s="56"/>
      <c r="BI2" s="56"/>
      <c r="BJ2" s="56"/>
      <c r="BK2" s="56"/>
      <c r="BL2" s="56"/>
      <c r="BM2" s="56"/>
      <c r="BN2" s="56"/>
      <c r="BO2" s="56"/>
      <c r="BP2" s="56"/>
      <c r="BQ2" s="56"/>
    </row>
    <row r="3" spans="1:277" s="57" customFormat="1" ht="27.75" customHeight="1" thickBot="1" x14ac:dyDescent="0.35">
      <c r="A3" s="489"/>
      <c r="B3" s="490"/>
      <c r="C3" s="491"/>
      <c r="D3" s="492"/>
      <c r="E3" s="482" t="s">
        <v>120</v>
      </c>
      <c r="F3" s="483"/>
      <c r="G3" s="483"/>
      <c r="H3" s="483"/>
      <c r="I3" s="483"/>
      <c r="J3" s="484"/>
      <c r="K3" s="482" t="s">
        <v>121</v>
      </c>
      <c r="L3" s="483"/>
      <c r="M3" s="483"/>
      <c r="N3" s="483"/>
      <c r="O3" s="483"/>
      <c r="P3" s="483"/>
      <c r="Q3" s="483"/>
      <c r="R3" s="483"/>
      <c r="S3" s="483"/>
      <c r="T3" s="483"/>
      <c r="U3" s="484"/>
      <c r="V3" s="98"/>
      <c r="W3" s="98"/>
      <c r="X3" s="97"/>
      <c r="Y3" s="462"/>
      <c r="Z3" s="462"/>
      <c r="AA3" s="462"/>
      <c r="AB3" s="462"/>
      <c r="AC3" s="462"/>
      <c r="AD3" s="462"/>
      <c r="AE3" s="462"/>
      <c r="AF3" s="462"/>
      <c r="AG3" s="462"/>
      <c r="AH3" s="462"/>
      <c r="AI3" s="462"/>
      <c r="AJ3" s="462"/>
      <c r="AK3" s="462"/>
      <c r="AL3" s="462"/>
      <c r="AM3" s="462"/>
      <c r="AN3" s="462"/>
      <c r="AO3" s="462"/>
      <c r="AP3" s="462"/>
      <c r="AQ3" s="462"/>
      <c r="AR3" s="462"/>
      <c r="AS3" s="462"/>
      <c r="AT3" s="56"/>
      <c r="AU3" s="56"/>
      <c r="AV3" s="56"/>
      <c r="AW3" s="56"/>
      <c r="AX3" s="56"/>
      <c r="AY3" s="56"/>
      <c r="AZ3" s="56"/>
      <c r="BA3" s="56"/>
      <c r="BB3" s="56"/>
      <c r="BC3" s="56"/>
      <c r="BD3" s="56"/>
      <c r="BE3" s="56"/>
      <c r="BF3" s="56"/>
      <c r="BG3" s="56"/>
      <c r="BH3" s="56"/>
      <c r="BI3" s="56"/>
      <c r="BJ3" s="56"/>
      <c r="BK3" s="56"/>
      <c r="BL3" s="56"/>
      <c r="BM3" s="56"/>
      <c r="BN3" s="56"/>
      <c r="BO3" s="56"/>
      <c r="BP3" s="56"/>
      <c r="BQ3" s="56"/>
    </row>
    <row r="4" spans="1:277" s="57" customFormat="1" ht="27.75" customHeight="1" thickBot="1" x14ac:dyDescent="0.35">
      <c r="A4" s="493"/>
      <c r="B4" s="494"/>
      <c r="C4" s="495"/>
      <c r="D4" s="496"/>
      <c r="E4" s="482" t="s">
        <v>122</v>
      </c>
      <c r="F4" s="483"/>
      <c r="G4" s="483"/>
      <c r="H4" s="483"/>
      <c r="I4" s="483"/>
      <c r="J4" s="483"/>
      <c r="K4" s="483"/>
      <c r="L4" s="483"/>
      <c r="M4" s="483"/>
      <c r="N4" s="483"/>
      <c r="O4" s="483"/>
      <c r="P4" s="483"/>
      <c r="Q4" s="483"/>
      <c r="R4" s="483"/>
      <c r="S4" s="483"/>
      <c r="T4" s="483"/>
      <c r="U4" s="484"/>
      <c r="V4" s="97"/>
      <c r="W4" s="97"/>
      <c r="X4" s="97"/>
      <c r="Y4" s="462"/>
      <c r="Z4" s="462"/>
      <c r="AA4" s="462"/>
      <c r="AB4" s="462"/>
      <c r="AC4" s="462"/>
      <c r="AD4" s="462"/>
      <c r="AE4" s="462"/>
      <c r="AF4" s="462"/>
      <c r="AG4" s="462"/>
      <c r="AH4" s="462"/>
      <c r="AI4" s="462"/>
      <c r="AJ4" s="462"/>
      <c r="AK4" s="462"/>
      <c r="AL4" s="462"/>
      <c r="AM4" s="462"/>
      <c r="AN4" s="462"/>
      <c r="AO4" s="462"/>
      <c r="AP4" s="462"/>
      <c r="AQ4" s="462"/>
      <c r="AR4" s="462"/>
      <c r="AS4" s="462"/>
      <c r="AT4" s="56"/>
      <c r="AU4" s="56"/>
      <c r="AV4" s="56"/>
      <c r="AW4" s="56"/>
      <c r="AX4" s="56"/>
      <c r="AY4" s="56"/>
      <c r="AZ4" s="56"/>
      <c r="BA4" s="56"/>
      <c r="BB4" s="56"/>
      <c r="BC4" s="56"/>
      <c r="BD4" s="56"/>
      <c r="BE4" s="56"/>
      <c r="BF4" s="56"/>
      <c r="BG4" s="56"/>
      <c r="BH4" s="56"/>
      <c r="BI4" s="56"/>
      <c r="BJ4" s="56"/>
      <c r="BK4" s="56"/>
      <c r="BL4" s="56"/>
      <c r="BM4" s="56"/>
      <c r="BN4" s="56"/>
      <c r="BO4" s="56"/>
      <c r="BP4" s="56"/>
      <c r="BQ4" s="56"/>
    </row>
    <row r="5" spans="1:277" ht="15.75" thickBot="1" x14ac:dyDescent="0.25">
      <c r="A5" s="58"/>
      <c r="B5" s="58"/>
      <c r="C5" s="59"/>
      <c r="D5" s="58"/>
      <c r="E5" s="58"/>
      <c r="F5" s="58"/>
      <c r="G5" s="61"/>
      <c r="H5" s="61"/>
      <c r="I5" s="60"/>
      <c r="J5" s="60"/>
      <c r="K5" s="60"/>
      <c r="L5" s="61"/>
      <c r="M5" s="60"/>
      <c r="N5" s="60"/>
      <c r="O5" s="61"/>
      <c r="P5" s="60"/>
      <c r="Q5" s="58"/>
      <c r="R5" s="58"/>
      <c r="S5" s="60"/>
      <c r="T5" s="60"/>
      <c r="U5" s="60"/>
      <c r="V5" s="60"/>
      <c r="W5" s="60"/>
      <c r="X5" s="60"/>
      <c r="Y5" s="60"/>
      <c r="Z5" s="60"/>
      <c r="AA5" s="60"/>
      <c r="AB5" s="60"/>
      <c r="AC5" s="60"/>
      <c r="AD5" s="60"/>
      <c r="AE5" s="60"/>
      <c r="AF5" s="60"/>
      <c r="AG5" s="60"/>
      <c r="AH5" s="60"/>
      <c r="AI5" s="60"/>
      <c r="AJ5" s="60"/>
      <c r="AK5" s="60"/>
      <c r="AL5" s="60"/>
      <c r="AM5" s="99"/>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row>
    <row r="6" spans="1:277" ht="24.75" customHeight="1" thickBot="1" x14ac:dyDescent="0.25">
      <c r="A6" s="463" t="s">
        <v>123</v>
      </c>
      <c r="B6" s="464"/>
      <c r="C6" s="465"/>
      <c r="D6" s="470">
        <v>2023</v>
      </c>
      <c r="E6" s="471"/>
      <c r="F6" s="471"/>
      <c r="G6" s="471"/>
      <c r="H6" s="471"/>
      <c r="I6" s="471"/>
      <c r="J6" s="471"/>
      <c r="K6" s="471"/>
      <c r="L6" s="471"/>
      <c r="M6" s="471"/>
      <c r="N6" s="471"/>
      <c r="O6" s="471"/>
      <c r="P6" s="471"/>
      <c r="Q6" s="471"/>
      <c r="R6" s="471"/>
      <c r="S6" s="471"/>
      <c r="T6" s="471"/>
      <c r="U6" s="472"/>
      <c r="V6" s="100"/>
      <c r="W6" s="100"/>
      <c r="X6" s="469"/>
      <c r="Y6" s="469"/>
      <c r="Z6" s="469"/>
      <c r="AA6" s="460"/>
      <c r="AB6" s="460"/>
      <c r="AC6" s="460"/>
      <c r="AD6" s="460"/>
      <c r="AE6" s="460"/>
      <c r="AF6" s="460"/>
      <c r="AG6" s="460"/>
      <c r="AH6" s="460"/>
      <c r="AI6" s="460"/>
      <c r="AJ6" s="460"/>
      <c r="AK6" s="460"/>
      <c r="AL6" s="460"/>
      <c r="AM6" s="460"/>
      <c r="AN6" s="460"/>
      <c r="AO6" s="460"/>
      <c r="AP6" s="460"/>
      <c r="AQ6" s="460"/>
      <c r="AR6" s="460"/>
      <c r="AS6" s="460"/>
      <c r="AT6" s="60"/>
      <c r="AU6" s="60"/>
      <c r="AV6" s="60"/>
      <c r="AW6" s="60"/>
      <c r="AX6" s="60"/>
      <c r="AY6" s="60"/>
      <c r="AZ6" s="60"/>
      <c r="BA6" s="60"/>
      <c r="BB6" s="60"/>
      <c r="BC6" s="60"/>
      <c r="BD6" s="60"/>
      <c r="BE6" s="60"/>
      <c r="BF6" s="60"/>
      <c r="BG6" s="60"/>
      <c r="BH6" s="60"/>
      <c r="BI6" s="60"/>
      <c r="BJ6" s="60"/>
      <c r="BK6" s="60"/>
      <c r="BL6" s="60"/>
      <c r="BM6" s="60"/>
      <c r="BN6" s="60"/>
      <c r="BO6" s="60"/>
      <c r="BP6" s="60"/>
      <c r="BQ6" s="60"/>
    </row>
    <row r="7" spans="1:277" ht="42.75" customHeight="1" thickBot="1" x14ac:dyDescent="0.3">
      <c r="A7" s="466" t="s">
        <v>124</v>
      </c>
      <c r="B7" s="467"/>
      <c r="C7" s="468"/>
      <c r="D7" s="473" t="s">
        <v>919</v>
      </c>
      <c r="E7" s="474"/>
      <c r="F7" s="474"/>
      <c r="G7" s="474"/>
      <c r="H7" s="474"/>
      <c r="I7" s="474"/>
      <c r="J7" s="474"/>
      <c r="K7" s="474"/>
      <c r="L7" s="474"/>
      <c r="M7" s="474"/>
      <c r="N7" s="474"/>
      <c r="O7" s="474"/>
      <c r="P7" s="474"/>
      <c r="Q7" s="474"/>
      <c r="R7" s="474"/>
      <c r="S7" s="474"/>
      <c r="T7" s="474"/>
      <c r="U7" s="475"/>
      <c r="V7" s="63"/>
      <c r="W7" s="103"/>
      <c r="X7" s="64"/>
      <c r="Y7" s="64"/>
      <c r="Z7" s="64"/>
      <c r="AA7" s="65"/>
      <c r="AB7" s="65"/>
      <c r="AC7" s="65"/>
      <c r="AD7" s="65"/>
      <c r="AE7" s="65"/>
      <c r="AF7" s="65"/>
      <c r="AG7" s="65"/>
      <c r="AH7" s="197"/>
      <c r="AI7" s="65"/>
      <c r="AJ7" s="65"/>
      <c r="AK7" s="65"/>
      <c r="AL7" s="65"/>
      <c r="AM7" s="267"/>
      <c r="AN7" s="267"/>
      <c r="AO7" s="267"/>
      <c r="AP7" s="267"/>
      <c r="AQ7" s="267"/>
      <c r="AR7" s="267"/>
      <c r="AS7" s="267"/>
    </row>
    <row r="8" spans="1:277" ht="15.75" x14ac:dyDescent="0.25">
      <c r="A8" s="102"/>
      <c r="B8" s="102"/>
      <c r="C8" s="102"/>
      <c r="D8" s="103"/>
      <c r="E8" s="103"/>
      <c r="F8" s="103"/>
      <c r="G8" s="103"/>
      <c r="H8" s="103"/>
      <c r="I8" s="103"/>
      <c r="J8" s="103"/>
      <c r="K8" s="103"/>
      <c r="L8" s="103"/>
      <c r="M8" s="103"/>
      <c r="N8" s="103"/>
      <c r="O8" s="103"/>
      <c r="P8" s="103"/>
      <c r="Q8" s="103"/>
      <c r="R8" s="103"/>
      <c r="S8" s="103"/>
      <c r="T8" s="103"/>
      <c r="U8" s="103"/>
      <c r="V8" s="63"/>
      <c r="W8" s="63"/>
      <c r="X8" s="64"/>
      <c r="Y8" s="64"/>
      <c r="Z8" s="64"/>
      <c r="AA8" s="65"/>
      <c r="AB8" s="65"/>
      <c r="AC8" s="65"/>
      <c r="AD8" s="65"/>
      <c r="AE8" s="65"/>
      <c r="AF8" s="65"/>
      <c r="AG8" s="65"/>
      <c r="AH8" s="65"/>
      <c r="AI8" s="65"/>
      <c r="AJ8" s="65"/>
      <c r="AK8" s="65"/>
      <c r="AL8" s="65"/>
      <c r="AM8" s="65"/>
      <c r="AN8" s="65"/>
      <c r="AO8" s="65"/>
      <c r="AP8" s="65"/>
      <c r="AQ8" s="65"/>
      <c r="AR8" s="65"/>
      <c r="AS8" s="65"/>
    </row>
    <row r="9" spans="1:277" ht="39" customHeight="1" x14ac:dyDescent="0.2">
      <c r="A9" s="441" t="s">
        <v>125</v>
      </c>
      <c r="B9" s="442"/>
      <c r="C9" s="442"/>
      <c r="D9" s="442"/>
      <c r="E9" s="442"/>
      <c r="F9" s="442"/>
      <c r="G9" s="442"/>
      <c r="H9" s="442"/>
      <c r="I9" s="442"/>
      <c r="J9" s="442"/>
      <c r="K9" s="443"/>
      <c r="L9" s="452" t="s">
        <v>126</v>
      </c>
      <c r="M9" s="453"/>
      <c r="N9" s="453"/>
      <c r="O9" s="453"/>
      <c r="P9" s="454"/>
      <c r="Q9" s="702" t="s">
        <v>127</v>
      </c>
      <c r="R9" s="704"/>
      <c r="S9" s="78"/>
      <c r="T9" s="78"/>
      <c r="U9" s="552" t="s">
        <v>128</v>
      </c>
      <c r="V9" s="552"/>
      <c r="W9" s="552"/>
      <c r="X9" s="552"/>
      <c r="Y9" s="552"/>
      <c r="Z9" s="552"/>
      <c r="AA9" s="552"/>
      <c r="AB9" s="552" t="s">
        <v>129</v>
      </c>
      <c r="AC9" s="552"/>
      <c r="AD9" s="552"/>
      <c r="AE9" s="552"/>
      <c r="AF9" s="552"/>
      <c r="AG9" s="552"/>
      <c r="AH9" s="552"/>
      <c r="AI9" s="552"/>
      <c r="AJ9" s="552"/>
      <c r="AK9" s="543" t="s">
        <v>130</v>
      </c>
      <c r="AL9" s="544"/>
      <c r="AM9" s="544"/>
      <c r="AN9" s="544"/>
      <c r="AO9" s="545"/>
      <c r="AP9" s="543" t="s">
        <v>896</v>
      </c>
      <c r="AQ9" s="544"/>
      <c r="AR9" s="544"/>
      <c r="AS9" s="544"/>
      <c r="AT9" s="545"/>
      <c r="AU9" s="543" t="s">
        <v>897</v>
      </c>
      <c r="AV9" s="544"/>
      <c r="AW9" s="545"/>
      <c r="AX9" s="60"/>
      <c r="AY9" s="60"/>
      <c r="AZ9" s="60"/>
      <c r="BA9" s="60"/>
      <c r="BB9" s="60"/>
      <c r="BC9" s="60"/>
      <c r="BD9" s="60"/>
      <c r="BE9" s="60"/>
      <c r="BF9" s="60"/>
      <c r="BG9" s="60"/>
      <c r="BH9" s="60"/>
      <c r="BI9" s="60"/>
      <c r="BJ9" s="60"/>
      <c r="BK9" s="60"/>
      <c r="BL9" s="60"/>
      <c r="BM9" s="60"/>
      <c r="BN9" s="60"/>
      <c r="BO9" s="60"/>
      <c r="BP9" s="60"/>
      <c r="BQ9" s="60"/>
      <c r="BR9" s="60"/>
      <c r="BS9" s="60"/>
      <c r="BT9" s="60"/>
      <c r="BU9" s="60"/>
    </row>
    <row r="10" spans="1:277" ht="26.25" customHeight="1" x14ac:dyDescent="0.2">
      <c r="A10" s="501" t="s">
        <v>133</v>
      </c>
      <c r="B10" s="459" t="s">
        <v>134</v>
      </c>
      <c r="C10" s="459" t="s">
        <v>135</v>
      </c>
      <c r="D10" s="445" t="s">
        <v>136</v>
      </c>
      <c r="E10" s="445" t="s">
        <v>137</v>
      </c>
      <c r="F10" s="459" t="s">
        <v>138</v>
      </c>
      <c r="G10" s="445" t="s">
        <v>44</v>
      </c>
      <c r="H10" s="726" t="s">
        <v>898</v>
      </c>
      <c r="I10" s="709" t="s">
        <v>899</v>
      </c>
      <c r="J10" s="709" t="s">
        <v>900</v>
      </c>
      <c r="K10" s="709" t="s">
        <v>901</v>
      </c>
      <c r="L10" s="502" t="s">
        <v>34</v>
      </c>
      <c r="M10" s="502" t="s">
        <v>774</v>
      </c>
      <c r="N10" s="502" t="s">
        <v>140</v>
      </c>
      <c r="O10" s="502" t="s">
        <v>141</v>
      </c>
      <c r="P10" s="502" t="s">
        <v>142</v>
      </c>
      <c r="Q10" s="96"/>
      <c r="R10" s="96"/>
      <c r="S10" s="497" t="s">
        <v>143</v>
      </c>
      <c r="T10" s="497" t="s">
        <v>144</v>
      </c>
      <c r="U10" s="444" t="s">
        <v>145</v>
      </c>
      <c r="V10" s="497" t="s">
        <v>146</v>
      </c>
      <c r="W10" s="497" t="s">
        <v>147</v>
      </c>
      <c r="X10" s="497" t="s">
        <v>148</v>
      </c>
      <c r="Y10" s="444" t="s">
        <v>145</v>
      </c>
      <c r="Z10" s="497" t="s">
        <v>149</v>
      </c>
      <c r="AA10" s="540" t="s">
        <v>150</v>
      </c>
      <c r="AB10" s="497" t="s">
        <v>151</v>
      </c>
      <c r="AC10" s="497" t="s">
        <v>152</v>
      </c>
      <c r="AD10" s="497" t="s">
        <v>153</v>
      </c>
      <c r="AE10" s="497"/>
      <c r="AF10" s="497"/>
      <c r="AG10" s="497"/>
      <c r="AH10" s="497"/>
      <c r="AI10" s="497"/>
      <c r="AJ10" s="540" t="s">
        <v>154</v>
      </c>
      <c r="AK10" s="540" t="s">
        <v>155</v>
      </c>
      <c r="AL10" s="540" t="s">
        <v>145</v>
      </c>
      <c r="AM10" s="540" t="s">
        <v>156</v>
      </c>
      <c r="AN10" s="540" t="s">
        <v>145</v>
      </c>
      <c r="AO10" s="540" t="s">
        <v>157</v>
      </c>
      <c r="AP10" s="540" t="s">
        <v>158</v>
      </c>
      <c r="AQ10" s="497" t="s">
        <v>159</v>
      </c>
      <c r="AR10" s="497" t="s">
        <v>160</v>
      </c>
      <c r="AS10" s="497" t="s">
        <v>161</v>
      </c>
      <c r="AT10" s="497" t="s">
        <v>162</v>
      </c>
      <c r="AU10" s="497" t="s">
        <v>902</v>
      </c>
      <c r="AV10" s="497" t="s">
        <v>903</v>
      </c>
      <c r="AW10" s="497" t="s">
        <v>904</v>
      </c>
      <c r="AX10" s="60"/>
      <c r="AY10" s="60"/>
      <c r="AZ10" s="60"/>
      <c r="BA10" s="60"/>
      <c r="BB10" s="60"/>
      <c r="BC10" s="60"/>
      <c r="BD10" s="60"/>
      <c r="BE10" s="60"/>
      <c r="BF10" s="60"/>
      <c r="BG10" s="60"/>
      <c r="BH10" s="60"/>
      <c r="BI10" s="60"/>
      <c r="BJ10" s="60"/>
      <c r="BK10" s="60"/>
      <c r="BL10" s="60"/>
      <c r="BM10" s="60"/>
      <c r="BN10" s="60"/>
      <c r="BO10" s="60"/>
      <c r="BP10" s="60"/>
      <c r="BQ10" s="60"/>
      <c r="BR10" s="60"/>
      <c r="BS10" s="60"/>
      <c r="BT10" s="60"/>
    </row>
    <row r="11" spans="1:277" s="69" customFormat="1" ht="60.75" customHeight="1" x14ac:dyDescent="0.25">
      <c r="A11" s="501"/>
      <c r="B11" s="459"/>
      <c r="C11" s="459"/>
      <c r="D11" s="445"/>
      <c r="E11" s="445"/>
      <c r="F11" s="459"/>
      <c r="G11" s="445"/>
      <c r="H11" s="727"/>
      <c r="I11" s="709"/>
      <c r="J11" s="709"/>
      <c r="K11" s="709"/>
      <c r="L11" s="503"/>
      <c r="M11" s="503"/>
      <c r="N11" s="503"/>
      <c r="O11" s="503"/>
      <c r="P11" s="503"/>
      <c r="Q11" s="95" t="s">
        <v>163</v>
      </c>
      <c r="R11" s="95" t="s">
        <v>164</v>
      </c>
      <c r="S11" s="497"/>
      <c r="T11" s="497"/>
      <c r="U11" s="444"/>
      <c r="V11" s="497"/>
      <c r="W11" s="497"/>
      <c r="X11" s="444"/>
      <c r="Y11" s="444"/>
      <c r="Z11" s="497"/>
      <c r="AA11" s="540"/>
      <c r="AB11" s="497"/>
      <c r="AC11" s="497"/>
      <c r="AD11" s="66" t="s">
        <v>165</v>
      </c>
      <c r="AE11" s="66" t="s">
        <v>166</v>
      </c>
      <c r="AF11" s="66" t="s">
        <v>167</v>
      </c>
      <c r="AG11" s="66" t="s">
        <v>168</v>
      </c>
      <c r="AH11" s="66" t="s">
        <v>169</v>
      </c>
      <c r="AI11" s="66" t="s">
        <v>170</v>
      </c>
      <c r="AJ11" s="540"/>
      <c r="AK11" s="540"/>
      <c r="AL11" s="540"/>
      <c r="AM11" s="540"/>
      <c r="AN11" s="540"/>
      <c r="AO11" s="540"/>
      <c r="AP11" s="540"/>
      <c r="AQ11" s="497"/>
      <c r="AR11" s="497"/>
      <c r="AS11" s="497"/>
      <c r="AT11" s="497"/>
      <c r="AU11" s="497"/>
      <c r="AV11" s="497"/>
      <c r="AW11" s="49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68"/>
      <c r="IK11" s="68"/>
      <c r="IL11" s="68"/>
      <c r="IM11" s="68"/>
      <c r="IN11" s="68"/>
      <c r="IO11" s="68"/>
      <c r="IP11" s="68"/>
      <c r="IQ11" s="68"/>
      <c r="IR11" s="68"/>
      <c r="IS11" s="68"/>
      <c r="IT11" s="68"/>
      <c r="IU11" s="68"/>
      <c r="IV11" s="68"/>
      <c r="IW11" s="68"/>
      <c r="IX11" s="68"/>
      <c r="IY11" s="68"/>
      <c r="IZ11" s="68"/>
      <c r="JA11" s="68"/>
      <c r="JB11" s="68"/>
      <c r="JC11" s="68"/>
      <c r="JD11" s="68"/>
      <c r="JE11" s="68"/>
      <c r="JF11" s="68"/>
      <c r="JG11" s="68"/>
      <c r="JH11" s="68"/>
      <c r="JI11" s="68"/>
      <c r="JJ11" s="68"/>
      <c r="JK11" s="68"/>
      <c r="JL11" s="68"/>
      <c r="JM11" s="68"/>
      <c r="JN11" s="68"/>
      <c r="JO11" s="68"/>
      <c r="JP11" s="68"/>
      <c r="JQ11" s="68"/>
    </row>
    <row r="12" spans="1:277" s="71" customFormat="1" ht="58.5" customHeight="1" x14ac:dyDescent="0.2">
      <c r="A12" s="663">
        <v>1</v>
      </c>
      <c r="B12" s="539" t="s">
        <v>232</v>
      </c>
      <c r="C12" s="539" t="s">
        <v>233</v>
      </c>
      <c r="D12" s="539" t="s">
        <v>905</v>
      </c>
      <c r="E12" s="364" t="s">
        <v>906</v>
      </c>
      <c r="F12" s="635" t="s">
        <v>907</v>
      </c>
      <c r="G12" s="365" t="s">
        <v>53</v>
      </c>
      <c r="H12" s="367" t="s">
        <v>908</v>
      </c>
      <c r="I12" s="398" t="s">
        <v>909</v>
      </c>
      <c r="J12" s="398" t="s">
        <v>66</v>
      </c>
      <c r="K12" s="398" t="s">
        <v>910</v>
      </c>
      <c r="L12" s="367" t="s">
        <v>37</v>
      </c>
      <c r="M12" s="398" t="s">
        <v>911</v>
      </c>
      <c r="N12" s="362" t="s">
        <v>912</v>
      </c>
      <c r="O12" s="398" t="s">
        <v>913</v>
      </c>
      <c r="P12" s="398" t="s">
        <v>914</v>
      </c>
      <c r="Q12" s="367" t="s">
        <v>41</v>
      </c>
      <c r="R12" s="365" t="s">
        <v>54</v>
      </c>
      <c r="S12" s="384">
        <v>365</v>
      </c>
      <c r="T12" s="529" t="str">
        <f>IF(S12&lt;=0,"",IF(S12&lt;=2,"Muy Baja",IF(S12&lt;=24,"Baja",IF(S12&lt;=500,"Media",IF(S12&lt;=5000,"Alta","Muy Alta")))))</f>
        <v>Media</v>
      </c>
      <c r="U12" s="358">
        <f>IF(T12="","",IF(T12="Muy Baja",0.2,IF(T12="Baja",0.4,IF(T12="Media",0.6,IF(T12="Alta",0.8,IF(T12="Muy Alta",1,))))))</f>
        <v>0.6</v>
      </c>
      <c r="V12" s="382" t="s">
        <v>180</v>
      </c>
      <c r="W12" s="358" t="str">
        <f>IF(NOT(ISERROR(MATCH(V12,#REF!,0))),#REF!&amp;"Por favor no seleccionar los criterios de impacto(Afectación Económica o presupuestal y Pérdida Reputacional)",V12)</f>
        <v xml:space="preserve">     El riesgo afecta la imagen de la entidad con algunos usuarios de relevancia frente al logro de los objetivos</v>
      </c>
      <c r="X12" s="504" t="s">
        <v>181</v>
      </c>
      <c r="Y12" s="358">
        <f>IF(X12="","",IF(X12="Leve",0.2,IF(X12="Menor",0.4,IF(X12="Moderado",0.6,IF(X12="Mayor",0.8,IF(X12="Catastrófico",1,))))))</f>
        <v>0.6</v>
      </c>
      <c r="Z12" s="625" t="str">
        <f>IF(OR(AND(T12="Muy Baja",X12="Leve"),AND(T12="Muy Baja",X12="Menor"),AND(T12="Baja",X12="Leve")),"Bajo",IF(OR(AND(T12="Muy baja",X12="Moderado"),AND(T12="Baja",X12="Menor"),AND(T12="Baja",X12="Moderado"),AND(T12="Media",X12="Leve"),AND(T12="Media",X12="Menor"),AND(T12="Media",X12="Moderado"),AND(T12="Alta",X12="Leve"),AND(T12="Alta",X12="Menor")),"Moderado",IF(OR(AND(T12="Muy Baja",X12="Mayor"),AND(T12="Baja",X12="Mayor"),AND(T12="Media",X12="Mayor"),AND(T12="Alta",X12="Moderado"),AND(T12="Alta",X12="Mayor"),AND(T12="Muy Alta",X12="Leve"),AND(T12="Muy Alta",X12="Menor"),AND(T12="Muy Alta",X12="Moderado"),AND(T12="Muy Alta",X12="Mayor")),"Alto",IF(OR(AND(T12="Muy Baja",X12="Catastrófico"),AND(T12="Baja",X12="Catastrófico"),AND(T12="Media",X12="Catastrófico"),AND(T12="Alta",X12="Catastrófico"),AND(T12="Muy Alta",X12="Catastrófico")),"Extremo",""))))</f>
        <v>Moderado</v>
      </c>
      <c r="AA12" s="70">
        <v>1</v>
      </c>
      <c r="AB12" s="272" t="s">
        <v>915</v>
      </c>
      <c r="AC12" s="166" t="s">
        <v>183</v>
      </c>
      <c r="AD12" s="110" t="s">
        <v>184</v>
      </c>
      <c r="AE12" s="110" t="s">
        <v>185</v>
      </c>
      <c r="AF12" s="159">
        <v>0.4</v>
      </c>
      <c r="AG12" s="110" t="s">
        <v>243</v>
      </c>
      <c r="AH12" s="110" t="s">
        <v>187</v>
      </c>
      <c r="AI12" s="110" t="s">
        <v>548</v>
      </c>
      <c r="AJ12" s="48">
        <f>IFERROR(IF(AC12="Probabilidad",(U12-(+U12*AF12)),IF(AC12="Impacto",U12,"")),"")</f>
        <v>0.36</v>
      </c>
      <c r="AK12" s="49" t="str">
        <f>IFERROR(IF(AJ12="","",IF(AJ12&lt;=0.2,"Muy Baja",IF(AJ12&lt;=0.4,"Baja",IF(AJ12&lt;=0.6,"Media",IF(AJ12&lt;=0.8,"Alta","Muy Alta"))))),"")</f>
        <v>Baja</v>
      </c>
      <c r="AL12" s="47">
        <f>+AJ12</f>
        <v>0.36</v>
      </c>
      <c r="AM12" s="49" t="str">
        <f>IFERROR(IF(AN12="","",IF(AN12&lt;=0.2,"Leve",IF(AN12&lt;=0.4,"Menor",IF(AN12&lt;=0.6,"Moderado",IF(AN12&lt;=0.8,"Mayor","Catastrófico"))))),"")</f>
        <v>Moderado</v>
      </c>
      <c r="AN12" s="47">
        <f>IFERROR(IF(AC12="Impacto",(Y12-(+Y12*AF12)),IF(AC12="Probabilidad",Y12,"")),"")</f>
        <v>0.6</v>
      </c>
      <c r="AO12" s="50" t="str">
        <f>IFERROR(IF(OR(AND(AK12="Muy Baja",AM12="Leve"),AND(AK12="Muy Baja",AM12="Menor"),AND(AK12="Baja",AM12="Leve")),"Bajo",IF(OR(AND(AK12="Muy baja",AM12="Moderado"),AND(AK12="Baja",AM12="Menor"),AND(AK12="Baja",AM12="Moderado"),AND(AK12="Media",AM12="Leve"),AND(AK12="Media",AM12="Menor"),AND(AK12="Media",AM12="Moderado"),AND(AK12="Alta",AM12="Leve"),AND(AK12="Alta",AM12="Menor")),"Moderado",IF(OR(AND(AK12="Muy Baja",AM12="Mayor"),AND(AK12="Baja",AM12="Mayor"),AND(AK12="Media",AM12="Mayor"),AND(AK12="Alta",AM12="Moderado"),AND(AK12="Alta",AM12="Mayor"),AND(AK12="Muy Alta",AM12="Leve"),AND(AK12="Muy Alta",AM12="Menor"),AND(AK12="Muy Alta",AM12="Moderado"),AND(AK12="Muy Alta",AM12="Mayor")),"Alto",IF(OR(AND(AK12="Muy Baja",AM12="Catastrófico"),AND(AK12="Baja",AM12="Catastrófico"),AND(AK12="Media",AM12="Catastrófico"),AND(AK12="Alta",AM12="Catastrófico"),AND(AK12="Muy Alta",AM12="Catastrófico")),"Extremo","")))),"")</f>
        <v>Moderado</v>
      </c>
      <c r="AP12" s="228" t="s">
        <v>33</v>
      </c>
      <c r="AQ12" s="362" t="s">
        <v>916</v>
      </c>
      <c r="AR12" s="362" t="s">
        <v>917</v>
      </c>
      <c r="AS12" s="362" t="s">
        <v>918</v>
      </c>
      <c r="AT12" s="711" t="s">
        <v>919</v>
      </c>
      <c r="AU12" s="539" t="s">
        <v>920</v>
      </c>
      <c r="AV12" s="539" t="s">
        <v>921</v>
      </c>
      <c r="AW12" s="539" t="s">
        <v>917</v>
      </c>
    </row>
    <row r="13" spans="1:277" ht="58.5" customHeight="1" x14ac:dyDescent="0.2">
      <c r="A13" s="663"/>
      <c r="B13" s="539"/>
      <c r="C13" s="539"/>
      <c r="D13" s="539"/>
      <c r="E13" s="539"/>
      <c r="F13" s="636"/>
      <c r="G13" s="365"/>
      <c r="H13" s="365"/>
      <c r="I13" s="399"/>
      <c r="J13" s="399"/>
      <c r="K13" s="399"/>
      <c r="L13" s="365"/>
      <c r="M13" s="399"/>
      <c r="N13" s="363"/>
      <c r="O13" s="399"/>
      <c r="P13" s="399"/>
      <c r="Q13" s="365"/>
      <c r="R13" s="365"/>
      <c r="S13" s="434"/>
      <c r="T13" s="529"/>
      <c r="U13" s="358"/>
      <c r="V13" s="648"/>
      <c r="W13" s="358">
        <f>IF(NOT(ISERROR(MATCH(V13,_xlfn.ANCHORARRAY(F18),0))),U20&amp;"Por favor no seleccionar los criterios de impacto",V13)</f>
        <v>0</v>
      </c>
      <c r="X13" s="505"/>
      <c r="Y13" s="358"/>
      <c r="Z13" s="625"/>
      <c r="AA13" s="70">
        <v>2</v>
      </c>
      <c r="AB13" s="279" t="s">
        <v>922</v>
      </c>
      <c r="AC13" s="111" t="s">
        <v>183</v>
      </c>
      <c r="AD13" s="112" t="s">
        <v>184</v>
      </c>
      <c r="AE13" s="112" t="s">
        <v>185</v>
      </c>
      <c r="AF13" s="163">
        <v>0.4</v>
      </c>
      <c r="AG13" s="112" t="s">
        <v>243</v>
      </c>
      <c r="AH13" s="112" t="s">
        <v>187</v>
      </c>
      <c r="AI13" s="112" t="s">
        <v>548</v>
      </c>
      <c r="AJ13" s="48">
        <f>IFERROR(IF(AND(AC12="Probabilidad",AC13="Probabilidad"),(AL12-(+AL12*AF13)),IF(AC13="Probabilidad",(U12-(+U12*AF13)),IF(AC13="Impacto",AL12,""))),"")</f>
        <v>0.216</v>
      </c>
      <c r="AK13" s="49" t="str">
        <f t="shared" ref="AK13:AK29" si="0">IFERROR(IF(AJ13="","",IF(AJ13&lt;=0.2,"Muy Baja",IF(AJ13&lt;=0.4,"Baja",IF(AJ13&lt;=0.6,"Media",IF(AJ13&lt;=0.8,"Alta","Muy Alta"))))),"")</f>
        <v>Baja</v>
      </c>
      <c r="AL13" s="47">
        <f t="shared" ref="AL13:AL17" si="1">+AJ13</f>
        <v>0.216</v>
      </c>
      <c r="AM13" s="49" t="str">
        <f t="shared" ref="AM13:AM29" si="2">IFERROR(IF(AN13="","",IF(AN13&lt;=0.2,"Leve",IF(AN13&lt;=0.4,"Menor",IF(AN13&lt;=0.6,"Moderado",IF(AN13&lt;=0.8,"Mayor","Catastrófico"))))),"")</f>
        <v>Moderado</v>
      </c>
      <c r="AN13" s="47">
        <f>IFERROR(IF(AND(AC12="Impacto",AC13="Impacto"),(AN12-(+AN12*AF13)),IF(AC13="Impacto",($Y$12-(+$Y$12*AF13)),IF(AC13="Probabilidad",AN12,""))),"")</f>
        <v>0.6</v>
      </c>
      <c r="AO13" s="50" t="str">
        <f t="shared" ref="AO13:AO17" si="3">IFERROR(IF(OR(AND(AK13="Muy Baja",AM13="Leve"),AND(AK13="Muy Baja",AM13="Menor"),AND(AK13="Baja",AM13="Leve")),"Bajo",IF(OR(AND(AK13="Muy baja",AM13="Moderado"),AND(AK13="Baja",AM13="Menor"),AND(AK13="Baja",AM13="Moderado"),AND(AK13="Media",AM13="Leve"),AND(AK13="Media",AM13="Menor"),AND(AK13="Media",AM13="Moderado"),AND(AK13="Alta",AM13="Leve"),AND(AK13="Alta",AM13="Menor")),"Moderado",IF(OR(AND(AK13="Muy Baja",AM13="Mayor"),AND(AK13="Baja",AM13="Mayor"),AND(AK13="Media",AM13="Mayor"),AND(AK13="Alta",AM13="Moderado"),AND(AK13="Alta",AM13="Mayor"),AND(AK13="Muy Alta",AM13="Leve"),AND(AK13="Muy Alta",AM13="Menor"),AND(AK13="Muy Alta",AM13="Moderado"),AND(AK13="Muy Alta",AM13="Mayor")),"Alto",IF(OR(AND(AK13="Muy Baja",AM13="Catastrófico"),AND(AK13="Baja",AM13="Catastrófico"),AND(AK13="Media",AM13="Catastrófico"),AND(AK13="Alta",AM13="Catastrófico"),AND(AK13="Muy Alta",AM13="Catastrófico")),"Extremo","")))),"")</f>
        <v>Moderado</v>
      </c>
      <c r="AP13" s="229" t="s">
        <v>33</v>
      </c>
      <c r="AQ13" s="364"/>
      <c r="AR13" s="364"/>
      <c r="AS13" s="364"/>
      <c r="AT13" s="712"/>
      <c r="AU13" s="539"/>
      <c r="AV13" s="539"/>
      <c r="AW13" s="539"/>
    </row>
    <row r="14" spans="1:277" ht="15.75" customHeight="1" x14ac:dyDescent="0.2">
      <c r="A14" s="663"/>
      <c r="B14" s="539"/>
      <c r="C14" s="539"/>
      <c r="D14" s="539"/>
      <c r="E14" s="539"/>
      <c r="F14" s="636"/>
      <c r="G14" s="365"/>
      <c r="H14" s="365"/>
      <c r="I14" s="399"/>
      <c r="J14" s="399"/>
      <c r="K14" s="399"/>
      <c r="L14" s="365"/>
      <c r="M14" s="399"/>
      <c r="N14" s="363"/>
      <c r="O14" s="399"/>
      <c r="P14" s="399"/>
      <c r="Q14" s="365"/>
      <c r="R14" s="365"/>
      <c r="S14" s="434"/>
      <c r="T14" s="529"/>
      <c r="U14" s="358"/>
      <c r="V14" s="648"/>
      <c r="W14" s="358">
        <f>IF(NOT(ISERROR(MATCH(V14,_xlfn.ANCHORARRAY(F19),0))),U21&amp;"Por favor no seleccionar los criterios de impacto",V14)</f>
        <v>0</v>
      </c>
      <c r="X14" s="505"/>
      <c r="Y14" s="358"/>
      <c r="Z14" s="625"/>
      <c r="AA14" s="70">
        <v>3</v>
      </c>
      <c r="AB14" s="44"/>
      <c r="AC14" s="45" t="str">
        <f t="shared" ref="AC14:AC17" si="4">IF(OR(AD14="Preventivo",AD14="Detectivo"),"Probabilidad",IF(AD14="Correctivo","Impacto",""))</f>
        <v/>
      </c>
      <c r="AD14" s="46"/>
      <c r="AE14" s="46"/>
      <c r="AF14" s="47" t="str">
        <f t="shared" ref="AF14:AF17" si="5">IF(AND(AD14="Preventivo",AE14="Automático"),"50%",IF(AND(AD14="Preventivo",AE14="Manual"),"40%",IF(AND(AD14="Detectivo",AE14="Automático"),"40%",IF(AND(AD14="Detectivo",AE14="Manual"),"30%",IF(AND(AD14="Correctivo",AE14="Automático"),"35%",IF(AND(AD14="Correctivo",AE14="Manual"),"25%",""))))))</f>
        <v/>
      </c>
      <c r="AG14" s="46"/>
      <c r="AH14" s="46"/>
      <c r="AI14" s="46"/>
      <c r="AJ14" s="48" t="str">
        <f>IFERROR(IF(AND(AC13="Probabilidad",AC14="Probabilidad"),(AL13-(+AL13*AF14)),IF(AND(AC13="Impacto",AC14="Probabilidad"),(AL12-(+AL12*AF14)),IF(AC14="Impacto",AL13,""))),"")</f>
        <v/>
      </c>
      <c r="AK14" s="49" t="str">
        <f t="shared" si="0"/>
        <v/>
      </c>
      <c r="AL14" s="47" t="str">
        <f t="shared" si="1"/>
        <v/>
      </c>
      <c r="AM14" s="49" t="str">
        <f t="shared" si="2"/>
        <v/>
      </c>
      <c r="AN14" s="47" t="str">
        <f>IFERROR(IF(AND(AC13="Impacto",AC14="Impacto"),(AN13-(+AN13*AF14)),IF(AND(AC13="Probabilidad",AC14="Impacto"),(AN12-(+AN12*AF14)),IF(AC14="Probabilidad",AN13,""))),"")</f>
        <v/>
      </c>
      <c r="AO14" s="50" t="str">
        <f t="shared" si="3"/>
        <v/>
      </c>
      <c r="AP14" s="229" t="s">
        <v>200</v>
      </c>
      <c r="AQ14" s="179" t="s">
        <v>200</v>
      </c>
      <c r="AR14" s="178" t="s">
        <v>200</v>
      </c>
      <c r="AS14" s="178" t="s">
        <v>200</v>
      </c>
      <c r="AT14" s="178" t="s">
        <v>200</v>
      </c>
      <c r="AU14" s="539"/>
      <c r="AV14" s="539"/>
      <c r="AW14" s="539"/>
    </row>
    <row r="15" spans="1:277" ht="15.75" customHeight="1" x14ac:dyDescent="0.2">
      <c r="A15" s="663"/>
      <c r="B15" s="539"/>
      <c r="C15" s="539"/>
      <c r="D15" s="539"/>
      <c r="E15" s="539"/>
      <c r="F15" s="636"/>
      <c r="G15" s="365"/>
      <c r="H15" s="365"/>
      <c r="I15" s="399"/>
      <c r="J15" s="399"/>
      <c r="K15" s="399"/>
      <c r="L15" s="365"/>
      <c r="M15" s="399"/>
      <c r="N15" s="363"/>
      <c r="O15" s="399"/>
      <c r="P15" s="399"/>
      <c r="Q15" s="365"/>
      <c r="R15" s="365"/>
      <c r="S15" s="434"/>
      <c r="T15" s="529"/>
      <c r="U15" s="358"/>
      <c r="V15" s="648"/>
      <c r="W15" s="358">
        <f>IF(NOT(ISERROR(MATCH(V15,_xlfn.ANCHORARRAY(F20),0))),U22&amp;"Por favor no seleccionar los criterios de impacto",V15)</f>
        <v>0</v>
      </c>
      <c r="X15" s="505"/>
      <c r="Y15" s="358"/>
      <c r="Z15" s="625"/>
      <c r="AA15" s="70">
        <v>4</v>
      </c>
      <c r="AB15" s="43"/>
      <c r="AC15" s="45" t="str">
        <f t="shared" si="4"/>
        <v/>
      </c>
      <c r="AD15" s="46"/>
      <c r="AE15" s="46"/>
      <c r="AF15" s="47" t="str">
        <f t="shared" si="5"/>
        <v/>
      </c>
      <c r="AG15" s="46"/>
      <c r="AH15" s="46"/>
      <c r="AI15" s="46"/>
      <c r="AJ15" s="48" t="str">
        <f t="shared" ref="AJ15:AJ17" si="6">IFERROR(IF(AND(AC14="Probabilidad",AC15="Probabilidad"),(AL14-(+AL14*AF15)),IF(AND(AC14="Impacto",AC15="Probabilidad"),(AL13-(+AL13*AF15)),IF(AC15="Impacto",AL14,""))),"")</f>
        <v/>
      </c>
      <c r="AK15" s="49" t="str">
        <f t="shared" si="0"/>
        <v/>
      </c>
      <c r="AL15" s="47" t="str">
        <f t="shared" si="1"/>
        <v/>
      </c>
      <c r="AM15" s="49" t="str">
        <f t="shared" si="2"/>
        <v/>
      </c>
      <c r="AN15" s="47" t="str">
        <f t="shared" ref="AN15:AN17" si="7">IFERROR(IF(AND(AC14="Impacto",AC15="Impacto"),(AN14-(+AN14*AF15)),IF(AND(AC14="Probabilidad",AC15="Impacto"),(AN13-(+AN13*AF15)),IF(AC15="Probabilidad",AN14,""))),"")</f>
        <v/>
      </c>
      <c r="AO15" s="50" t="str">
        <f>IFERROR(IF(OR(AND(AK15="Muy Baja",AM15="Leve"),AND(AK15="Muy Baja",AM15="Menor"),AND(AK15="Baja",AM15="Leve")),"Bajo",IF(OR(AND(AK15="Muy baja",AM15="Moderado"),AND(AK15="Baja",AM15="Menor"),AND(AK15="Baja",AM15="Moderado"),AND(AK15="Media",AM15="Leve"),AND(AK15="Media",AM15="Menor"),AND(AK15="Media",AM15="Moderado"),AND(AK15="Alta",AM15="Leve"),AND(AK15="Alta",AM15="Menor")),"Moderado",IF(OR(AND(AK15="Muy Baja",AM15="Mayor"),AND(AK15="Baja",AM15="Mayor"),AND(AK15="Media",AM15="Mayor"),AND(AK15="Alta",AM15="Moderado"),AND(AK15="Alta",AM15="Mayor"),AND(AK15="Muy Alta",AM15="Leve"),AND(AK15="Muy Alta",AM15="Menor"),AND(AK15="Muy Alta",AM15="Moderado"),AND(AK15="Muy Alta",AM15="Mayor")),"Alto",IF(OR(AND(AK15="Muy Baja",AM15="Catastrófico"),AND(AK15="Baja",AM15="Catastrófico"),AND(AK15="Media",AM15="Catastrófico"),AND(AK15="Alta",AM15="Catastrófico"),AND(AK15="Muy Alta",AM15="Catastrófico")),"Extremo","")))),"")</f>
        <v/>
      </c>
      <c r="AP15" s="229" t="s">
        <v>200</v>
      </c>
      <c r="AQ15" s="179" t="s">
        <v>200</v>
      </c>
      <c r="AR15" s="178" t="s">
        <v>200</v>
      </c>
      <c r="AS15" s="178" t="s">
        <v>200</v>
      </c>
      <c r="AT15" s="178" t="s">
        <v>200</v>
      </c>
      <c r="AU15" s="539"/>
      <c r="AV15" s="539"/>
      <c r="AW15" s="539"/>
    </row>
    <row r="16" spans="1:277" ht="15.75" customHeight="1" x14ac:dyDescent="0.2">
      <c r="A16" s="663"/>
      <c r="B16" s="539"/>
      <c r="C16" s="539"/>
      <c r="D16" s="539"/>
      <c r="E16" s="539"/>
      <c r="F16" s="636"/>
      <c r="G16" s="365"/>
      <c r="H16" s="365"/>
      <c r="I16" s="399"/>
      <c r="J16" s="399"/>
      <c r="K16" s="399"/>
      <c r="L16" s="365"/>
      <c r="M16" s="399"/>
      <c r="N16" s="363"/>
      <c r="O16" s="399"/>
      <c r="P16" s="399"/>
      <c r="Q16" s="365"/>
      <c r="R16" s="365"/>
      <c r="S16" s="434"/>
      <c r="T16" s="529"/>
      <c r="U16" s="358"/>
      <c r="V16" s="648"/>
      <c r="W16" s="358">
        <f>IF(NOT(ISERROR(MATCH(V16,_xlfn.ANCHORARRAY(F21),0))),U23&amp;"Por favor no seleccionar los criterios de impacto",V16)</f>
        <v>0</v>
      </c>
      <c r="X16" s="505"/>
      <c r="Y16" s="358"/>
      <c r="Z16" s="625"/>
      <c r="AA16" s="70">
        <v>5</v>
      </c>
      <c r="AB16" s="43"/>
      <c r="AC16" s="45" t="str">
        <f t="shared" si="4"/>
        <v/>
      </c>
      <c r="AD16" s="46"/>
      <c r="AE16" s="46"/>
      <c r="AF16" s="47" t="str">
        <f t="shared" si="5"/>
        <v/>
      </c>
      <c r="AG16" s="46"/>
      <c r="AH16" s="46"/>
      <c r="AI16" s="46"/>
      <c r="AJ16" s="48" t="str">
        <f t="shared" si="6"/>
        <v/>
      </c>
      <c r="AK16" s="49" t="str">
        <f t="shared" si="0"/>
        <v/>
      </c>
      <c r="AL16" s="47" t="str">
        <f t="shared" si="1"/>
        <v/>
      </c>
      <c r="AM16" s="49" t="str">
        <f t="shared" si="2"/>
        <v/>
      </c>
      <c r="AN16" s="47" t="str">
        <f t="shared" si="7"/>
        <v/>
      </c>
      <c r="AO16" s="50" t="str">
        <f t="shared" si="3"/>
        <v/>
      </c>
      <c r="AP16" s="229" t="s">
        <v>200</v>
      </c>
      <c r="AQ16" s="179" t="s">
        <v>200</v>
      </c>
      <c r="AR16" s="178" t="s">
        <v>200</v>
      </c>
      <c r="AS16" s="178" t="s">
        <v>200</v>
      </c>
      <c r="AT16" s="178" t="s">
        <v>200</v>
      </c>
      <c r="AU16" s="539"/>
      <c r="AV16" s="539"/>
      <c r="AW16" s="539"/>
    </row>
    <row r="17" spans="1:49" ht="15.75" customHeight="1" x14ac:dyDescent="0.2">
      <c r="A17" s="663"/>
      <c r="B17" s="539"/>
      <c r="C17" s="539"/>
      <c r="D17" s="539"/>
      <c r="E17" s="539"/>
      <c r="F17" s="710"/>
      <c r="G17" s="366"/>
      <c r="H17" s="366"/>
      <c r="I17" s="400"/>
      <c r="J17" s="400"/>
      <c r="K17" s="400"/>
      <c r="L17" s="366"/>
      <c r="M17" s="400"/>
      <c r="N17" s="364"/>
      <c r="O17" s="400"/>
      <c r="P17" s="400"/>
      <c r="Q17" s="366"/>
      <c r="R17" s="366"/>
      <c r="S17" s="385"/>
      <c r="T17" s="529"/>
      <c r="U17" s="358"/>
      <c r="V17" s="383"/>
      <c r="W17" s="358">
        <f>IF(NOT(ISERROR(MATCH(V17,_xlfn.ANCHORARRAY(F22),0))),U24&amp;"Por favor no seleccionar los criterios de impacto",V17)</f>
        <v>0</v>
      </c>
      <c r="X17" s="506"/>
      <c r="Y17" s="358"/>
      <c r="Z17" s="625"/>
      <c r="AA17" s="70">
        <v>6</v>
      </c>
      <c r="AB17" s="43"/>
      <c r="AC17" s="45" t="str">
        <f t="shared" si="4"/>
        <v/>
      </c>
      <c r="AD17" s="46"/>
      <c r="AE17" s="46"/>
      <c r="AF17" s="47" t="str">
        <f t="shared" si="5"/>
        <v/>
      </c>
      <c r="AG17" s="46"/>
      <c r="AH17" s="46"/>
      <c r="AI17" s="46"/>
      <c r="AJ17" s="48" t="str">
        <f t="shared" si="6"/>
        <v/>
      </c>
      <c r="AK17" s="49" t="str">
        <f t="shared" si="0"/>
        <v/>
      </c>
      <c r="AL17" s="47" t="str">
        <f t="shared" si="1"/>
        <v/>
      </c>
      <c r="AM17" s="49" t="str">
        <f t="shared" si="2"/>
        <v/>
      </c>
      <c r="AN17" s="47" t="str">
        <f t="shared" si="7"/>
        <v/>
      </c>
      <c r="AO17" s="50" t="str">
        <f t="shared" si="3"/>
        <v/>
      </c>
      <c r="AP17" s="229" t="s">
        <v>200</v>
      </c>
      <c r="AQ17" s="179" t="s">
        <v>200</v>
      </c>
      <c r="AR17" s="178" t="s">
        <v>200</v>
      </c>
      <c r="AS17" s="178" t="s">
        <v>200</v>
      </c>
      <c r="AT17" s="178" t="s">
        <v>200</v>
      </c>
      <c r="AU17" s="539"/>
      <c r="AV17" s="539"/>
      <c r="AW17" s="539"/>
    </row>
    <row r="18" spans="1:49" ht="42" customHeight="1" x14ac:dyDescent="0.2">
      <c r="A18" s="663">
        <v>2</v>
      </c>
      <c r="B18" s="539" t="s">
        <v>286</v>
      </c>
      <c r="C18" s="367" t="s">
        <v>32</v>
      </c>
      <c r="D18" s="367" t="s">
        <v>923</v>
      </c>
      <c r="E18" s="398" t="s">
        <v>924</v>
      </c>
      <c r="F18" s="398" t="s">
        <v>925</v>
      </c>
      <c r="G18" s="367" t="s">
        <v>65</v>
      </c>
      <c r="H18" s="367" t="s">
        <v>926</v>
      </c>
      <c r="I18" s="398" t="s">
        <v>927</v>
      </c>
      <c r="J18" s="398" t="s">
        <v>67</v>
      </c>
      <c r="K18" s="398" t="s">
        <v>928</v>
      </c>
      <c r="L18" s="367" t="s">
        <v>37</v>
      </c>
      <c r="M18" s="398" t="s">
        <v>929</v>
      </c>
      <c r="N18" s="398" t="s">
        <v>930</v>
      </c>
      <c r="O18" s="398" t="s">
        <v>931</v>
      </c>
      <c r="P18" s="398" t="s">
        <v>932</v>
      </c>
      <c r="Q18" s="367" t="s">
        <v>41</v>
      </c>
      <c r="R18" s="367" t="s">
        <v>56</v>
      </c>
      <c r="S18" s="630">
        <v>850</v>
      </c>
      <c r="T18" s="529" t="str">
        <f>IF(S18&lt;=0,"",IF(S18&lt;=2,"Muy Baja",IF(S18&lt;=24,"Baja",IF(S18&lt;=500,"Media",IF(S18&lt;=5000,"Alta","Muy Alta")))))</f>
        <v>Alta</v>
      </c>
      <c r="U18" s="358">
        <f>IF(T18="","",IF(T18="Muy Baja",0.2,IF(T18="Baja",0.4,IF(T18="Media",0.6,IF(T18="Alta",0.8,IF(T18="Muy Alta",1,))))))</f>
        <v>0.8</v>
      </c>
      <c r="V18" s="713" t="s">
        <v>693</v>
      </c>
      <c r="W18" s="358" t="str">
        <f>IF(NOT(ISERROR(MATCH(V18,#REF!,0))),#REF!&amp;"Por favor no seleccionar los criterios de impacto(Afectación Económica o presupuestal y Pérdida Reputacional)",V18)</f>
        <v xml:space="preserve">     Entre 130 y 650 SMLMV </v>
      </c>
      <c r="X18" s="549" t="s">
        <v>295</v>
      </c>
      <c r="Y18" s="358">
        <f>IF(X18="","",IF(X18="Leve",0.2,IF(X18="Menor",0.4,IF(X18="Moderado",0.6,IF(X18="Mayor",0.8,IF(X18="Catastrófico",1,))))))</f>
        <v>0.4</v>
      </c>
      <c r="Z18" s="625" t="str">
        <f>IF(OR(AND(T18="Muy Baja",X18="Leve"),AND(T18="Muy Baja",X18="Menor"),AND(T18="Baja",X18="Leve")),"Bajo",IF(OR(AND(T18="Muy baja",X18="Moderado"),AND(T18="Baja",X18="Menor"),AND(T18="Baja",X18="Moderado"),AND(T18="Media",X18="Leve"),AND(T18="Media",X18="Menor"),AND(T18="Media",X18="Moderado"),AND(T18="Alta",X18="Leve"),AND(T18="Alta",X18="Menor")),"Moderado",IF(OR(AND(T18="Muy Baja",X18="Mayor"),AND(T18="Baja",X18="Mayor"),AND(T18="Media",X18="Mayor"),AND(T18="Alta",X18="Moderado"),AND(T18="Alta",X18="Mayor"),AND(T18="Muy Alta",X18="Leve"),AND(T18="Muy Alta",X18="Menor"),AND(T18="Muy Alta",X18="Moderado"),AND(T18="Muy Alta",X18="Mayor")),"Alto",IF(OR(AND(T18="Muy Baja",X18="Catastrófico"),AND(T18="Baja",X18="Catastrófico"),AND(T18="Media",X18="Catastrófico"),AND(T18="Alta",X18="Catastrófico"),AND(T18="Muy Alta",X18="Catastrófico")),"Extremo",""))))</f>
        <v>Moderado</v>
      </c>
      <c r="AA18" s="70">
        <v>1</v>
      </c>
      <c r="AB18" s="280" t="s">
        <v>933</v>
      </c>
      <c r="AC18" s="146" t="s">
        <v>934</v>
      </c>
      <c r="AD18" s="167" t="s">
        <v>230</v>
      </c>
      <c r="AE18" s="110" t="s">
        <v>185</v>
      </c>
      <c r="AF18" s="169">
        <v>0.3</v>
      </c>
      <c r="AG18" s="110" t="s">
        <v>243</v>
      </c>
      <c r="AH18" s="110" t="s">
        <v>187</v>
      </c>
      <c r="AI18" s="110" t="s">
        <v>548</v>
      </c>
      <c r="AJ18" s="48">
        <v>0.56000000000000005</v>
      </c>
      <c r="AK18" s="49" t="str">
        <f>IFERROR(IF(AJ18="","",IF(AJ18&lt;=0.2,"Muy Baja",IF(AJ18&lt;=0.4,"Baja",IF(AJ18&lt;=0.6,"Media",IF(AJ18&lt;=0.8,"Alta","Muy Alta"))))),"")</f>
        <v>Media</v>
      </c>
      <c r="AL18" s="47">
        <f>+AJ18</f>
        <v>0.56000000000000005</v>
      </c>
      <c r="AM18" s="140" t="s">
        <v>295</v>
      </c>
      <c r="AN18" s="47">
        <v>0.4</v>
      </c>
      <c r="AO18" s="50" t="str">
        <f>IFERROR(IF(OR(AND(AK18="Muy Baja",AM18="Leve"),AND(AK18="Muy Baja",AM18="Menor"),AND(AK18="Baja",AM18="Leve")),"Bajo",IF(OR(AND(AK18="Muy baja",AM18="Moderado"),AND(AK18="Baja",AM18="Menor"),AND(AK18="Baja",AM18="Moderado"),AND(AK18="Media",AM18="Leve"),AND(AK18="Media",AM18="Menor"),AND(AK18="Media",AM18="Moderado"),AND(AK18="Alta",AM18="Leve"),AND(AK18="Alta",AM18="Menor")),"Moderado",IF(OR(AND(AK18="Muy Baja",AM18="Mayor"),AND(AK18="Baja",AM18="Mayor"),AND(AK18="Media",AM18="Mayor"),AND(AK18="Alta",AM18="Moderado"),AND(AK18="Alta",AM18="Mayor"),AND(AK18="Muy Alta",AM18="Leve"),AND(AK18="Muy Alta",AM18="Menor"),AND(AK18="Muy Alta",AM18="Moderado"),AND(AK18="Muy Alta",AM18="Mayor")),"Alto",IF(OR(AND(AK18="Muy Baja",AM18="Catastrófico"),AND(AK18="Baja",AM18="Catastrófico"),AND(AK18="Media",AM18="Catastrófico"),AND(AK18="Alta",AM18="Catastrófico"),AND(AK18="Muy Alta",AM18="Catastrófico")),"Extremo","")))),"")</f>
        <v>Moderado</v>
      </c>
      <c r="AP18" s="51" t="s">
        <v>31</v>
      </c>
      <c r="AQ18" s="183" t="s">
        <v>935</v>
      </c>
      <c r="AR18" s="177" t="s">
        <v>936</v>
      </c>
      <c r="AS18" s="177" t="s">
        <v>937</v>
      </c>
      <c r="AT18" s="177" t="s">
        <v>327</v>
      </c>
      <c r="AU18" s="154" t="s">
        <v>938</v>
      </c>
      <c r="AV18" s="154" t="s">
        <v>302</v>
      </c>
      <c r="AW18" s="154" t="s">
        <v>939</v>
      </c>
    </row>
    <row r="19" spans="1:49" ht="108.75" customHeight="1" x14ac:dyDescent="0.2">
      <c r="A19" s="663"/>
      <c r="B19" s="539"/>
      <c r="C19" s="365"/>
      <c r="D19" s="365"/>
      <c r="E19" s="399"/>
      <c r="F19" s="399"/>
      <c r="G19" s="365"/>
      <c r="H19" s="365"/>
      <c r="I19" s="399"/>
      <c r="J19" s="399"/>
      <c r="K19" s="399"/>
      <c r="L19" s="365"/>
      <c r="M19" s="399"/>
      <c r="N19" s="399"/>
      <c r="O19" s="399"/>
      <c r="P19" s="399"/>
      <c r="Q19" s="365"/>
      <c r="R19" s="365"/>
      <c r="S19" s="630"/>
      <c r="T19" s="529"/>
      <c r="U19" s="358"/>
      <c r="V19" s="714"/>
      <c r="W19" s="358">
        <f>IF(NOT(ISERROR(MATCH(V19,_xlfn.ANCHORARRAY(#REF!),0))),#REF!&amp;"Por favor no seleccionar los criterios de impacto",V19)</f>
        <v>0</v>
      </c>
      <c r="X19" s="550"/>
      <c r="Y19" s="358"/>
      <c r="Z19" s="625"/>
      <c r="AA19" s="70">
        <v>2</v>
      </c>
      <c r="AB19" s="291" t="s">
        <v>940</v>
      </c>
      <c r="AC19" s="146" t="s">
        <v>934</v>
      </c>
      <c r="AD19" s="168" t="s">
        <v>184</v>
      </c>
      <c r="AE19" s="112" t="s">
        <v>185</v>
      </c>
      <c r="AF19" s="170">
        <v>0.4</v>
      </c>
      <c r="AG19" s="110" t="s">
        <v>243</v>
      </c>
      <c r="AH19" s="112" t="s">
        <v>941</v>
      </c>
      <c r="AI19" s="112" t="s">
        <v>548</v>
      </c>
      <c r="AJ19" s="48">
        <v>0.33600000000000002</v>
      </c>
      <c r="AK19" s="49" t="str">
        <f>IFERROR(IF(AJ19="","",IF(AJ19&lt;=0.2,"Muy Baja",IF(AJ19&lt;=0.4,"Baja",IF(AJ19&lt;=0.6,"Media",IF(AJ19&lt;=0.8,"Alta","Muy Alta"))))),"")</f>
        <v>Baja</v>
      </c>
      <c r="AL19" s="47">
        <f>+AJ19</f>
        <v>0.33600000000000002</v>
      </c>
      <c r="AM19" s="140" t="s">
        <v>295</v>
      </c>
      <c r="AN19" s="47">
        <v>0.4</v>
      </c>
      <c r="AO19" s="50" t="str">
        <f>IFERROR(IF(OR(AND(AK19="Muy Baja",AM19="Leve"),AND(AK19="Muy Baja",AM19="Menor"),AND(AK19="Baja",AM19="Leve")),"Bajo",IF(OR(AND(AK19="Muy baja",AM19="Moderado"),AND(AK19="Baja",AM19="Menor"),AND(AK19="Baja",AM19="Moderado"),AND(AK19="Media",AM19="Leve"),AND(AK19="Media",AM19="Menor"),AND(AK19="Media",AM19="Moderado"),AND(AK19="Alta",AM19="Leve"),AND(AK19="Alta",AM19="Menor")),"Moderado",IF(OR(AND(AK19="Muy Baja",AM19="Mayor"),AND(AK19="Baja",AM19="Mayor"),AND(AK19="Media",AM19="Mayor"),AND(AK19="Alta",AM19="Moderado"),AND(AK19="Alta",AM19="Mayor"),AND(AK19="Muy Alta",AM19="Leve"),AND(AK19="Muy Alta",AM19="Menor"),AND(AK19="Muy Alta",AM19="Moderado"),AND(AK19="Muy Alta",AM19="Mayor")),"Alto",IF(OR(AND(AK19="Muy Baja",AM19="Catastrófico"),AND(AK19="Baja",AM19="Catastrófico"),AND(AK19="Media",AM19="Catastrófico"),AND(AK19="Alta",AM19="Catastrófico"),AND(AK19="Muy Alta",AM19="Catastrófico")),"Extremo","")))),"")</f>
        <v>Moderado</v>
      </c>
      <c r="AP19" s="51" t="s">
        <v>33</v>
      </c>
      <c r="AQ19" s="156" t="s">
        <v>942</v>
      </c>
      <c r="AR19" s="178" t="s">
        <v>943</v>
      </c>
      <c r="AS19" s="179" t="s">
        <v>349</v>
      </c>
      <c r="AT19" s="179" t="s">
        <v>944</v>
      </c>
      <c r="AU19" s="155"/>
      <c r="AV19" s="155"/>
      <c r="AW19" s="155"/>
    </row>
    <row r="20" spans="1:49" ht="15.75" customHeight="1" x14ac:dyDescent="0.2">
      <c r="A20" s="663"/>
      <c r="B20" s="539"/>
      <c r="C20" s="365"/>
      <c r="D20" s="365"/>
      <c r="E20" s="399"/>
      <c r="F20" s="399"/>
      <c r="G20" s="365"/>
      <c r="H20" s="365"/>
      <c r="I20" s="399"/>
      <c r="J20" s="399"/>
      <c r="K20" s="399"/>
      <c r="L20" s="365"/>
      <c r="M20" s="399"/>
      <c r="N20" s="399"/>
      <c r="O20" s="399"/>
      <c r="P20" s="399"/>
      <c r="Q20" s="365"/>
      <c r="R20" s="365"/>
      <c r="S20" s="630"/>
      <c r="T20" s="529"/>
      <c r="U20" s="358"/>
      <c r="V20" s="714"/>
      <c r="W20" s="358">
        <f>IF(NOT(ISERROR(MATCH(V20,_xlfn.ANCHORARRAY(#REF!),0))),#REF!&amp;"Por favor no seleccionar los criterios de impacto",V20)</f>
        <v>0</v>
      </c>
      <c r="X20" s="550"/>
      <c r="Y20" s="358"/>
      <c r="Z20" s="625"/>
      <c r="AA20" s="70">
        <v>3</v>
      </c>
      <c r="AB20" s="43"/>
      <c r="AC20" s="45" t="str">
        <f>IF(OR(AD20="Preventivo",AD20="Detectivo"),"Probabilidad",IF(AD20="Correctivo","Impacto",""))</f>
        <v/>
      </c>
      <c r="AD20" s="46"/>
      <c r="AE20" s="46"/>
      <c r="AF20" s="47" t="str">
        <f t="shared" ref="AF20:AF23" si="8">IF(AND(AD20="Preventivo",AE20="Automático"),"50%",IF(AND(AD20="Preventivo",AE20="Manual"),"40%",IF(AND(AD20="Detectivo",AE20="Automático"),"40%",IF(AND(AD20="Detectivo",AE20="Manual"),"30%",IF(AND(AD20="Correctivo",AE20="Automático"),"35%",IF(AND(AD20="Correctivo",AE20="Manual"),"25%",""))))))</f>
        <v/>
      </c>
      <c r="AG20" s="46"/>
      <c r="AH20" s="46"/>
      <c r="AI20" s="46"/>
      <c r="AJ20" s="48" t="str">
        <f>IFERROR(IF(AND(#REF!="Probabilidad",AC20="Probabilidad"),(#REF!-(+#REF!*AF20)),IF(AND(#REF!="Impacto",AC20="Probabilidad"),(#REF!-(+#REF!*AF20)),IF(AC20="Impacto",#REF!,""))),"")</f>
        <v/>
      </c>
      <c r="AK20" s="49" t="str">
        <f t="shared" si="0"/>
        <v/>
      </c>
      <c r="AL20" s="47" t="str">
        <f t="shared" ref="AL20:AL23" si="9">+AJ20</f>
        <v/>
      </c>
      <c r="AM20" s="49" t="str">
        <f t="shared" si="2"/>
        <v/>
      </c>
      <c r="AN20" s="47" t="str">
        <f>IFERROR(IF(AND(#REF!="Impacto",AC20="Impacto"),(#REF!-(+#REF!*AF20)),IF(AND(#REF!="Probabilidad",AC20="Impacto"),(#REF!-(+#REF!*AF20)),IF(AC20="Probabilidad",#REF!,""))),"")</f>
        <v/>
      </c>
      <c r="AO20" s="50" t="str">
        <f t="shared" ref="AO20" si="10">IFERROR(IF(OR(AND(AK20="Muy Baja",AM20="Leve"),AND(AK20="Muy Baja",AM20="Menor"),AND(AK20="Baja",AM20="Leve")),"Bajo",IF(OR(AND(AK20="Muy baja",AM20="Moderado"),AND(AK20="Baja",AM20="Menor"),AND(AK20="Baja",AM20="Moderado"),AND(AK20="Media",AM20="Leve"),AND(AK20="Media",AM20="Menor"),AND(AK20="Media",AM20="Moderado"),AND(AK20="Alta",AM20="Leve"),AND(AK20="Alta",AM20="Menor")),"Moderado",IF(OR(AND(AK20="Muy Baja",AM20="Mayor"),AND(AK20="Baja",AM20="Mayor"),AND(AK20="Media",AM20="Mayor"),AND(AK20="Alta",AM20="Moderado"),AND(AK20="Alta",AM20="Mayor"),AND(AK20="Muy Alta",AM20="Leve"),AND(AK20="Muy Alta",AM20="Menor"),AND(AK20="Muy Alta",AM20="Moderado"),AND(AK20="Muy Alta",AM20="Mayor")),"Alto",IF(OR(AND(AK20="Muy Baja",AM20="Catastrófico"),AND(AK20="Baja",AM20="Catastrófico"),AND(AK20="Media",AM20="Catastrófico"),AND(AK20="Alta",AM20="Catastrófico"),AND(AK20="Muy Alta",AM20="Catastrófico")),"Extremo","")))),"")</f>
        <v/>
      </c>
      <c r="AP20" s="51"/>
      <c r="AQ20" s="42"/>
      <c r="AR20" s="52"/>
      <c r="AS20" s="52"/>
      <c r="AT20" s="53"/>
      <c r="AU20" s="52"/>
      <c r="AV20" s="52"/>
      <c r="AW20" s="52"/>
    </row>
    <row r="21" spans="1:49" ht="15.75" customHeight="1" x14ac:dyDescent="0.2">
      <c r="A21" s="663"/>
      <c r="B21" s="539"/>
      <c r="C21" s="365"/>
      <c r="D21" s="365"/>
      <c r="E21" s="399"/>
      <c r="F21" s="399"/>
      <c r="G21" s="365"/>
      <c r="H21" s="365"/>
      <c r="I21" s="399"/>
      <c r="J21" s="399"/>
      <c r="K21" s="399"/>
      <c r="L21" s="365"/>
      <c r="M21" s="399"/>
      <c r="N21" s="399"/>
      <c r="O21" s="399"/>
      <c r="P21" s="399"/>
      <c r="Q21" s="365"/>
      <c r="R21" s="365"/>
      <c r="S21" s="630"/>
      <c r="T21" s="529"/>
      <c r="U21" s="358"/>
      <c r="V21" s="714"/>
      <c r="W21" s="358">
        <f>IF(NOT(ISERROR(MATCH(V21,_xlfn.ANCHORARRAY(#REF!),0))),#REF!&amp;"Por favor no seleccionar los criterios de impacto",V21)</f>
        <v>0</v>
      </c>
      <c r="X21" s="550"/>
      <c r="Y21" s="358"/>
      <c r="Z21" s="625"/>
      <c r="AA21" s="70">
        <v>4</v>
      </c>
      <c r="AB21" s="43"/>
      <c r="AC21" s="45" t="str">
        <f t="shared" ref="AC21:AC23" si="11">IF(OR(AD21="Preventivo",AD21="Detectivo"),"Probabilidad",IF(AD21="Correctivo","Impacto",""))</f>
        <v/>
      </c>
      <c r="AD21" s="46"/>
      <c r="AE21" s="46"/>
      <c r="AF21" s="47" t="str">
        <f t="shared" si="8"/>
        <v/>
      </c>
      <c r="AG21" s="46"/>
      <c r="AH21" s="46"/>
      <c r="AI21" s="46"/>
      <c r="AJ21" s="48" t="str">
        <f>IFERROR(IF(AND(AC20="Probabilidad",AC21="Probabilidad"),(AL20-(+AL20*AF21)),IF(AND(AC20="Impacto",AC21="Probabilidad"),(#REF!-(+#REF!*AF21)),IF(AC21="Impacto",AL20,""))),"")</f>
        <v/>
      </c>
      <c r="AK21" s="49" t="str">
        <f t="shared" si="0"/>
        <v/>
      </c>
      <c r="AL21" s="47" t="str">
        <f t="shared" si="9"/>
        <v/>
      </c>
      <c r="AM21" s="49" t="str">
        <f t="shared" si="2"/>
        <v/>
      </c>
      <c r="AN21" s="47" t="str">
        <f>IFERROR(IF(AND(AC20="Impacto",AC21="Impacto"),(AN20-(+AN20*AF21)),IF(AND(AC20="Probabilidad",AC21="Impacto"),(#REF!-(+#REF!*AF21)),IF(AC21="Probabilidad",AN20,""))),"")</f>
        <v/>
      </c>
      <c r="AO21" s="50" t="str">
        <f>IFERROR(IF(OR(AND(AK21="Muy Baja",AM21="Leve"),AND(AK21="Muy Baja",AM21="Menor"),AND(AK21="Baja",AM21="Leve")),"Bajo",IF(OR(AND(AK21="Muy baja",AM21="Moderado"),AND(AK21="Baja",AM21="Menor"),AND(AK21="Baja",AM21="Moderado"),AND(AK21="Media",AM21="Leve"),AND(AK21="Media",AM21="Menor"),AND(AK21="Media",AM21="Moderado"),AND(AK21="Alta",AM21="Leve"),AND(AK21="Alta",AM21="Menor")),"Moderado",IF(OR(AND(AK21="Muy Baja",AM21="Mayor"),AND(AK21="Baja",AM21="Mayor"),AND(AK21="Media",AM21="Mayor"),AND(AK21="Alta",AM21="Moderado"),AND(AK21="Alta",AM21="Mayor"),AND(AK21="Muy Alta",AM21="Leve"),AND(AK21="Muy Alta",AM21="Menor"),AND(AK21="Muy Alta",AM21="Moderado"),AND(AK21="Muy Alta",AM21="Mayor")),"Alto",IF(OR(AND(AK21="Muy Baja",AM21="Catastrófico"),AND(AK21="Baja",AM21="Catastrófico"),AND(AK21="Media",AM21="Catastrófico"),AND(AK21="Alta",AM21="Catastrófico"),AND(AK21="Muy Alta",AM21="Catastrófico")),"Extremo","")))),"")</f>
        <v/>
      </c>
      <c r="AP21" s="51"/>
      <c r="AQ21" s="42"/>
      <c r="AR21" s="52"/>
      <c r="AS21" s="52"/>
      <c r="AT21" s="53"/>
      <c r="AU21" s="52"/>
      <c r="AV21" s="52"/>
      <c r="AW21" s="52"/>
    </row>
    <row r="22" spans="1:49" ht="15.75" customHeight="1" x14ac:dyDescent="0.2">
      <c r="A22" s="663"/>
      <c r="B22" s="539"/>
      <c r="C22" s="365"/>
      <c r="D22" s="365"/>
      <c r="E22" s="399"/>
      <c r="F22" s="399"/>
      <c r="G22" s="365"/>
      <c r="H22" s="365"/>
      <c r="I22" s="399"/>
      <c r="J22" s="399"/>
      <c r="K22" s="399"/>
      <c r="L22" s="365"/>
      <c r="M22" s="399"/>
      <c r="N22" s="399"/>
      <c r="O22" s="399"/>
      <c r="P22" s="399"/>
      <c r="Q22" s="365"/>
      <c r="R22" s="365"/>
      <c r="S22" s="630"/>
      <c r="T22" s="529"/>
      <c r="U22" s="358"/>
      <c r="V22" s="714"/>
      <c r="W22" s="358">
        <f>IF(NOT(ISERROR(MATCH(V22,_xlfn.ANCHORARRAY(#REF!),0))),#REF!&amp;"Por favor no seleccionar los criterios de impacto",V22)</f>
        <v>0</v>
      </c>
      <c r="X22" s="550"/>
      <c r="Y22" s="358"/>
      <c r="Z22" s="625"/>
      <c r="AA22" s="70">
        <v>5</v>
      </c>
      <c r="AB22" s="43"/>
      <c r="AC22" s="45" t="str">
        <f t="shared" si="11"/>
        <v/>
      </c>
      <c r="AD22" s="46"/>
      <c r="AE22" s="46"/>
      <c r="AF22" s="47" t="str">
        <f t="shared" si="8"/>
        <v/>
      </c>
      <c r="AG22" s="46"/>
      <c r="AH22" s="46"/>
      <c r="AI22" s="46"/>
      <c r="AJ22" s="48" t="str">
        <f t="shared" ref="AJ22:AJ23" si="12">IFERROR(IF(AND(AC21="Probabilidad",AC22="Probabilidad"),(AL21-(+AL21*AF22)),IF(AND(AC21="Impacto",AC22="Probabilidad"),(AL20-(+AL20*AF22)),IF(AC22="Impacto",AL21,""))),"")</f>
        <v/>
      </c>
      <c r="AK22" s="49" t="str">
        <f t="shared" si="0"/>
        <v/>
      </c>
      <c r="AL22" s="47" t="str">
        <f t="shared" si="9"/>
        <v/>
      </c>
      <c r="AM22" s="49" t="str">
        <f t="shared" si="2"/>
        <v/>
      </c>
      <c r="AN22" s="47" t="str">
        <f t="shared" ref="AN22:AN23" si="13">IFERROR(IF(AND(AC21="Impacto",AC22="Impacto"),(AN21-(+AN21*AF22)),IF(AND(AC21="Probabilidad",AC22="Impacto"),(AN20-(+AN20*AF22)),IF(AC22="Probabilidad",AN21,""))),"")</f>
        <v/>
      </c>
      <c r="AO22" s="50" t="str">
        <f t="shared" ref="AO22:AO23" si="14">IFERROR(IF(OR(AND(AK22="Muy Baja",AM22="Leve"),AND(AK22="Muy Baja",AM22="Menor"),AND(AK22="Baja",AM22="Leve")),"Bajo",IF(OR(AND(AK22="Muy baja",AM22="Moderado"),AND(AK22="Baja",AM22="Menor"),AND(AK22="Baja",AM22="Moderado"),AND(AK22="Media",AM22="Leve"),AND(AK22="Media",AM22="Menor"),AND(AK22="Media",AM22="Moderado"),AND(AK22="Alta",AM22="Leve"),AND(AK22="Alta",AM22="Menor")),"Moderado",IF(OR(AND(AK22="Muy Baja",AM22="Mayor"),AND(AK22="Baja",AM22="Mayor"),AND(AK22="Media",AM22="Mayor"),AND(AK22="Alta",AM22="Moderado"),AND(AK22="Alta",AM22="Mayor"),AND(AK22="Muy Alta",AM22="Leve"),AND(AK22="Muy Alta",AM22="Menor"),AND(AK22="Muy Alta",AM22="Moderado"),AND(AK22="Muy Alta",AM22="Mayor")),"Alto",IF(OR(AND(AK22="Muy Baja",AM22="Catastrófico"),AND(AK22="Baja",AM22="Catastrófico"),AND(AK22="Media",AM22="Catastrófico"),AND(AK22="Alta",AM22="Catastrófico"),AND(AK22="Muy Alta",AM22="Catastrófico")),"Extremo","")))),"")</f>
        <v/>
      </c>
      <c r="AP22" s="51"/>
      <c r="AQ22" s="42"/>
      <c r="AR22" s="52"/>
      <c r="AS22" s="52"/>
      <c r="AT22" s="53"/>
      <c r="AU22" s="52"/>
      <c r="AV22" s="52"/>
      <c r="AW22" s="52"/>
    </row>
    <row r="23" spans="1:49" ht="15.75" customHeight="1" x14ac:dyDescent="0.2">
      <c r="A23" s="663"/>
      <c r="B23" s="539"/>
      <c r="C23" s="366"/>
      <c r="D23" s="366"/>
      <c r="E23" s="400"/>
      <c r="F23" s="400"/>
      <c r="G23" s="366"/>
      <c r="H23" s="366"/>
      <c r="I23" s="400"/>
      <c r="J23" s="400"/>
      <c r="K23" s="400"/>
      <c r="L23" s="366"/>
      <c r="M23" s="400"/>
      <c r="N23" s="400"/>
      <c r="O23" s="400"/>
      <c r="P23" s="400"/>
      <c r="Q23" s="366"/>
      <c r="R23" s="366"/>
      <c r="S23" s="630"/>
      <c r="T23" s="529"/>
      <c r="U23" s="358"/>
      <c r="V23" s="715"/>
      <c r="W23" s="358">
        <f>IF(NOT(ISERROR(MATCH(V23,_xlfn.ANCHORARRAY(#REF!),0))),#REF!&amp;"Por favor no seleccionar los criterios de impacto",V23)</f>
        <v>0</v>
      </c>
      <c r="X23" s="551"/>
      <c r="Y23" s="358"/>
      <c r="Z23" s="625"/>
      <c r="AA23" s="70">
        <v>6</v>
      </c>
      <c r="AB23" s="43"/>
      <c r="AC23" s="45" t="str">
        <f t="shared" si="11"/>
        <v/>
      </c>
      <c r="AD23" s="46"/>
      <c r="AE23" s="46"/>
      <c r="AF23" s="47" t="str">
        <f t="shared" si="8"/>
        <v/>
      </c>
      <c r="AG23" s="46"/>
      <c r="AH23" s="46"/>
      <c r="AI23" s="46"/>
      <c r="AJ23" s="48" t="str">
        <f t="shared" si="12"/>
        <v/>
      </c>
      <c r="AK23" s="49" t="str">
        <f t="shared" si="0"/>
        <v/>
      </c>
      <c r="AL23" s="47" t="str">
        <f t="shared" si="9"/>
        <v/>
      </c>
      <c r="AM23" s="49" t="str">
        <f t="shared" si="2"/>
        <v/>
      </c>
      <c r="AN23" s="47" t="str">
        <f t="shared" si="13"/>
        <v/>
      </c>
      <c r="AO23" s="50" t="str">
        <f t="shared" si="14"/>
        <v/>
      </c>
      <c r="AP23" s="51"/>
      <c r="AQ23" s="42"/>
      <c r="AR23" s="52"/>
      <c r="AS23" s="52"/>
      <c r="AT23" s="53"/>
      <c r="AU23" s="52"/>
      <c r="AV23" s="52"/>
      <c r="AW23" s="52"/>
    </row>
    <row r="24" spans="1:49" ht="66.75" customHeight="1" x14ac:dyDescent="0.2">
      <c r="A24" s="663">
        <v>3</v>
      </c>
      <c r="B24" s="539" t="s">
        <v>286</v>
      </c>
      <c r="C24" s="365" t="s">
        <v>32</v>
      </c>
      <c r="D24" s="365" t="s">
        <v>945</v>
      </c>
      <c r="E24" s="399" t="s">
        <v>946</v>
      </c>
      <c r="F24" s="399" t="s">
        <v>947</v>
      </c>
      <c r="G24" s="365" t="s">
        <v>63</v>
      </c>
      <c r="H24" s="365" t="s">
        <v>908</v>
      </c>
      <c r="I24" s="399" t="s">
        <v>948</v>
      </c>
      <c r="J24" s="399" t="s">
        <v>67</v>
      </c>
      <c r="K24" s="399" t="s">
        <v>949</v>
      </c>
      <c r="L24" s="365" t="s">
        <v>37</v>
      </c>
      <c r="M24" s="399" t="s">
        <v>950</v>
      </c>
      <c r="N24" s="399" t="s">
        <v>951</v>
      </c>
      <c r="O24" s="399" t="s">
        <v>952</v>
      </c>
      <c r="P24" s="399" t="s">
        <v>953</v>
      </c>
      <c r="Q24" s="365" t="s">
        <v>41</v>
      </c>
      <c r="R24" s="365" t="s">
        <v>56</v>
      </c>
      <c r="S24" s="630">
        <v>24</v>
      </c>
      <c r="T24" s="529" t="str">
        <f>IF(S24&lt;=0,"",IF(S24&lt;=2,"Muy Baja",IF(S24&lt;=24,"Baja",IF(S24&lt;=500,"Media",IF(S24&lt;=5000,"Alta","Muy Alta")))))</f>
        <v>Baja</v>
      </c>
      <c r="U24" s="358">
        <f>IF(T24="","",IF(T24="Muy Baja",0.2,IF(T24="Baja",0.4,IF(T24="Media",0.6,IF(T24="Alta",0.8,IF(T24="Muy Alta",1,))))))</f>
        <v>0.4</v>
      </c>
      <c r="V24" s="714" t="s">
        <v>837</v>
      </c>
      <c r="W24" s="358" t="str">
        <f>IF(NOT(ISERROR(MATCH(V24,#REF!,0))),#REF!&amp;"Por favor no seleccionar los criterios de impacto(Afectación Económica o presupuestal y Pérdida Reputacional)",V24)</f>
        <v xml:space="preserve">     El riesgo afecta la imagen de de la entidad con efecto publicitario sostenido a nivel de sector administrativo, nivel departamental o municipal</v>
      </c>
      <c r="X24" s="507" t="s">
        <v>557</v>
      </c>
      <c r="Y24" s="358">
        <f>IF(X24="","",IF(X24="Leve",0.2,IF(X24="Menor",0.4,IF(X24="Moderado",0.6,IF(X24="Mayor",0.8,IF(X24="Catastrófico",1,))))))</f>
        <v>0.8</v>
      </c>
      <c r="Z24" s="625" t="str">
        <f>IF(OR(AND(T24="Muy Baja",X24="Leve"),AND(T24="Muy Baja",X24="Menor"),AND(T24="Baja",X24="Leve")),"Bajo",IF(OR(AND(T24="Muy baja",X24="Moderado"),AND(T24="Baja",X24="Menor"),AND(T24="Baja",X24="Moderado"),AND(T24="Media",X24="Leve"),AND(T24="Media",X24="Menor"),AND(T24="Media",X24="Moderado"),AND(T24="Alta",X24="Leve"),AND(T24="Alta",X24="Menor")),"Moderado",IF(OR(AND(T24="Muy Baja",X24="Mayor"),AND(T24="Baja",X24="Mayor"),AND(T24="Media",X24="Mayor"),AND(T24="Alta",X24="Moderado"),AND(T24="Alta",X24="Mayor"),AND(T24="Muy Alta",X24="Leve"),AND(T24="Muy Alta",X24="Menor"),AND(T24="Muy Alta",X24="Moderado"),AND(T24="Muy Alta",X24="Mayor")),"Alto",IF(OR(AND(T24="Muy Baja",X24="Catastrófico"),AND(T24="Baja",X24="Catastrófico"),AND(T24="Media",X24="Catastrófico"),AND(T24="Alta",X24="Catastrófico"),AND(T24="Muy Alta",X24="Catastrófico")),"Extremo",""))))</f>
        <v>Alto</v>
      </c>
      <c r="AA24" s="70">
        <v>1</v>
      </c>
      <c r="AB24" s="272" t="s">
        <v>954</v>
      </c>
      <c r="AC24" s="157" t="s">
        <v>135</v>
      </c>
      <c r="AD24" s="167" t="s">
        <v>305</v>
      </c>
      <c r="AE24" s="110" t="s">
        <v>185</v>
      </c>
      <c r="AF24" s="159">
        <v>0.25</v>
      </c>
      <c r="AG24" s="110" t="s">
        <v>186</v>
      </c>
      <c r="AH24" s="110" t="s">
        <v>187</v>
      </c>
      <c r="AI24" s="110" t="s">
        <v>188</v>
      </c>
      <c r="AJ24" s="173">
        <v>0.4</v>
      </c>
      <c r="AK24" s="158" t="s">
        <v>189</v>
      </c>
      <c r="AL24" s="159">
        <v>0.4</v>
      </c>
      <c r="AM24" s="171" t="s">
        <v>181</v>
      </c>
      <c r="AN24" s="159">
        <v>0.6</v>
      </c>
      <c r="AO24" s="160" t="s">
        <v>181</v>
      </c>
      <c r="AP24" s="161" t="s">
        <v>33</v>
      </c>
      <c r="AQ24" s="156" t="s">
        <v>955</v>
      </c>
      <c r="AR24" s="176" t="s">
        <v>943</v>
      </c>
      <c r="AS24" s="177" t="s">
        <v>956</v>
      </c>
      <c r="AT24" s="176" t="s">
        <v>247</v>
      </c>
      <c r="AU24" s="154" t="s">
        <v>957</v>
      </c>
      <c r="AV24" s="154" t="s">
        <v>958</v>
      </c>
      <c r="AW24" s="154" t="s">
        <v>959</v>
      </c>
    </row>
    <row r="25" spans="1:49" ht="66.75" customHeight="1" x14ac:dyDescent="0.2">
      <c r="A25" s="663"/>
      <c r="B25" s="539"/>
      <c r="C25" s="365"/>
      <c r="D25" s="365"/>
      <c r="E25" s="399"/>
      <c r="F25" s="399"/>
      <c r="G25" s="365"/>
      <c r="H25" s="365"/>
      <c r="I25" s="399"/>
      <c r="J25" s="399"/>
      <c r="K25" s="399"/>
      <c r="L25" s="365"/>
      <c r="M25" s="399"/>
      <c r="N25" s="399"/>
      <c r="O25" s="399"/>
      <c r="P25" s="399"/>
      <c r="Q25" s="365"/>
      <c r="R25" s="365"/>
      <c r="S25" s="630"/>
      <c r="T25" s="529"/>
      <c r="U25" s="358"/>
      <c r="V25" s="714"/>
      <c r="W25" s="358">
        <f>IF(NOT(ISERROR(MATCH(V25,_xlfn.ANCHORARRAY(#REF!),0))),#REF!&amp;"Por favor no seleccionar los criterios de impacto",V25)</f>
        <v>0</v>
      </c>
      <c r="X25" s="508"/>
      <c r="Y25" s="358"/>
      <c r="Z25" s="625"/>
      <c r="AA25" s="70">
        <v>2</v>
      </c>
      <c r="AB25" s="279" t="s">
        <v>960</v>
      </c>
      <c r="AC25" s="162" t="s">
        <v>183</v>
      </c>
      <c r="AD25" s="168" t="s">
        <v>230</v>
      </c>
      <c r="AE25" s="112" t="s">
        <v>185</v>
      </c>
      <c r="AF25" s="163">
        <v>0.3</v>
      </c>
      <c r="AG25" s="112" t="s">
        <v>243</v>
      </c>
      <c r="AH25" s="112" t="s">
        <v>187</v>
      </c>
      <c r="AI25" s="112" t="s">
        <v>188</v>
      </c>
      <c r="AJ25" s="174">
        <v>0.28000000000000003</v>
      </c>
      <c r="AK25" s="158" t="s">
        <v>189</v>
      </c>
      <c r="AL25" s="163">
        <v>0.28000000000000003</v>
      </c>
      <c r="AM25" s="171" t="s">
        <v>181</v>
      </c>
      <c r="AN25" s="163">
        <v>0.6</v>
      </c>
      <c r="AO25" s="160" t="s">
        <v>181</v>
      </c>
      <c r="AP25" s="164" t="s">
        <v>33</v>
      </c>
      <c r="AQ25" s="156" t="s">
        <v>961</v>
      </c>
      <c r="AR25" s="179" t="s">
        <v>962</v>
      </c>
      <c r="AS25" s="179" t="s">
        <v>963</v>
      </c>
      <c r="AT25" s="179" t="s">
        <v>964</v>
      </c>
      <c r="AU25" s="155"/>
      <c r="AV25" s="155"/>
      <c r="AW25" s="155"/>
    </row>
    <row r="26" spans="1:49" ht="66.75" customHeight="1" x14ac:dyDescent="0.2">
      <c r="A26" s="663"/>
      <c r="B26" s="539"/>
      <c r="C26" s="365"/>
      <c r="D26" s="365"/>
      <c r="E26" s="399"/>
      <c r="F26" s="399"/>
      <c r="G26" s="365"/>
      <c r="H26" s="365"/>
      <c r="I26" s="399"/>
      <c r="J26" s="399"/>
      <c r="K26" s="399"/>
      <c r="L26" s="365"/>
      <c r="M26" s="399"/>
      <c r="N26" s="399"/>
      <c r="O26" s="399"/>
      <c r="P26" s="399"/>
      <c r="Q26" s="365"/>
      <c r="R26" s="365"/>
      <c r="S26" s="630"/>
      <c r="T26" s="529"/>
      <c r="U26" s="358"/>
      <c r="V26" s="714"/>
      <c r="W26" s="358">
        <f>IF(NOT(ISERROR(MATCH(V26,_xlfn.ANCHORARRAY(#REF!),0))),#REF!&amp;"Por favor no seleccionar los criterios de impacto",V26)</f>
        <v>0</v>
      </c>
      <c r="X26" s="508"/>
      <c r="Y26" s="358"/>
      <c r="Z26" s="625"/>
      <c r="AA26" s="70">
        <v>3</v>
      </c>
      <c r="AB26" s="279" t="s">
        <v>965</v>
      </c>
      <c r="AC26" s="162" t="s">
        <v>183</v>
      </c>
      <c r="AD26" s="168" t="s">
        <v>184</v>
      </c>
      <c r="AE26" s="112" t="s">
        <v>185</v>
      </c>
      <c r="AF26" s="163">
        <v>0.4</v>
      </c>
      <c r="AG26" s="112" t="s">
        <v>243</v>
      </c>
      <c r="AH26" s="112" t="s">
        <v>187</v>
      </c>
      <c r="AI26" s="112" t="s">
        <v>188</v>
      </c>
      <c r="AJ26" s="174">
        <v>0.16800000000000001</v>
      </c>
      <c r="AK26" s="175" t="s">
        <v>201</v>
      </c>
      <c r="AL26" s="163">
        <v>0.17</v>
      </c>
      <c r="AM26" s="171" t="s">
        <v>181</v>
      </c>
      <c r="AN26" s="163">
        <v>0.6</v>
      </c>
      <c r="AO26" s="160" t="s">
        <v>181</v>
      </c>
      <c r="AP26" s="164" t="s">
        <v>33</v>
      </c>
      <c r="AQ26" s="156" t="s">
        <v>966</v>
      </c>
      <c r="AR26" s="179" t="s">
        <v>967</v>
      </c>
      <c r="AS26" s="179" t="s">
        <v>937</v>
      </c>
      <c r="AT26" s="179" t="s">
        <v>944</v>
      </c>
      <c r="AU26" s="155"/>
      <c r="AV26" s="155"/>
      <c r="AW26" s="155"/>
    </row>
    <row r="27" spans="1:49" ht="66.75" customHeight="1" x14ac:dyDescent="0.2">
      <c r="A27" s="663"/>
      <c r="B27" s="539"/>
      <c r="C27" s="365"/>
      <c r="D27" s="365"/>
      <c r="E27" s="399"/>
      <c r="F27" s="399"/>
      <c r="G27" s="365"/>
      <c r="H27" s="365"/>
      <c r="I27" s="399"/>
      <c r="J27" s="399"/>
      <c r="K27" s="399"/>
      <c r="L27" s="365"/>
      <c r="M27" s="399"/>
      <c r="N27" s="399"/>
      <c r="O27" s="399"/>
      <c r="P27" s="399"/>
      <c r="Q27" s="365"/>
      <c r="R27" s="365"/>
      <c r="S27" s="630"/>
      <c r="T27" s="529"/>
      <c r="U27" s="358"/>
      <c r="V27" s="714"/>
      <c r="W27" s="358">
        <f>IF(NOT(ISERROR(MATCH(V27,_xlfn.ANCHORARRAY(#REF!),0))),#REF!&amp;"Por favor no seleccionar los criterios de impacto",V27)</f>
        <v>0</v>
      </c>
      <c r="X27" s="508"/>
      <c r="Y27" s="358"/>
      <c r="Z27" s="625"/>
      <c r="AA27" s="70">
        <v>4</v>
      </c>
      <c r="AB27" s="279" t="s">
        <v>968</v>
      </c>
      <c r="AC27" s="162" t="s">
        <v>183</v>
      </c>
      <c r="AD27" s="168" t="s">
        <v>184</v>
      </c>
      <c r="AE27" s="112" t="s">
        <v>566</v>
      </c>
      <c r="AF27" s="163">
        <v>0.5</v>
      </c>
      <c r="AG27" s="112" t="s">
        <v>243</v>
      </c>
      <c r="AH27" s="112" t="s">
        <v>187</v>
      </c>
      <c r="AI27" s="112" t="s">
        <v>188</v>
      </c>
      <c r="AJ27" s="174">
        <v>8.4000000000000005E-2</v>
      </c>
      <c r="AK27" s="175" t="s">
        <v>201</v>
      </c>
      <c r="AL27" s="163">
        <v>0.08</v>
      </c>
      <c r="AM27" s="171" t="s">
        <v>181</v>
      </c>
      <c r="AN27" s="163">
        <v>0.6</v>
      </c>
      <c r="AO27" s="160" t="s">
        <v>181</v>
      </c>
      <c r="AP27" s="164" t="s">
        <v>33</v>
      </c>
      <c r="AQ27" s="156" t="s">
        <v>969</v>
      </c>
      <c r="AR27" s="179" t="s">
        <v>970</v>
      </c>
      <c r="AS27" s="179" t="s">
        <v>971</v>
      </c>
      <c r="AT27" s="179" t="s">
        <v>247</v>
      </c>
      <c r="AU27" s="155"/>
      <c r="AV27" s="155"/>
      <c r="AW27" s="155"/>
    </row>
    <row r="28" spans="1:49" ht="15.75" customHeight="1" x14ac:dyDescent="0.2">
      <c r="A28" s="663"/>
      <c r="B28" s="539"/>
      <c r="C28" s="365"/>
      <c r="D28" s="365"/>
      <c r="E28" s="399"/>
      <c r="F28" s="399"/>
      <c r="G28" s="365"/>
      <c r="H28" s="365"/>
      <c r="I28" s="399"/>
      <c r="J28" s="399"/>
      <c r="K28" s="399"/>
      <c r="L28" s="365"/>
      <c r="M28" s="399"/>
      <c r="N28" s="399"/>
      <c r="O28" s="399"/>
      <c r="P28" s="399"/>
      <c r="Q28" s="365"/>
      <c r="R28" s="365"/>
      <c r="S28" s="630"/>
      <c r="T28" s="529"/>
      <c r="U28" s="358"/>
      <c r="V28" s="714"/>
      <c r="W28" s="358">
        <f>IF(NOT(ISERROR(MATCH(V28,_xlfn.ANCHORARRAY(#REF!),0))),#REF!&amp;"Por favor no seleccionar los criterios de impacto",V28)</f>
        <v>0</v>
      </c>
      <c r="X28" s="508"/>
      <c r="Y28" s="358"/>
      <c r="Z28" s="625"/>
      <c r="AA28" s="70">
        <v>5</v>
      </c>
      <c r="AB28" s="43"/>
      <c r="AC28" s="45" t="str">
        <f t="shared" ref="AC28:AC29" si="15">IF(OR(AD28="Preventivo",AD28="Detectivo"),"Probabilidad",IF(AD28="Correctivo","Impacto",""))</f>
        <v/>
      </c>
      <c r="AD28" s="46"/>
      <c r="AE28" s="46"/>
      <c r="AF28" s="47" t="str">
        <f t="shared" ref="AF28:AF29" si="16">IF(AND(AD28="Preventivo",AE28="Automático"),"50%",IF(AND(AD28="Preventivo",AE28="Manual"),"40%",IF(AND(AD28="Detectivo",AE28="Automático"),"40%",IF(AND(AD28="Detectivo",AE28="Manual"),"30%",IF(AND(AD28="Correctivo",AE28="Automático"),"35%",IF(AND(AD28="Correctivo",AE28="Manual"),"25%",""))))))</f>
        <v/>
      </c>
      <c r="AG28" s="46"/>
      <c r="AH28" s="46"/>
      <c r="AI28" s="46"/>
      <c r="AJ28" s="48" t="str">
        <f>IFERROR(IF(AND(#REF!="Probabilidad",AC28="Probabilidad"),(#REF!-(+#REF!*AF28)),IF(AND(#REF!="Impacto",AC28="Probabilidad"),(#REF!-(+#REF!*AF28)),IF(AC28="Impacto",#REF!,""))),"")</f>
        <v/>
      </c>
      <c r="AK28" s="49" t="str">
        <f>IFERROR(IF(AJ28="","",IF(AJ28&lt;=0.2,"Muy Baja",IF(AJ28&lt;=0.4,"Baja",IF(AJ28&lt;=0.6,"Media",IF(AJ28&lt;=0.8,"Alta","Muy Alta"))))),"")</f>
        <v/>
      </c>
      <c r="AL28" s="47" t="str">
        <f t="shared" ref="AL28:AL29" si="17">+AJ28</f>
        <v/>
      </c>
      <c r="AM28" s="49" t="str">
        <f t="shared" si="2"/>
        <v/>
      </c>
      <c r="AN28" s="47" t="str">
        <f>IFERROR(IF(AND(#REF!="Impacto",AC28="Impacto"),(#REF!-(+#REF!*AF28)),IF(AND(#REF!="Probabilidad",AC28="Impacto"),(#REF!-(+#REF!*AF28)),IF(AC28="Probabilidad",#REF!,""))),"")</f>
        <v/>
      </c>
      <c r="AO28" s="50" t="str">
        <f t="shared" ref="AO28:AO29" si="18">IFERROR(IF(OR(AND(AK28="Muy Baja",AM28="Leve"),AND(AK28="Muy Baja",AM28="Menor"),AND(AK28="Baja",AM28="Leve")),"Bajo",IF(OR(AND(AK28="Muy baja",AM28="Moderado"),AND(AK28="Baja",AM28="Menor"),AND(AK28="Baja",AM28="Moderado"),AND(AK28="Media",AM28="Leve"),AND(AK28="Media",AM28="Menor"),AND(AK28="Media",AM28="Moderado"),AND(AK28="Alta",AM28="Leve"),AND(AK28="Alta",AM28="Menor")),"Moderado",IF(OR(AND(AK28="Muy Baja",AM28="Mayor"),AND(AK28="Baja",AM28="Mayor"),AND(AK28="Media",AM28="Mayor"),AND(AK28="Alta",AM28="Moderado"),AND(AK28="Alta",AM28="Mayor"),AND(AK28="Muy Alta",AM28="Leve"),AND(AK28="Muy Alta",AM28="Menor"),AND(AK28="Muy Alta",AM28="Moderado"),AND(AK28="Muy Alta",AM28="Mayor")),"Alto",IF(OR(AND(AK28="Muy Baja",AM28="Catastrófico"),AND(AK28="Baja",AM28="Catastrófico"),AND(AK28="Media",AM28="Catastrófico"),AND(AK28="Alta",AM28="Catastrófico"),AND(AK28="Muy Alta",AM28="Catastrófico")),"Extremo","")))),"")</f>
        <v/>
      </c>
      <c r="AP28" s="51"/>
      <c r="AQ28" s="42"/>
      <c r="AR28" s="52"/>
      <c r="AS28" s="52"/>
      <c r="AT28" s="53"/>
      <c r="AU28" s="52"/>
      <c r="AV28" s="52"/>
      <c r="AW28" s="52"/>
    </row>
    <row r="29" spans="1:49" ht="15.75" customHeight="1" x14ac:dyDescent="0.2">
      <c r="A29" s="663"/>
      <c r="B29" s="539"/>
      <c r="C29" s="366"/>
      <c r="D29" s="366"/>
      <c r="E29" s="400"/>
      <c r="F29" s="400"/>
      <c r="G29" s="366"/>
      <c r="H29" s="366"/>
      <c r="I29" s="400"/>
      <c r="J29" s="400"/>
      <c r="K29" s="400"/>
      <c r="L29" s="366"/>
      <c r="M29" s="400"/>
      <c r="N29" s="400"/>
      <c r="O29" s="400"/>
      <c r="P29" s="400"/>
      <c r="Q29" s="366"/>
      <c r="R29" s="366"/>
      <c r="S29" s="630"/>
      <c r="T29" s="529"/>
      <c r="U29" s="358"/>
      <c r="V29" s="715"/>
      <c r="W29" s="358">
        <f>IF(NOT(ISERROR(MATCH(V29,_xlfn.ANCHORARRAY(#REF!),0))),#REF!&amp;"Por favor no seleccionar los criterios de impacto",V29)</f>
        <v>0</v>
      </c>
      <c r="X29" s="509"/>
      <c r="Y29" s="358"/>
      <c r="Z29" s="625"/>
      <c r="AA29" s="70">
        <v>6</v>
      </c>
      <c r="AB29" s="43"/>
      <c r="AC29" s="45" t="str">
        <f t="shared" si="15"/>
        <v/>
      </c>
      <c r="AD29" s="46"/>
      <c r="AE29" s="46"/>
      <c r="AF29" s="47" t="str">
        <f t="shared" si="16"/>
        <v/>
      </c>
      <c r="AG29" s="46"/>
      <c r="AH29" s="46"/>
      <c r="AI29" s="46"/>
      <c r="AJ29" s="48" t="str">
        <f>IFERROR(IF(AND(AC28="Probabilidad",AC29="Probabilidad"),(AL28-(+AL28*AF29)),IF(AND(AC28="Impacto",AC29="Probabilidad"),(#REF!-(+#REF!*AF29)),IF(AC29="Impacto",AL28,""))),"")</f>
        <v/>
      </c>
      <c r="AK29" s="49" t="str">
        <f t="shared" si="0"/>
        <v/>
      </c>
      <c r="AL29" s="47" t="str">
        <f t="shared" si="17"/>
        <v/>
      </c>
      <c r="AM29" s="49" t="str">
        <f t="shared" si="2"/>
        <v/>
      </c>
      <c r="AN29" s="47" t="str">
        <f>IFERROR(IF(AND(AC28="Impacto",AC29="Impacto"),(AN28-(+AN28*AF29)),IF(AND(AC28="Probabilidad",AC29="Impacto"),(#REF!-(+#REF!*AF29)),IF(AC29="Probabilidad",AN28,""))),"")</f>
        <v/>
      </c>
      <c r="AO29" s="50" t="str">
        <f t="shared" si="18"/>
        <v/>
      </c>
      <c r="AP29" s="51"/>
      <c r="AQ29" s="42"/>
      <c r="AR29" s="52"/>
      <c r="AS29" s="52"/>
      <c r="AT29" s="53"/>
      <c r="AU29" s="52"/>
      <c r="AV29" s="52"/>
      <c r="AW29" s="52"/>
    </row>
    <row r="30" spans="1:49" ht="39" customHeight="1" x14ac:dyDescent="0.2">
      <c r="A30" s="663">
        <v>4</v>
      </c>
      <c r="B30" s="539" t="s">
        <v>972</v>
      </c>
      <c r="C30" s="367" t="s">
        <v>32</v>
      </c>
      <c r="D30" s="367" t="s">
        <v>973</v>
      </c>
      <c r="E30" s="398" t="s">
        <v>974</v>
      </c>
      <c r="F30" s="398" t="s">
        <v>975</v>
      </c>
      <c r="G30" s="367" t="s">
        <v>65</v>
      </c>
      <c r="H30" s="367" t="s">
        <v>976</v>
      </c>
      <c r="I30" s="398" t="s">
        <v>977</v>
      </c>
      <c r="J30" s="398" t="s">
        <v>72</v>
      </c>
      <c r="K30" s="398" t="s">
        <v>978</v>
      </c>
      <c r="L30" s="367" t="s">
        <v>37</v>
      </c>
      <c r="M30" s="398" t="s">
        <v>979</v>
      </c>
      <c r="N30" s="398" t="s">
        <v>980</v>
      </c>
      <c r="O30" s="398" t="s">
        <v>981</v>
      </c>
      <c r="P30" s="398" t="s">
        <v>982</v>
      </c>
      <c r="Q30" s="367" t="s">
        <v>41</v>
      </c>
      <c r="R30" s="367" t="s">
        <v>56</v>
      </c>
      <c r="S30" s="716">
        <v>500</v>
      </c>
      <c r="T30" s="591" t="s">
        <v>179</v>
      </c>
      <c r="U30" s="652">
        <v>0.6</v>
      </c>
      <c r="V30" s="382" t="s">
        <v>180</v>
      </c>
      <c r="W30" s="382" t="s">
        <v>180</v>
      </c>
      <c r="X30" s="591" t="s">
        <v>181</v>
      </c>
      <c r="Y30" s="652">
        <v>0.6</v>
      </c>
      <c r="Z30" s="594" t="s">
        <v>181</v>
      </c>
      <c r="AA30" s="70">
        <v>1</v>
      </c>
      <c r="AB30" s="280" t="s">
        <v>983</v>
      </c>
      <c r="AC30" s="176" t="s">
        <v>183</v>
      </c>
      <c r="AD30" s="146" t="s">
        <v>184</v>
      </c>
      <c r="AE30" s="146" t="s">
        <v>185</v>
      </c>
      <c r="AF30" s="134">
        <v>0.4</v>
      </c>
      <c r="AG30" s="146" t="s">
        <v>243</v>
      </c>
      <c r="AH30" s="146" t="s">
        <v>187</v>
      </c>
      <c r="AI30" s="146" t="s">
        <v>188</v>
      </c>
      <c r="AJ30" s="134">
        <v>0.36</v>
      </c>
      <c r="AK30" s="140" t="s">
        <v>189</v>
      </c>
      <c r="AL30" s="134">
        <v>0.36</v>
      </c>
      <c r="AM30" s="133" t="s">
        <v>181</v>
      </c>
      <c r="AN30" s="134">
        <v>0.6</v>
      </c>
      <c r="AO30" s="135" t="s">
        <v>181</v>
      </c>
      <c r="AP30" s="151" t="s">
        <v>33</v>
      </c>
      <c r="AQ30" s="177" t="s">
        <v>984</v>
      </c>
      <c r="AR30" s="177" t="s">
        <v>985</v>
      </c>
      <c r="AS30" s="177" t="s">
        <v>986</v>
      </c>
      <c r="AT30" s="177" t="s">
        <v>247</v>
      </c>
      <c r="AU30" s="367" t="s">
        <v>987</v>
      </c>
      <c r="AV30" s="367" t="s">
        <v>986</v>
      </c>
      <c r="AW30" s="367" t="s">
        <v>988</v>
      </c>
    </row>
    <row r="31" spans="1:49" ht="82.5" customHeight="1" x14ac:dyDescent="0.2">
      <c r="A31" s="663"/>
      <c r="B31" s="539"/>
      <c r="C31" s="365"/>
      <c r="D31" s="365"/>
      <c r="E31" s="399"/>
      <c r="F31" s="399"/>
      <c r="G31" s="365"/>
      <c r="H31" s="365"/>
      <c r="I31" s="399"/>
      <c r="J31" s="399"/>
      <c r="K31" s="399"/>
      <c r="L31" s="365"/>
      <c r="M31" s="399"/>
      <c r="N31" s="399"/>
      <c r="O31" s="399"/>
      <c r="P31" s="399"/>
      <c r="Q31" s="365"/>
      <c r="R31" s="365"/>
      <c r="S31" s="717"/>
      <c r="T31" s="592"/>
      <c r="U31" s="648"/>
      <c r="V31" s="648"/>
      <c r="W31" s="648"/>
      <c r="X31" s="592"/>
      <c r="Y31" s="648"/>
      <c r="Z31" s="595"/>
      <c r="AA31" s="70">
        <v>2</v>
      </c>
      <c r="AB31" s="291" t="s">
        <v>989</v>
      </c>
      <c r="AC31" s="178" t="s">
        <v>183</v>
      </c>
      <c r="AD31" s="148" t="s">
        <v>230</v>
      </c>
      <c r="AE31" s="148" t="s">
        <v>185</v>
      </c>
      <c r="AF31" s="137">
        <v>0.3</v>
      </c>
      <c r="AG31" s="148" t="s">
        <v>243</v>
      </c>
      <c r="AH31" s="148" t="s">
        <v>187</v>
      </c>
      <c r="AI31" s="148" t="s">
        <v>200</v>
      </c>
      <c r="AJ31" s="137">
        <v>0.25</v>
      </c>
      <c r="AK31" s="140" t="s">
        <v>189</v>
      </c>
      <c r="AL31" s="137">
        <v>0.25</v>
      </c>
      <c r="AM31" s="133" t="s">
        <v>181</v>
      </c>
      <c r="AN31" s="137">
        <v>0.6</v>
      </c>
      <c r="AO31" s="135" t="s">
        <v>181</v>
      </c>
      <c r="AP31" s="152" t="s">
        <v>33</v>
      </c>
      <c r="AQ31" s="179" t="s">
        <v>990</v>
      </c>
      <c r="AR31" s="179" t="s">
        <v>985</v>
      </c>
      <c r="AS31" s="179" t="s">
        <v>986</v>
      </c>
      <c r="AT31" s="179" t="s">
        <v>247</v>
      </c>
      <c r="AU31" s="365"/>
      <c r="AV31" s="365"/>
      <c r="AW31" s="365"/>
    </row>
    <row r="32" spans="1:49" ht="15.75" customHeight="1" x14ac:dyDescent="0.2">
      <c r="A32" s="663"/>
      <c r="B32" s="539"/>
      <c r="C32" s="365"/>
      <c r="D32" s="365"/>
      <c r="E32" s="399"/>
      <c r="F32" s="399"/>
      <c r="G32" s="365"/>
      <c r="H32" s="365"/>
      <c r="I32" s="399"/>
      <c r="J32" s="399"/>
      <c r="K32" s="399"/>
      <c r="L32" s="365"/>
      <c r="M32" s="399"/>
      <c r="N32" s="399"/>
      <c r="O32" s="399"/>
      <c r="P32" s="399"/>
      <c r="Q32" s="365"/>
      <c r="R32" s="365"/>
      <c r="S32" s="717"/>
      <c r="T32" s="592"/>
      <c r="U32" s="648"/>
      <c r="V32" s="648"/>
      <c r="W32" s="648"/>
      <c r="X32" s="592"/>
      <c r="Y32" s="648"/>
      <c r="Z32" s="595"/>
      <c r="AA32" s="70">
        <v>3</v>
      </c>
      <c r="AB32" s="299" t="s">
        <v>200</v>
      </c>
      <c r="AC32" s="178" t="s">
        <v>200</v>
      </c>
      <c r="AD32" s="148" t="s">
        <v>200</v>
      </c>
      <c r="AE32" s="148" t="s">
        <v>200</v>
      </c>
      <c r="AF32" s="178" t="s">
        <v>200</v>
      </c>
      <c r="AG32" s="148" t="s">
        <v>200</v>
      </c>
      <c r="AH32" s="148" t="s">
        <v>200</v>
      </c>
      <c r="AI32" s="148" t="s">
        <v>200</v>
      </c>
      <c r="AJ32" s="178" t="s">
        <v>200</v>
      </c>
      <c r="AK32" s="180" t="s">
        <v>200</v>
      </c>
      <c r="AL32" s="178" t="s">
        <v>200</v>
      </c>
      <c r="AM32" s="180" t="s">
        <v>200</v>
      </c>
      <c r="AN32" s="178" t="s">
        <v>200</v>
      </c>
      <c r="AO32" s="181" t="s">
        <v>200</v>
      </c>
      <c r="AP32" s="152" t="s">
        <v>200</v>
      </c>
      <c r="AQ32" s="179" t="s">
        <v>200</v>
      </c>
      <c r="AR32" s="179" t="s">
        <v>200</v>
      </c>
      <c r="AS32" s="179" t="s">
        <v>200</v>
      </c>
      <c r="AT32" s="179" t="s">
        <v>200</v>
      </c>
      <c r="AU32" s="365"/>
      <c r="AV32" s="365"/>
      <c r="AW32" s="365"/>
    </row>
    <row r="33" spans="1:49" ht="15.75" customHeight="1" x14ac:dyDescent="0.2">
      <c r="A33" s="663"/>
      <c r="B33" s="539"/>
      <c r="C33" s="365"/>
      <c r="D33" s="365"/>
      <c r="E33" s="399"/>
      <c r="F33" s="399"/>
      <c r="G33" s="365"/>
      <c r="H33" s="365"/>
      <c r="I33" s="399"/>
      <c r="J33" s="399"/>
      <c r="K33" s="399"/>
      <c r="L33" s="365"/>
      <c r="M33" s="399"/>
      <c r="N33" s="399"/>
      <c r="O33" s="399"/>
      <c r="P33" s="399"/>
      <c r="Q33" s="365"/>
      <c r="R33" s="365"/>
      <c r="S33" s="717"/>
      <c r="T33" s="592"/>
      <c r="U33" s="648"/>
      <c r="V33" s="648"/>
      <c r="W33" s="648"/>
      <c r="X33" s="592"/>
      <c r="Y33" s="648"/>
      <c r="Z33" s="595"/>
      <c r="AA33" s="70">
        <v>4</v>
      </c>
      <c r="AB33" s="279" t="s">
        <v>200</v>
      </c>
      <c r="AC33" s="178" t="s">
        <v>200</v>
      </c>
      <c r="AD33" s="148" t="s">
        <v>200</v>
      </c>
      <c r="AE33" s="148" t="s">
        <v>200</v>
      </c>
      <c r="AF33" s="178" t="s">
        <v>200</v>
      </c>
      <c r="AG33" s="148" t="s">
        <v>200</v>
      </c>
      <c r="AH33" s="148" t="s">
        <v>200</v>
      </c>
      <c r="AI33" s="148" t="s">
        <v>200</v>
      </c>
      <c r="AJ33" s="178" t="s">
        <v>200</v>
      </c>
      <c r="AK33" s="180" t="s">
        <v>200</v>
      </c>
      <c r="AL33" s="178" t="s">
        <v>200</v>
      </c>
      <c r="AM33" s="180" t="s">
        <v>200</v>
      </c>
      <c r="AN33" s="178" t="s">
        <v>200</v>
      </c>
      <c r="AO33" s="181" t="s">
        <v>200</v>
      </c>
      <c r="AP33" s="152" t="s">
        <v>200</v>
      </c>
      <c r="AQ33" s="179" t="s">
        <v>200</v>
      </c>
      <c r="AR33" s="179" t="s">
        <v>200</v>
      </c>
      <c r="AS33" s="179" t="s">
        <v>200</v>
      </c>
      <c r="AT33" s="179" t="s">
        <v>200</v>
      </c>
      <c r="AU33" s="365"/>
      <c r="AV33" s="365"/>
      <c r="AW33" s="365"/>
    </row>
    <row r="34" spans="1:49" ht="15.75" customHeight="1" x14ac:dyDescent="0.2">
      <c r="A34" s="663"/>
      <c r="B34" s="539"/>
      <c r="C34" s="365"/>
      <c r="D34" s="365"/>
      <c r="E34" s="399"/>
      <c r="F34" s="399"/>
      <c r="G34" s="365"/>
      <c r="H34" s="365"/>
      <c r="I34" s="399"/>
      <c r="J34" s="399"/>
      <c r="K34" s="399"/>
      <c r="L34" s="365"/>
      <c r="M34" s="399"/>
      <c r="N34" s="399"/>
      <c r="O34" s="399"/>
      <c r="P34" s="399"/>
      <c r="Q34" s="365"/>
      <c r="R34" s="365"/>
      <c r="S34" s="717"/>
      <c r="T34" s="592"/>
      <c r="U34" s="648"/>
      <c r="V34" s="648"/>
      <c r="W34" s="648"/>
      <c r="X34" s="592"/>
      <c r="Y34" s="648"/>
      <c r="Z34" s="595"/>
      <c r="AA34" s="70">
        <v>5</v>
      </c>
      <c r="AB34" s="279" t="s">
        <v>200</v>
      </c>
      <c r="AC34" s="178" t="s">
        <v>200</v>
      </c>
      <c r="AD34" s="148" t="s">
        <v>200</v>
      </c>
      <c r="AE34" s="148" t="s">
        <v>200</v>
      </c>
      <c r="AF34" s="178" t="s">
        <v>200</v>
      </c>
      <c r="AG34" s="148" t="s">
        <v>200</v>
      </c>
      <c r="AH34" s="148" t="s">
        <v>200</v>
      </c>
      <c r="AI34" s="148" t="s">
        <v>200</v>
      </c>
      <c r="AJ34" s="178" t="s">
        <v>200</v>
      </c>
      <c r="AK34" s="180" t="s">
        <v>200</v>
      </c>
      <c r="AL34" s="178" t="s">
        <v>200</v>
      </c>
      <c r="AM34" s="180" t="s">
        <v>200</v>
      </c>
      <c r="AN34" s="178" t="s">
        <v>200</v>
      </c>
      <c r="AO34" s="181" t="s">
        <v>200</v>
      </c>
      <c r="AP34" s="152" t="s">
        <v>200</v>
      </c>
      <c r="AQ34" s="179" t="s">
        <v>200</v>
      </c>
      <c r="AR34" s="179" t="s">
        <v>200</v>
      </c>
      <c r="AS34" s="179" t="s">
        <v>200</v>
      </c>
      <c r="AT34" s="179" t="s">
        <v>200</v>
      </c>
      <c r="AU34" s="365"/>
      <c r="AV34" s="365"/>
      <c r="AW34" s="365"/>
    </row>
    <row r="35" spans="1:49" ht="15.75" customHeight="1" x14ac:dyDescent="0.2">
      <c r="A35" s="663"/>
      <c r="B35" s="539"/>
      <c r="C35" s="366"/>
      <c r="D35" s="366"/>
      <c r="E35" s="400"/>
      <c r="F35" s="400"/>
      <c r="G35" s="366"/>
      <c r="H35" s="366"/>
      <c r="I35" s="400"/>
      <c r="J35" s="400"/>
      <c r="K35" s="400"/>
      <c r="L35" s="366"/>
      <c r="M35" s="400"/>
      <c r="N35" s="400"/>
      <c r="O35" s="400"/>
      <c r="P35" s="400"/>
      <c r="Q35" s="366"/>
      <c r="R35" s="366"/>
      <c r="S35" s="718"/>
      <c r="T35" s="593"/>
      <c r="U35" s="383"/>
      <c r="V35" s="383"/>
      <c r="W35" s="383"/>
      <c r="X35" s="593"/>
      <c r="Y35" s="383"/>
      <c r="Z35" s="596"/>
      <c r="AA35" s="70">
        <v>6</v>
      </c>
      <c r="AB35" s="279" t="s">
        <v>200</v>
      </c>
      <c r="AC35" s="178" t="s">
        <v>200</v>
      </c>
      <c r="AD35" s="148" t="s">
        <v>200</v>
      </c>
      <c r="AE35" s="148" t="s">
        <v>200</v>
      </c>
      <c r="AF35" s="178" t="s">
        <v>200</v>
      </c>
      <c r="AG35" s="148" t="s">
        <v>200</v>
      </c>
      <c r="AH35" s="148" t="s">
        <v>200</v>
      </c>
      <c r="AI35" s="148" t="s">
        <v>200</v>
      </c>
      <c r="AJ35" s="178" t="s">
        <v>200</v>
      </c>
      <c r="AK35" s="180" t="s">
        <v>200</v>
      </c>
      <c r="AL35" s="178" t="s">
        <v>200</v>
      </c>
      <c r="AM35" s="180" t="s">
        <v>200</v>
      </c>
      <c r="AN35" s="178" t="s">
        <v>200</v>
      </c>
      <c r="AO35" s="181" t="s">
        <v>200</v>
      </c>
      <c r="AP35" s="152" t="s">
        <v>200</v>
      </c>
      <c r="AQ35" s="179" t="s">
        <v>200</v>
      </c>
      <c r="AR35" s="179" t="s">
        <v>200</v>
      </c>
      <c r="AS35" s="179" t="s">
        <v>200</v>
      </c>
      <c r="AT35" s="179" t="s">
        <v>200</v>
      </c>
      <c r="AU35" s="366"/>
      <c r="AV35" s="366"/>
      <c r="AW35" s="366"/>
    </row>
    <row r="36" spans="1:49" ht="88.5" customHeight="1" x14ac:dyDescent="0.2">
      <c r="A36" s="663">
        <v>5</v>
      </c>
      <c r="B36" s="539" t="s">
        <v>972</v>
      </c>
      <c r="C36" s="365" t="s">
        <v>32</v>
      </c>
      <c r="D36" s="365" t="s">
        <v>991</v>
      </c>
      <c r="E36" s="399" t="s">
        <v>992</v>
      </c>
      <c r="F36" s="399" t="s">
        <v>993</v>
      </c>
      <c r="G36" s="365" t="s">
        <v>65</v>
      </c>
      <c r="H36" s="365" t="s">
        <v>976</v>
      </c>
      <c r="I36" s="399" t="s">
        <v>994</v>
      </c>
      <c r="J36" s="399" t="s">
        <v>72</v>
      </c>
      <c r="K36" s="399" t="s">
        <v>995</v>
      </c>
      <c r="L36" s="365" t="s">
        <v>37</v>
      </c>
      <c r="M36" s="399" t="s">
        <v>996</v>
      </c>
      <c r="N36" s="399" t="s">
        <v>980</v>
      </c>
      <c r="O36" s="399" t="s">
        <v>981</v>
      </c>
      <c r="P36" s="399" t="s">
        <v>997</v>
      </c>
      <c r="Q36" s="365" t="s">
        <v>41</v>
      </c>
      <c r="R36" s="365" t="s">
        <v>56</v>
      </c>
      <c r="S36" s="717">
        <v>5000</v>
      </c>
      <c r="T36" s="719" t="s">
        <v>209</v>
      </c>
      <c r="U36" s="722">
        <v>0.8</v>
      </c>
      <c r="V36" s="648" t="s">
        <v>225</v>
      </c>
      <c r="W36" s="648" t="s">
        <v>225</v>
      </c>
      <c r="X36" s="723" t="s">
        <v>295</v>
      </c>
      <c r="Y36" s="722">
        <v>0.4</v>
      </c>
      <c r="Z36" s="594" t="s">
        <v>181</v>
      </c>
      <c r="AA36" s="70">
        <v>1</v>
      </c>
      <c r="AB36" s="279" t="s">
        <v>998</v>
      </c>
      <c r="AC36" s="178" t="s">
        <v>183</v>
      </c>
      <c r="AD36" s="148" t="s">
        <v>184</v>
      </c>
      <c r="AE36" s="148" t="s">
        <v>185</v>
      </c>
      <c r="AF36" s="137">
        <v>0.4</v>
      </c>
      <c r="AG36" s="148" t="s">
        <v>186</v>
      </c>
      <c r="AH36" s="148" t="s">
        <v>187</v>
      </c>
      <c r="AI36" s="148" t="s">
        <v>188</v>
      </c>
      <c r="AJ36" s="137">
        <v>0.48</v>
      </c>
      <c r="AK36" s="133" t="s">
        <v>179</v>
      </c>
      <c r="AL36" s="137">
        <v>0.48</v>
      </c>
      <c r="AM36" s="140" t="s">
        <v>295</v>
      </c>
      <c r="AN36" s="137">
        <v>0.4</v>
      </c>
      <c r="AO36" s="135" t="s">
        <v>181</v>
      </c>
      <c r="AP36" s="152" t="s">
        <v>33</v>
      </c>
      <c r="AQ36" s="179" t="s">
        <v>999</v>
      </c>
      <c r="AR36" s="179" t="s">
        <v>967</v>
      </c>
      <c r="AS36" s="179" t="s">
        <v>986</v>
      </c>
      <c r="AT36" s="179" t="s">
        <v>327</v>
      </c>
      <c r="AU36" s="434" t="s">
        <v>200</v>
      </c>
      <c r="AV36" s="365" t="s">
        <v>200</v>
      </c>
      <c r="AW36" s="365" t="s">
        <v>200</v>
      </c>
    </row>
    <row r="37" spans="1:49" ht="88.5" customHeight="1" x14ac:dyDescent="0.2">
      <c r="A37" s="663"/>
      <c r="B37" s="539"/>
      <c r="C37" s="365"/>
      <c r="D37" s="365"/>
      <c r="E37" s="399"/>
      <c r="F37" s="399"/>
      <c r="G37" s="365"/>
      <c r="H37" s="365"/>
      <c r="I37" s="399"/>
      <c r="J37" s="399"/>
      <c r="K37" s="399"/>
      <c r="L37" s="365"/>
      <c r="M37" s="399"/>
      <c r="N37" s="399"/>
      <c r="O37" s="399"/>
      <c r="P37" s="399"/>
      <c r="Q37" s="365"/>
      <c r="R37" s="365"/>
      <c r="S37" s="717"/>
      <c r="T37" s="720"/>
      <c r="U37" s="648"/>
      <c r="V37" s="648"/>
      <c r="W37" s="648"/>
      <c r="X37" s="724"/>
      <c r="Y37" s="648"/>
      <c r="Z37" s="595"/>
      <c r="AA37" s="70">
        <v>2</v>
      </c>
      <c r="AB37" s="279" t="s">
        <v>1000</v>
      </c>
      <c r="AC37" s="178" t="s">
        <v>183</v>
      </c>
      <c r="AD37" s="148" t="s">
        <v>230</v>
      </c>
      <c r="AE37" s="148" t="s">
        <v>185</v>
      </c>
      <c r="AF37" s="137">
        <v>0.3</v>
      </c>
      <c r="AG37" s="148" t="s">
        <v>243</v>
      </c>
      <c r="AH37" s="148" t="s">
        <v>187</v>
      </c>
      <c r="AI37" s="148" t="s">
        <v>188</v>
      </c>
      <c r="AJ37" s="137">
        <v>0.34</v>
      </c>
      <c r="AK37" s="140" t="s">
        <v>189</v>
      </c>
      <c r="AL37" s="137">
        <v>0.34</v>
      </c>
      <c r="AM37" s="140" t="s">
        <v>295</v>
      </c>
      <c r="AN37" s="137">
        <v>0.4</v>
      </c>
      <c r="AO37" s="135" t="s">
        <v>181</v>
      </c>
      <c r="AP37" s="152" t="s">
        <v>33</v>
      </c>
      <c r="AQ37" s="179" t="s">
        <v>1001</v>
      </c>
      <c r="AR37" s="179" t="s">
        <v>967</v>
      </c>
      <c r="AS37" s="179" t="s">
        <v>986</v>
      </c>
      <c r="AT37" s="179" t="s">
        <v>327</v>
      </c>
      <c r="AU37" s="434"/>
      <c r="AV37" s="365"/>
      <c r="AW37" s="365"/>
    </row>
    <row r="38" spans="1:49" ht="88.5" customHeight="1" x14ac:dyDescent="0.2">
      <c r="A38" s="663"/>
      <c r="B38" s="539"/>
      <c r="C38" s="365"/>
      <c r="D38" s="365"/>
      <c r="E38" s="399"/>
      <c r="F38" s="399"/>
      <c r="G38" s="365"/>
      <c r="H38" s="365"/>
      <c r="I38" s="399"/>
      <c r="J38" s="399"/>
      <c r="K38" s="399"/>
      <c r="L38" s="365"/>
      <c r="M38" s="399"/>
      <c r="N38" s="399"/>
      <c r="O38" s="399"/>
      <c r="P38" s="399"/>
      <c r="Q38" s="365"/>
      <c r="R38" s="365"/>
      <c r="S38" s="717"/>
      <c r="T38" s="720"/>
      <c r="U38" s="648"/>
      <c r="V38" s="648"/>
      <c r="W38" s="648"/>
      <c r="X38" s="724"/>
      <c r="Y38" s="648"/>
      <c r="Z38" s="595"/>
      <c r="AA38" s="70">
        <v>3</v>
      </c>
      <c r="AB38" s="279" t="s">
        <v>1002</v>
      </c>
      <c r="AC38" s="178" t="s">
        <v>183</v>
      </c>
      <c r="AD38" s="148" t="s">
        <v>230</v>
      </c>
      <c r="AE38" s="148" t="s">
        <v>185</v>
      </c>
      <c r="AF38" s="137">
        <v>0.3</v>
      </c>
      <c r="AG38" s="148" t="s">
        <v>243</v>
      </c>
      <c r="AH38" s="148" t="s">
        <v>187</v>
      </c>
      <c r="AI38" s="148" t="s">
        <v>188</v>
      </c>
      <c r="AJ38" s="137">
        <v>0.24</v>
      </c>
      <c r="AK38" s="140" t="s">
        <v>189</v>
      </c>
      <c r="AL38" s="137">
        <v>0.24</v>
      </c>
      <c r="AM38" s="140" t="s">
        <v>295</v>
      </c>
      <c r="AN38" s="137">
        <v>0.4</v>
      </c>
      <c r="AO38" s="135" t="s">
        <v>181</v>
      </c>
      <c r="AP38" s="152" t="s">
        <v>33</v>
      </c>
      <c r="AQ38" s="179" t="s">
        <v>1003</v>
      </c>
      <c r="AR38" s="179" t="s">
        <v>967</v>
      </c>
      <c r="AS38" s="179" t="s">
        <v>986</v>
      </c>
      <c r="AT38" s="179" t="s">
        <v>327</v>
      </c>
      <c r="AU38" s="434"/>
      <c r="AV38" s="365"/>
      <c r="AW38" s="365"/>
    </row>
    <row r="39" spans="1:49" ht="15.75" customHeight="1" x14ac:dyDescent="0.2">
      <c r="A39" s="663"/>
      <c r="B39" s="539"/>
      <c r="C39" s="365"/>
      <c r="D39" s="365"/>
      <c r="E39" s="399"/>
      <c r="F39" s="399"/>
      <c r="G39" s="365"/>
      <c r="H39" s="365"/>
      <c r="I39" s="399"/>
      <c r="J39" s="399"/>
      <c r="K39" s="399"/>
      <c r="L39" s="365"/>
      <c r="M39" s="399"/>
      <c r="N39" s="399"/>
      <c r="O39" s="399"/>
      <c r="P39" s="399"/>
      <c r="Q39" s="365"/>
      <c r="R39" s="365"/>
      <c r="S39" s="717"/>
      <c r="T39" s="720"/>
      <c r="U39" s="648"/>
      <c r="V39" s="648"/>
      <c r="W39" s="648"/>
      <c r="X39" s="724"/>
      <c r="Y39" s="648"/>
      <c r="Z39" s="595"/>
      <c r="AA39" s="70">
        <v>4</v>
      </c>
      <c r="AB39" s="279" t="s">
        <v>200</v>
      </c>
      <c r="AC39" s="178" t="s">
        <v>200</v>
      </c>
      <c r="AD39" s="148" t="s">
        <v>200</v>
      </c>
      <c r="AE39" s="148" t="s">
        <v>200</v>
      </c>
      <c r="AF39" s="178" t="s">
        <v>200</v>
      </c>
      <c r="AG39" s="148" t="s">
        <v>200</v>
      </c>
      <c r="AH39" s="148" t="s">
        <v>200</v>
      </c>
      <c r="AI39" s="148" t="s">
        <v>200</v>
      </c>
      <c r="AJ39" s="178" t="s">
        <v>200</v>
      </c>
      <c r="AK39" s="180" t="s">
        <v>200</v>
      </c>
      <c r="AL39" s="178" t="s">
        <v>200</v>
      </c>
      <c r="AM39" s="180" t="s">
        <v>200</v>
      </c>
      <c r="AN39" s="178" t="s">
        <v>200</v>
      </c>
      <c r="AO39" s="181" t="s">
        <v>200</v>
      </c>
      <c r="AP39" s="152" t="s">
        <v>200</v>
      </c>
      <c r="AQ39" s="179" t="s">
        <v>200</v>
      </c>
      <c r="AR39" s="179" t="s">
        <v>200</v>
      </c>
      <c r="AS39" s="179" t="s">
        <v>200</v>
      </c>
      <c r="AT39" s="179" t="s">
        <v>200</v>
      </c>
      <c r="AU39" s="434"/>
      <c r="AV39" s="365"/>
      <c r="AW39" s="365"/>
    </row>
    <row r="40" spans="1:49" ht="15.75" customHeight="1" x14ac:dyDescent="0.2">
      <c r="A40" s="663"/>
      <c r="B40" s="539"/>
      <c r="C40" s="365"/>
      <c r="D40" s="365"/>
      <c r="E40" s="399"/>
      <c r="F40" s="399"/>
      <c r="G40" s="365"/>
      <c r="H40" s="365"/>
      <c r="I40" s="399"/>
      <c r="J40" s="399"/>
      <c r="K40" s="399"/>
      <c r="L40" s="365"/>
      <c r="M40" s="399"/>
      <c r="N40" s="399"/>
      <c r="O40" s="399"/>
      <c r="P40" s="399"/>
      <c r="Q40" s="365"/>
      <c r="R40" s="365"/>
      <c r="S40" s="717"/>
      <c r="T40" s="720"/>
      <c r="U40" s="648"/>
      <c r="V40" s="648"/>
      <c r="W40" s="648"/>
      <c r="X40" s="724"/>
      <c r="Y40" s="648"/>
      <c r="Z40" s="595"/>
      <c r="AA40" s="70">
        <v>5</v>
      </c>
      <c r="AB40" s="279" t="s">
        <v>200</v>
      </c>
      <c r="AC40" s="178" t="s">
        <v>200</v>
      </c>
      <c r="AD40" s="148" t="s">
        <v>200</v>
      </c>
      <c r="AE40" s="148" t="s">
        <v>200</v>
      </c>
      <c r="AF40" s="178" t="s">
        <v>200</v>
      </c>
      <c r="AG40" s="148" t="s">
        <v>200</v>
      </c>
      <c r="AH40" s="148" t="s">
        <v>200</v>
      </c>
      <c r="AI40" s="148" t="s">
        <v>200</v>
      </c>
      <c r="AJ40" s="178" t="s">
        <v>200</v>
      </c>
      <c r="AK40" s="180" t="s">
        <v>200</v>
      </c>
      <c r="AL40" s="178" t="s">
        <v>200</v>
      </c>
      <c r="AM40" s="180" t="s">
        <v>200</v>
      </c>
      <c r="AN40" s="178" t="s">
        <v>200</v>
      </c>
      <c r="AO40" s="181" t="s">
        <v>200</v>
      </c>
      <c r="AP40" s="152" t="s">
        <v>200</v>
      </c>
      <c r="AQ40" s="179" t="s">
        <v>200</v>
      </c>
      <c r="AR40" s="179" t="s">
        <v>200</v>
      </c>
      <c r="AS40" s="179" t="s">
        <v>200</v>
      </c>
      <c r="AT40" s="179" t="s">
        <v>200</v>
      </c>
      <c r="AU40" s="434"/>
      <c r="AV40" s="365"/>
      <c r="AW40" s="365"/>
    </row>
    <row r="41" spans="1:49" ht="15.75" customHeight="1" x14ac:dyDescent="0.2">
      <c r="A41" s="663"/>
      <c r="B41" s="539"/>
      <c r="C41" s="366"/>
      <c r="D41" s="366"/>
      <c r="E41" s="400"/>
      <c r="F41" s="400"/>
      <c r="G41" s="366"/>
      <c r="H41" s="366"/>
      <c r="I41" s="400"/>
      <c r="J41" s="400"/>
      <c r="K41" s="400"/>
      <c r="L41" s="366"/>
      <c r="M41" s="400"/>
      <c r="N41" s="400"/>
      <c r="O41" s="400"/>
      <c r="P41" s="400"/>
      <c r="Q41" s="366"/>
      <c r="R41" s="366"/>
      <c r="S41" s="718"/>
      <c r="T41" s="721"/>
      <c r="U41" s="383"/>
      <c r="V41" s="383"/>
      <c r="W41" s="383"/>
      <c r="X41" s="725"/>
      <c r="Y41" s="383"/>
      <c r="Z41" s="596"/>
      <c r="AA41" s="70">
        <v>6</v>
      </c>
      <c r="AB41" s="279" t="s">
        <v>200</v>
      </c>
      <c r="AC41" s="178" t="s">
        <v>200</v>
      </c>
      <c r="AD41" s="148" t="s">
        <v>200</v>
      </c>
      <c r="AE41" s="148" t="s">
        <v>200</v>
      </c>
      <c r="AF41" s="178" t="s">
        <v>200</v>
      </c>
      <c r="AG41" s="148" t="s">
        <v>200</v>
      </c>
      <c r="AH41" s="148" t="s">
        <v>200</v>
      </c>
      <c r="AI41" s="148" t="s">
        <v>200</v>
      </c>
      <c r="AJ41" s="178" t="s">
        <v>200</v>
      </c>
      <c r="AK41" s="180" t="s">
        <v>200</v>
      </c>
      <c r="AL41" s="178" t="s">
        <v>200</v>
      </c>
      <c r="AM41" s="180" t="s">
        <v>200</v>
      </c>
      <c r="AN41" s="178" t="s">
        <v>200</v>
      </c>
      <c r="AO41" s="181" t="s">
        <v>200</v>
      </c>
      <c r="AP41" s="152" t="s">
        <v>200</v>
      </c>
      <c r="AQ41" s="179" t="s">
        <v>200</v>
      </c>
      <c r="AR41" s="179" t="s">
        <v>200</v>
      </c>
      <c r="AS41" s="179" t="s">
        <v>200</v>
      </c>
      <c r="AT41" s="179" t="s">
        <v>200</v>
      </c>
      <c r="AU41" s="385"/>
      <c r="AV41" s="366"/>
      <c r="AW41" s="366"/>
    </row>
    <row r="42" spans="1:49" ht="71.25" customHeight="1" x14ac:dyDescent="0.2">
      <c r="A42" s="663">
        <v>6</v>
      </c>
      <c r="B42" s="539" t="s">
        <v>972</v>
      </c>
      <c r="C42" s="365" t="s">
        <v>32</v>
      </c>
      <c r="D42" s="365" t="s">
        <v>1004</v>
      </c>
      <c r="E42" s="399" t="s">
        <v>1005</v>
      </c>
      <c r="F42" s="399" t="s">
        <v>1006</v>
      </c>
      <c r="G42" s="365" t="s">
        <v>65</v>
      </c>
      <c r="H42" s="365" t="s">
        <v>976</v>
      </c>
      <c r="I42" s="399" t="s">
        <v>1007</v>
      </c>
      <c r="J42" s="399" t="s">
        <v>72</v>
      </c>
      <c r="K42" s="399" t="s">
        <v>1008</v>
      </c>
      <c r="L42" s="365" t="s">
        <v>37</v>
      </c>
      <c r="M42" s="399" t="s">
        <v>1009</v>
      </c>
      <c r="N42" s="399" t="s">
        <v>980</v>
      </c>
      <c r="O42" s="399" t="s">
        <v>981</v>
      </c>
      <c r="P42" s="399" t="s">
        <v>1010</v>
      </c>
      <c r="Q42" s="365" t="s">
        <v>41</v>
      </c>
      <c r="R42" s="365" t="s">
        <v>56</v>
      </c>
      <c r="S42" s="717">
        <v>5001</v>
      </c>
      <c r="T42" s="731" t="s">
        <v>241</v>
      </c>
      <c r="U42" s="722">
        <v>1</v>
      </c>
      <c r="V42" s="648" t="s">
        <v>180</v>
      </c>
      <c r="W42" s="648" t="s">
        <v>180</v>
      </c>
      <c r="X42" s="591" t="s">
        <v>181</v>
      </c>
      <c r="Y42" s="722">
        <v>0.6</v>
      </c>
      <c r="Z42" s="728" t="s">
        <v>210</v>
      </c>
      <c r="AA42" s="70">
        <v>1</v>
      </c>
      <c r="AB42" s="279" t="s">
        <v>1011</v>
      </c>
      <c r="AC42" s="178" t="s">
        <v>183</v>
      </c>
      <c r="AD42" s="148" t="s">
        <v>230</v>
      </c>
      <c r="AE42" s="148" t="s">
        <v>185</v>
      </c>
      <c r="AF42" s="137">
        <v>0.3</v>
      </c>
      <c r="AG42" s="148" t="s">
        <v>243</v>
      </c>
      <c r="AH42" s="148" t="s">
        <v>187</v>
      </c>
      <c r="AI42" s="148" t="s">
        <v>188</v>
      </c>
      <c r="AJ42" s="137">
        <v>0.7</v>
      </c>
      <c r="AK42" s="138" t="s">
        <v>209</v>
      </c>
      <c r="AL42" s="137">
        <v>0.7</v>
      </c>
      <c r="AM42" s="133" t="s">
        <v>181</v>
      </c>
      <c r="AN42" s="137">
        <v>0.6</v>
      </c>
      <c r="AO42" s="139" t="s">
        <v>210</v>
      </c>
      <c r="AP42" s="152" t="s">
        <v>33</v>
      </c>
      <c r="AQ42" s="179" t="s">
        <v>1012</v>
      </c>
      <c r="AR42" s="179" t="s">
        <v>967</v>
      </c>
      <c r="AS42" s="179" t="s">
        <v>986</v>
      </c>
      <c r="AT42" s="179" t="s">
        <v>327</v>
      </c>
      <c r="AU42" s="365" t="s">
        <v>1013</v>
      </c>
      <c r="AV42" s="365" t="s">
        <v>971</v>
      </c>
      <c r="AW42" s="365" t="s">
        <v>1014</v>
      </c>
    </row>
    <row r="43" spans="1:49" ht="71.25" customHeight="1" x14ac:dyDescent="0.2">
      <c r="A43" s="663"/>
      <c r="B43" s="539"/>
      <c r="C43" s="365"/>
      <c r="D43" s="365"/>
      <c r="E43" s="399"/>
      <c r="F43" s="399"/>
      <c r="G43" s="365"/>
      <c r="H43" s="365"/>
      <c r="I43" s="399"/>
      <c r="J43" s="399"/>
      <c r="K43" s="399"/>
      <c r="L43" s="365"/>
      <c r="M43" s="399"/>
      <c r="N43" s="399"/>
      <c r="O43" s="399"/>
      <c r="P43" s="399"/>
      <c r="Q43" s="365"/>
      <c r="R43" s="365"/>
      <c r="S43" s="717"/>
      <c r="T43" s="732"/>
      <c r="U43" s="648"/>
      <c r="V43" s="648"/>
      <c r="W43" s="648"/>
      <c r="X43" s="592"/>
      <c r="Y43" s="648"/>
      <c r="Z43" s="729"/>
      <c r="AA43" s="70">
        <v>2</v>
      </c>
      <c r="AB43" s="279" t="s">
        <v>1015</v>
      </c>
      <c r="AC43" s="178" t="s">
        <v>135</v>
      </c>
      <c r="AD43" s="148" t="s">
        <v>305</v>
      </c>
      <c r="AE43" s="148" t="s">
        <v>185</v>
      </c>
      <c r="AF43" s="137">
        <v>0.25</v>
      </c>
      <c r="AG43" s="148" t="s">
        <v>243</v>
      </c>
      <c r="AH43" s="148" t="s">
        <v>187</v>
      </c>
      <c r="AI43" s="148" t="s">
        <v>188</v>
      </c>
      <c r="AJ43" s="137">
        <v>0.7</v>
      </c>
      <c r="AK43" s="138" t="s">
        <v>209</v>
      </c>
      <c r="AL43" s="137">
        <v>0.7</v>
      </c>
      <c r="AM43" s="133" t="s">
        <v>181</v>
      </c>
      <c r="AN43" s="137">
        <v>0.45</v>
      </c>
      <c r="AO43" s="139" t="s">
        <v>210</v>
      </c>
      <c r="AP43" s="152" t="s">
        <v>33</v>
      </c>
      <c r="AQ43" s="179" t="s">
        <v>1016</v>
      </c>
      <c r="AR43" s="179" t="s">
        <v>1017</v>
      </c>
      <c r="AS43" s="179" t="s">
        <v>986</v>
      </c>
      <c r="AT43" s="179" t="s">
        <v>247</v>
      </c>
      <c r="AU43" s="365"/>
      <c r="AV43" s="365"/>
      <c r="AW43" s="365"/>
    </row>
    <row r="44" spans="1:49" ht="15.75" customHeight="1" x14ac:dyDescent="0.2">
      <c r="A44" s="663"/>
      <c r="B44" s="539"/>
      <c r="C44" s="365"/>
      <c r="D44" s="365"/>
      <c r="E44" s="399"/>
      <c r="F44" s="399"/>
      <c r="G44" s="365"/>
      <c r="H44" s="365"/>
      <c r="I44" s="399"/>
      <c r="J44" s="399"/>
      <c r="K44" s="399"/>
      <c r="L44" s="365"/>
      <c r="M44" s="399"/>
      <c r="N44" s="399"/>
      <c r="O44" s="399"/>
      <c r="P44" s="399"/>
      <c r="Q44" s="365"/>
      <c r="R44" s="365"/>
      <c r="S44" s="717"/>
      <c r="T44" s="732"/>
      <c r="U44" s="648"/>
      <c r="V44" s="648"/>
      <c r="W44" s="648"/>
      <c r="X44" s="592"/>
      <c r="Y44" s="648"/>
      <c r="Z44" s="729"/>
      <c r="AA44" s="70">
        <v>3</v>
      </c>
      <c r="AB44" s="279" t="s">
        <v>200</v>
      </c>
      <c r="AC44" s="178" t="s">
        <v>200</v>
      </c>
      <c r="AD44" s="148" t="s">
        <v>200</v>
      </c>
      <c r="AE44" s="148" t="s">
        <v>200</v>
      </c>
      <c r="AF44" s="178" t="s">
        <v>200</v>
      </c>
      <c r="AG44" s="148" t="s">
        <v>200</v>
      </c>
      <c r="AH44" s="148" t="s">
        <v>200</v>
      </c>
      <c r="AI44" s="148" t="s">
        <v>200</v>
      </c>
      <c r="AJ44" s="178" t="s">
        <v>200</v>
      </c>
      <c r="AK44" s="180" t="s">
        <v>200</v>
      </c>
      <c r="AL44" s="178" t="s">
        <v>200</v>
      </c>
      <c r="AM44" s="180" t="s">
        <v>200</v>
      </c>
      <c r="AN44" s="178" t="s">
        <v>200</v>
      </c>
      <c r="AO44" s="181" t="s">
        <v>200</v>
      </c>
      <c r="AP44" s="152" t="s">
        <v>200</v>
      </c>
      <c r="AQ44" s="179" t="s">
        <v>200</v>
      </c>
      <c r="AR44" s="179" t="s">
        <v>200</v>
      </c>
      <c r="AS44" s="179" t="s">
        <v>200</v>
      </c>
      <c r="AT44" s="179" t="s">
        <v>200</v>
      </c>
      <c r="AU44" s="365"/>
      <c r="AV44" s="365"/>
      <c r="AW44" s="365"/>
    </row>
    <row r="45" spans="1:49" ht="15.75" customHeight="1" x14ac:dyDescent="0.2">
      <c r="A45" s="663"/>
      <c r="B45" s="539"/>
      <c r="C45" s="365"/>
      <c r="D45" s="365"/>
      <c r="E45" s="399"/>
      <c r="F45" s="399"/>
      <c r="G45" s="365"/>
      <c r="H45" s="365"/>
      <c r="I45" s="399"/>
      <c r="J45" s="399"/>
      <c r="K45" s="399"/>
      <c r="L45" s="365"/>
      <c r="M45" s="399"/>
      <c r="N45" s="399"/>
      <c r="O45" s="399"/>
      <c r="P45" s="399"/>
      <c r="Q45" s="365"/>
      <c r="R45" s="365"/>
      <c r="S45" s="717"/>
      <c r="T45" s="732"/>
      <c r="U45" s="648"/>
      <c r="V45" s="648"/>
      <c r="W45" s="648"/>
      <c r="X45" s="592"/>
      <c r="Y45" s="648"/>
      <c r="Z45" s="729"/>
      <c r="AA45" s="70">
        <v>4</v>
      </c>
      <c r="AB45" s="279" t="s">
        <v>200</v>
      </c>
      <c r="AC45" s="178" t="s">
        <v>200</v>
      </c>
      <c r="AD45" s="148" t="s">
        <v>200</v>
      </c>
      <c r="AE45" s="148" t="s">
        <v>200</v>
      </c>
      <c r="AF45" s="178" t="s">
        <v>200</v>
      </c>
      <c r="AG45" s="148" t="s">
        <v>200</v>
      </c>
      <c r="AH45" s="148" t="s">
        <v>200</v>
      </c>
      <c r="AI45" s="148" t="s">
        <v>200</v>
      </c>
      <c r="AJ45" s="178" t="s">
        <v>200</v>
      </c>
      <c r="AK45" s="180" t="s">
        <v>200</v>
      </c>
      <c r="AL45" s="178" t="s">
        <v>200</v>
      </c>
      <c r="AM45" s="180" t="s">
        <v>200</v>
      </c>
      <c r="AN45" s="178" t="s">
        <v>200</v>
      </c>
      <c r="AO45" s="181" t="s">
        <v>200</v>
      </c>
      <c r="AP45" s="152" t="s">
        <v>200</v>
      </c>
      <c r="AQ45" s="179" t="s">
        <v>200</v>
      </c>
      <c r="AR45" s="179" t="s">
        <v>200</v>
      </c>
      <c r="AS45" s="179" t="s">
        <v>200</v>
      </c>
      <c r="AT45" s="179" t="s">
        <v>200</v>
      </c>
      <c r="AU45" s="365"/>
      <c r="AV45" s="365"/>
      <c r="AW45" s="365"/>
    </row>
    <row r="46" spans="1:49" ht="15.75" customHeight="1" x14ac:dyDescent="0.2">
      <c r="A46" s="663"/>
      <c r="B46" s="539"/>
      <c r="C46" s="365"/>
      <c r="D46" s="365"/>
      <c r="E46" s="399"/>
      <c r="F46" s="399"/>
      <c r="G46" s="365"/>
      <c r="H46" s="365"/>
      <c r="I46" s="399"/>
      <c r="J46" s="399"/>
      <c r="K46" s="399"/>
      <c r="L46" s="365"/>
      <c r="M46" s="399"/>
      <c r="N46" s="399"/>
      <c r="O46" s="399"/>
      <c r="P46" s="399"/>
      <c r="Q46" s="365"/>
      <c r="R46" s="365"/>
      <c r="S46" s="717"/>
      <c r="T46" s="732"/>
      <c r="U46" s="648"/>
      <c r="V46" s="648"/>
      <c r="W46" s="648"/>
      <c r="X46" s="592"/>
      <c r="Y46" s="648"/>
      <c r="Z46" s="729"/>
      <c r="AA46" s="70">
        <v>5</v>
      </c>
      <c r="AB46" s="279" t="s">
        <v>200</v>
      </c>
      <c r="AC46" s="178" t="s">
        <v>200</v>
      </c>
      <c r="AD46" s="148" t="s">
        <v>200</v>
      </c>
      <c r="AE46" s="148" t="s">
        <v>200</v>
      </c>
      <c r="AF46" s="178" t="s">
        <v>200</v>
      </c>
      <c r="AG46" s="148" t="s">
        <v>200</v>
      </c>
      <c r="AH46" s="148" t="s">
        <v>200</v>
      </c>
      <c r="AI46" s="148" t="s">
        <v>200</v>
      </c>
      <c r="AJ46" s="178" t="s">
        <v>200</v>
      </c>
      <c r="AK46" s="180" t="s">
        <v>200</v>
      </c>
      <c r="AL46" s="178" t="s">
        <v>200</v>
      </c>
      <c r="AM46" s="180" t="s">
        <v>200</v>
      </c>
      <c r="AN46" s="178" t="s">
        <v>200</v>
      </c>
      <c r="AO46" s="181" t="s">
        <v>200</v>
      </c>
      <c r="AP46" s="152" t="s">
        <v>200</v>
      </c>
      <c r="AQ46" s="179" t="s">
        <v>200</v>
      </c>
      <c r="AR46" s="179" t="s">
        <v>200</v>
      </c>
      <c r="AS46" s="179" t="s">
        <v>200</v>
      </c>
      <c r="AT46" s="179" t="s">
        <v>200</v>
      </c>
      <c r="AU46" s="365"/>
      <c r="AV46" s="365"/>
      <c r="AW46" s="365"/>
    </row>
    <row r="47" spans="1:49" ht="15.75" customHeight="1" x14ac:dyDescent="0.2">
      <c r="A47" s="663"/>
      <c r="B47" s="539"/>
      <c r="C47" s="366"/>
      <c r="D47" s="366"/>
      <c r="E47" s="400"/>
      <c r="F47" s="400"/>
      <c r="G47" s="366"/>
      <c r="H47" s="366"/>
      <c r="I47" s="400"/>
      <c r="J47" s="400"/>
      <c r="K47" s="400"/>
      <c r="L47" s="366"/>
      <c r="M47" s="400"/>
      <c r="N47" s="400"/>
      <c r="O47" s="400"/>
      <c r="P47" s="400"/>
      <c r="Q47" s="366"/>
      <c r="R47" s="366"/>
      <c r="S47" s="718"/>
      <c r="T47" s="733"/>
      <c r="U47" s="383"/>
      <c r="V47" s="383"/>
      <c r="W47" s="383"/>
      <c r="X47" s="593"/>
      <c r="Y47" s="383"/>
      <c r="Z47" s="730"/>
      <c r="AA47" s="70">
        <v>6</v>
      </c>
      <c r="AB47" s="279" t="s">
        <v>200</v>
      </c>
      <c r="AC47" s="178" t="s">
        <v>200</v>
      </c>
      <c r="AD47" s="148" t="s">
        <v>200</v>
      </c>
      <c r="AE47" s="148" t="s">
        <v>200</v>
      </c>
      <c r="AF47" s="178" t="s">
        <v>200</v>
      </c>
      <c r="AG47" s="148" t="s">
        <v>200</v>
      </c>
      <c r="AH47" s="148" t="s">
        <v>200</v>
      </c>
      <c r="AI47" s="148" t="s">
        <v>200</v>
      </c>
      <c r="AJ47" s="178" t="s">
        <v>200</v>
      </c>
      <c r="AK47" s="180" t="s">
        <v>200</v>
      </c>
      <c r="AL47" s="178" t="s">
        <v>200</v>
      </c>
      <c r="AM47" s="180" t="s">
        <v>200</v>
      </c>
      <c r="AN47" s="178" t="s">
        <v>200</v>
      </c>
      <c r="AO47" s="181" t="s">
        <v>200</v>
      </c>
      <c r="AP47" s="152" t="s">
        <v>200</v>
      </c>
      <c r="AQ47" s="179" t="s">
        <v>200</v>
      </c>
      <c r="AR47" s="179" t="s">
        <v>200</v>
      </c>
      <c r="AS47" s="179" t="s">
        <v>200</v>
      </c>
      <c r="AT47" s="179" t="s">
        <v>200</v>
      </c>
      <c r="AU47" s="366"/>
      <c r="AV47" s="366"/>
      <c r="AW47" s="366"/>
    </row>
    <row r="48" spans="1:49" s="71" customFormat="1" ht="49.5" customHeight="1" x14ac:dyDescent="0.25">
      <c r="A48" s="663">
        <v>7</v>
      </c>
      <c r="B48" s="539" t="s">
        <v>972</v>
      </c>
      <c r="C48" s="365" t="s">
        <v>32</v>
      </c>
      <c r="D48" s="365" t="s">
        <v>1018</v>
      </c>
      <c r="E48" s="399" t="s">
        <v>1019</v>
      </c>
      <c r="F48" s="399" t="s">
        <v>1020</v>
      </c>
      <c r="G48" s="365" t="s">
        <v>65</v>
      </c>
      <c r="H48" s="365" t="s">
        <v>976</v>
      </c>
      <c r="I48" s="399" t="s">
        <v>1021</v>
      </c>
      <c r="J48" s="399" t="s">
        <v>72</v>
      </c>
      <c r="K48" s="399" t="s">
        <v>1022</v>
      </c>
      <c r="L48" s="365" t="s">
        <v>37</v>
      </c>
      <c r="M48" s="399" t="s">
        <v>996</v>
      </c>
      <c r="N48" s="399" t="s">
        <v>980</v>
      </c>
      <c r="O48" s="399" t="s">
        <v>981</v>
      </c>
      <c r="P48" s="399" t="s">
        <v>997</v>
      </c>
      <c r="Q48" s="365" t="s">
        <v>41</v>
      </c>
      <c r="R48" s="365" t="s">
        <v>56</v>
      </c>
      <c r="S48" s="717">
        <v>5001</v>
      </c>
      <c r="T48" s="731" t="s">
        <v>241</v>
      </c>
      <c r="U48" s="722">
        <v>1</v>
      </c>
      <c r="V48" s="648" t="s">
        <v>837</v>
      </c>
      <c r="W48" s="648" t="s">
        <v>837</v>
      </c>
      <c r="X48" s="719" t="s">
        <v>557</v>
      </c>
      <c r="Y48" s="722">
        <v>0.8</v>
      </c>
      <c r="Z48" s="728" t="s">
        <v>210</v>
      </c>
      <c r="AA48" s="70">
        <v>1</v>
      </c>
      <c r="AB48" s="279" t="s">
        <v>1023</v>
      </c>
      <c r="AC48" s="178" t="s">
        <v>183</v>
      </c>
      <c r="AD48" s="148" t="s">
        <v>230</v>
      </c>
      <c r="AE48" s="148" t="s">
        <v>566</v>
      </c>
      <c r="AF48" s="137">
        <v>0.4</v>
      </c>
      <c r="AG48" s="148" t="s">
        <v>243</v>
      </c>
      <c r="AH48" s="148" t="s">
        <v>187</v>
      </c>
      <c r="AI48" s="148" t="s">
        <v>188</v>
      </c>
      <c r="AJ48" s="137">
        <v>0.6</v>
      </c>
      <c r="AK48" s="133" t="s">
        <v>179</v>
      </c>
      <c r="AL48" s="137">
        <v>0.6</v>
      </c>
      <c r="AM48" s="138" t="s">
        <v>557</v>
      </c>
      <c r="AN48" s="137">
        <v>0.8</v>
      </c>
      <c r="AO48" s="139" t="s">
        <v>210</v>
      </c>
      <c r="AP48" s="152" t="s">
        <v>33</v>
      </c>
      <c r="AQ48" s="179" t="s">
        <v>1024</v>
      </c>
      <c r="AR48" s="179" t="s">
        <v>1025</v>
      </c>
      <c r="AS48" s="179" t="s">
        <v>1026</v>
      </c>
      <c r="AT48" s="179" t="s">
        <v>327</v>
      </c>
      <c r="AU48" s="365" t="s">
        <v>1027</v>
      </c>
      <c r="AV48" s="365" t="s">
        <v>1028</v>
      </c>
      <c r="AW48" s="365" t="s">
        <v>967</v>
      </c>
    </row>
    <row r="49" spans="1:49" ht="49.5" customHeight="1" x14ac:dyDescent="0.2">
      <c r="A49" s="663"/>
      <c r="B49" s="539"/>
      <c r="C49" s="365"/>
      <c r="D49" s="365"/>
      <c r="E49" s="399"/>
      <c r="F49" s="399"/>
      <c r="G49" s="365"/>
      <c r="H49" s="365"/>
      <c r="I49" s="399"/>
      <c r="J49" s="399"/>
      <c r="K49" s="399"/>
      <c r="L49" s="365"/>
      <c r="M49" s="399"/>
      <c r="N49" s="399"/>
      <c r="O49" s="399"/>
      <c r="P49" s="399"/>
      <c r="Q49" s="365"/>
      <c r="R49" s="365"/>
      <c r="S49" s="717"/>
      <c r="T49" s="732"/>
      <c r="U49" s="648"/>
      <c r="V49" s="648"/>
      <c r="W49" s="648"/>
      <c r="X49" s="720"/>
      <c r="Y49" s="648"/>
      <c r="Z49" s="729"/>
      <c r="AA49" s="70">
        <v>2</v>
      </c>
      <c r="AB49" s="279" t="s">
        <v>1002</v>
      </c>
      <c r="AC49" s="178" t="s">
        <v>183</v>
      </c>
      <c r="AD49" s="148" t="s">
        <v>184</v>
      </c>
      <c r="AE49" s="148" t="s">
        <v>185</v>
      </c>
      <c r="AF49" s="137">
        <v>0.4</v>
      </c>
      <c r="AG49" s="148" t="s">
        <v>243</v>
      </c>
      <c r="AH49" s="148" t="s">
        <v>187</v>
      </c>
      <c r="AI49" s="148" t="s">
        <v>188</v>
      </c>
      <c r="AJ49" s="137">
        <v>0.36</v>
      </c>
      <c r="AK49" s="140" t="s">
        <v>189</v>
      </c>
      <c r="AL49" s="137">
        <v>0.36</v>
      </c>
      <c r="AM49" s="138" t="s">
        <v>557</v>
      </c>
      <c r="AN49" s="137">
        <v>0.8</v>
      </c>
      <c r="AO49" s="139" t="s">
        <v>210</v>
      </c>
      <c r="AP49" s="152" t="s">
        <v>33</v>
      </c>
      <c r="AQ49" s="179" t="s">
        <v>1029</v>
      </c>
      <c r="AR49" s="179" t="s">
        <v>1030</v>
      </c>
      <c r="AS49" s="179" t="s">
        <v>986</v>
      </c>
      <c r="AT49" s="179" t="s">
        <v>327</v>
      </c>
      <c r="AU49" s="365"/>
      <c r="AV49" s="365"/>
      <c r="AW49" s="365"/>
    </row>
    <row r="50" spans="1:49" ht="15.75" customHeight="1" x14ac:dyDescent="0.2">
      <c r="A50" s="663"/>
      <c r="B50" s="539"/>
      <c r="C50" s="365"/>
      <c r="D50" s="365"/>
      <c r="E50" s="399"/>
      <c r="F50" s="399"/>
      <c r="G50" s="365"/>
      <c r="H50" s="365"/>
      <c r="I50" s="399"/>
      <c r="J50" s="399"/>
      <c r="K50" s="399"/>
      <c r="L50" s="365"/>
      <c r="M50" s="399"/>
      <c r="N50" s="399"/>
      <c r="O50" s="399"/>
      <c r="P50" s="399"/>
      <c r="Q50" s="365"/>
      <c r="R50" s="365"/>
      <c r="S50" s="717"/>
      <c r="T50" s="732"/>
      <c r="U50" s="648"/>
      <c r="V50" s="648"/>
      <c r="W50" s="648"/>
      <c r="X50" s="720"/>
      <c r="Y50" s="648"/>
      <c r="Z50" s="729"/>
      <c r="AA50" s="70">
        <v>3</v>
      </c>
      <c r="AB50" s="299" t="s">
        <v>200</v>
      </c>
      <c r="AC50" s="178" t="s">
        <v>200</v>
      </c>
      <c r="AD50" s="148" t="s">
        <v>200</v>
      </c>
      <c r="AE50" s="148" t="s">
        <v>200</v>
      </c>
      <c r="AF50" s="178" t="s">
        <v>200</v>
      </c>
      <c r="AG50" s="148" t="s">
        <v>200</v>
      </c>
      <c r="AH50" s="148" t="s">
        <v>200</v>
      </c>
      <c r="AI50" s="148" t="s">
        <v>200</v>
      </c>
      <c r="AJ50" s="178" t="s">
        <v>200</v>
      </c>
      <c r="AK50" s="180" t="s">
        <v>200</v>
      </c>
      <c r="AL50" s="178" t="s">
        <v>200</v>
      </c>
      <c r="AM50" s="180" t="s">
        <v>200</v>
      </c>
      <c r="AN50" s="178" t="s">
        <v>200</v>
      </c>
      <c r="AO50" s="181" t="s">
        <v>200</v>
      </c>
      <c r="AP50" s="152" t="s">
        <v>200</v>
      </c>
      <c r="AQ50" s="179" t="s">
        <v>200</v>
      </c>
      <c r="AR50" s="179" t="s">
        <v>200</v>
      </c>
      <c r="AS50" s="179" t="s">
        <v>200</v>
      </c>
      <c r="AT50" s="179" t="s">
        <v>200</v>
      </c>
      <c r="AU50" s="365"/>
      <c r="AV50" s="365"/>
      <c r="AW50" s="365"/>
    </row>
    <row r="51" spans="1:49" ht="15.75" customHeight="1" x14ac:dyDescent="0.2">
      <c r="A51" s="663"/>
      <c r="B51" s="539"/>
      <c r="C51" s="365"/>
      <c r="D51" s="365"/>
      <c r="E51" s="399"/>
      <c r="F51" s="399"/>
      <c r="G51" s="365"/>
      <c r="H51" s="365"/>
      <c r="I51" s="399"/>
      <c r="J51" s="399"/>
      <c r="K51" s="399"/>
      <c r="L51" s="365"/>
      <c r="M51" s="399"/>
      <c r="N51" s="399"/>
      <c r="O51" s="399"/>
      <c r="P51" s="399"/>
      <c r="Q51" s="365"/>
      <c r="R51" s="365"/>
      <c r="S51" s="717"/>
      <c r="T51" s="732"/>
      <c r="U51" s="648"/>
      <c r="V51" s="648"/>
      <c r="W51" s="648"/>
      <c r="X51" s="720"/>
      <c r="Y51" s="648"/>
      <c r="Z51" s="729"/>
      <c r="AA51" s="70">
        <v>4</v>
      </c>
      <c r="AB51" s="279" t="s">
        <v>200</v>
      </c>
      <c r="AC51" s="178" t="s">
        <v>200</v>
      </c>
      <c r="AD51" s="148" t="s">
        <v>200</v>
      </c>
      <c r="AE51" s="148" t="s">
        <v>200</v>
      </c>
      <c r="AF51" s="178" t="s">
        <v>200</v>
      </c>
      <c r="AG51" s="148" t="s">
        <v>200</v>
      </c>
      <c r="AH51" s="148" t="s">
        <v>200</v>
      </c>
      <c r="AI51" s="148" t="s">
        <v>200</v>
      </c>
      <c r="AJ51" s="178" t="s">
        <v>200</v>
      </c>
      <c r="AK51" s="180" t="s">
        <v>200</v>
      </c>
      <c r="AL51" s="178" t="s">
        <v>200</v>
      </c>
      <c r="AM51" s="180" t="s">
        <v>200</v>
      </c>
      <c r="AN51" s="178" t="s">
        <v>200</v>
      </c>
      <c r="AO51" s="181" t="s">
        <v>200</v>
      </c>
      <c r="AP51" s="152" t="s">
        <v>200</v>
      </c>
      <c r="AQ51" s="179" t="s">
        <v>200</v>
      </c>
      <c r="AR51" s="179" t="s">
        <v>200</v>
      </c>
      <c r="AS51" s="179" t="s">
        <v>200</v>
      </c>
      <c r="AT51" s="179" t="s">
        <v>200</v>
      </c>
      <c r="AU51" s="365"/>
      <c r="AV51" s="365"/>
      <c r="AW51" s="365"/>
    </row>
    <row r="52" spans="1:49" ht="15.75" customHeight="1" x14ac:dyDescent="0.2">
      <c r="A52" s="663"/>
      <c r="B52" s="539"/>
      <c r="C52" s="365"/>
      <c r="D52" s="365"/>
      <c r="E52" s="399"/>
      <c r="F52" s="399"/>
      <c r="G52" s="365"/>
      <c r="H52" s="365"/>
      <c r="I52" s="399"/>
      <c r="J52" s="399"/>
      <c r="K52" s="399"/>
      <c r="L52" s="365"/>
      <c r="M52" s="399"/>
      <c r="N52" s="399"/>
      <c r="O52" s="399"/>
      <c r="P52" s="399"/>
      <c r="Q52" s="365"/>
      <c r="R52" s="365"/>
      <c r="S52" s="717"/>
      <c r="T52" s="732"/>
      <c r="U52" s="648"/>
      <c r="V52" s="648"/>
      <c r="W52" s="648"/>
      <c r="X52" s="720"/>
      <c r="Y52" s="648"/>
      <c r="Z52" s="729"/>
      <c r="AA52" s="70">
        <v>5</v>
      </c>
      <c r="AB52" s="279" t="s">
        <v>200</v>
      </c>
      <c r="AC52" s="178" t="s">
        <v>200</v>
      </c>
      <c r="AD52" s="148" t="s">
        <v>200</v>
      </c>
      <c r="AE52" s="148" t="s">
        <v>200</v>
      </c>
      <c r="AF52" s="178" t="s">
        <v>200</v>
      </c>
      <c r="AG52" s="148" t="s">
        <v>200</v>
      </c>
      <c r="AH52" s="148" t="s">
        <v>200</v>
      </c>
      <c r="AI52" s="148" t="s">
        <v>200</v>
      </c>
      <c r="AJ52" s="178" t="s">
        <v>200</v>
      </c>
      <c r="AK52" s="180" t="s">
        <v>200</v>
      </c>
      <c r="AL52" s="178" t="s">
        <v>200</v>
      </c>
      <c r="AM52" s="180" t="s">
        <v>200</v>
      </c>
      <c r="AN52" s="178" t="s">
        <v>200</v>
      </c>
      <c r="AO52" s="181" t="s">
        <v>200</v>
      </c>
      <c r="AP52" s="152" t="s">
        <v>200</v>
      </c>
      <c r="AQ52" s="179" t="s">
        <v>200</v>
      </c>
      <c r="AR52" s="179" t="s">
        <v>200</v>
      </c>
      <c r="AS52" s="179" t="s">
        <v>200</v>
      </c>
      <c r="AT52" s="179" t="s">
        <v>200</v>
      </c>
      <c r="AU52" s="365"/>
      <c r="AV52" s="365"/>
      <c r="AW52" s="365"/>
    </row>
    <row r="53" spans="1:49" ht="15.75" customHeight="1" x14ac:dyDescent="0.2">
      <c r="A53" s="663"/>
      <c r="B53" s="539"/>
      <c r="C53" s="366"/>
      <c r="D53" s="366"/>
      <c r="E53" s="400"/>
      <c r="F53" s="400"/>
      <c r="G53" s="366"/>
      <c r="H53" s="366"/>
      <c r="I53" s="400"/>
      <c r="J53" s="400"/>
      <c r="K53" s="400"/>
      <c r="L53" s="366"/>
      <c r="M53" s="400"/>
      <c r="N53" s="400"/>
      <c r="O53" s="400"/>
      <c r="P53" s="400"/>
      <c r="Q53" s="366"/>
      <c r="R53" s="366"/>
      <c r="S53" s="718"/>
      <c r="T53" s="733"/>
      <c r="U53" s="383"/>
      <c r="V53" s="383"/>
      <c r="W53" s="383"/>
      <c r="X53" s="721"/>
      <c r="Y53" s="383"/>
      <c r="Z53" s="730"/>
      <c r="AA53" s="70">
        <v>6</v>
      </c>
      <c r="AB53" s="279" t="s">
        <v>200</v>
      </c>
      <c r="AC53" s="178" t="s">
        <v>200</v>
      </c>
      <c r="AD53" s="148" t="s">
        <v>200</v>
      </c>
      <c r="AE53" s="148" t="s">
        <v>200</v>
      </c>
      <c r="AF53" s="178" t="s">
        <v>200</v>
      </c>
      <c r="AG53" s="148" t="s">
        <v>200</v>
      </c>
      <c r="AH53" s="148" t="s">
        <v>200</v>
      </c>
      <c r="AI53" s="148" t="s">
        <v>200</v>
      </c>
      <c r="AJ53" s="178" t="s">
        <v>200</v>
      </c>
      <c r="AK53" s="180" t="s">
        <v>200</v>
      </c>
      <c r="AL53" s="178" t="s">
        <v>200</v>
      </c>
      <c r="AM53" s="180" t="s">
        <v>200</v>
      </c>
      <c r="AN53" s="178" t="s">
        <v>200</v>
      </c>
      <c r="AO53" s="181" t="s">
        <v>200</v>
      </c>
      <c r="AP53" s="152" t="s">
        <v>200</v>
      </c>
      <c r="AQ53" s="179" t="s">
        <v>200</v>
      </c>
      <c r="AR53" s="179" t="s">
        <v>200</v>
      </c>
      <c r="AS53" s="179" t="s">
        <v>200</v>
      </c>
      <c r="AT53" s="179" t="s">
        <v>200</v>
      </c>
      <c r="AU53" s="366"/>
      <c r="AV53" s="366"/>
      <c r="AW53" s="366"/>
    </row>
    <row r="54" spans="1:49" ht="63.75" customHeight="1" x14ac:dyDescent="0.2">
      <c r="A54" s="663">
        <v>8</v>
      </c>
      <c r="B54" s="539" t="s">
        <v>972</v>
      </c>
      <c r="C54" s="365" t="s">
        <v>30</v>
      </c>
      <c r="D54" s="365" t="s">
        <v>1031</v>
      </c>
      <c r="E54" s="399" t="s">
        <v>1032</v>
      </c>
      <c r="F54" s="399" t="s">
        <v>1033</v>
      </c>
      <c r="G54" s="365" t="s">
        <v>65</v>
      </c>
      <c r="H54" s="365" t="s">
        <v>976</v>
      </c>
      <c r="I54" s="399" t="s">
        <v>1034</v>
      </c>
      <c r="J54" s="399" t="s">
        <v>72</v>
      </c>
      <c r="K54" s="399" t="s">
        <v>978</v>
      </c>
      <c r="L54" s="365" t="s">
        <v>40</v>
      </c>
      <c r="M54" s="399" t="s">
        <v>1035</v>
      </c>
      <c r="N54" s="399" t="s">
        <v>980</v>
      </c>
      <c r="O54" s="399" t="s">
        <v>981</v>
      </c>
      <c r="P54" s="399" t="s">
        <v>1036</v>
      </c>
      <c r="Q54" s="365" t="s">
        <v>48</v>
      </c>
      <c r="R54" s="365" t="s">
        <v>56</v>
      </c>
      <c r="S54" s="717">
        <v>5001</v>
      </c>
      <c r="T54" s="731" t="s">
        <v>241</v>
      </c>
      <c r="U54" s="722">
        <v>1</v>
      </c>
      <c r="V54" s="648" t="s">
        <v>281</v>
      </c>
      <c r="W54" s="648" t="s">
        <v>281</v>
      </c>
      <c r="X54" s="734" t="s">
        <v>448</v>
      </c>
      <c r="Y54" s="722">
        <v>0.2</v>
      </c>
      <c r="Z54" s="728" t="s">
        <v>210</v>
      </c>
      <c r="AA54" s="70">
        <v>1</v>
      </c>
      <c r="AB54" s="279" t="s">
        <v>1037</v>
      </c>
      <c r="AC54" s="178" t="s">
        <v>183</v>
      </c>
      <c r="AD54" s="148" t="s">
        <v>184</v>
      </c>
      <c r="AE54" s="148" t="s">
        <v>185</v>
      </c>
      <c r="AF54" s="137">
        <v>0.4</v>
      </c>
      <c r="AG54" s="148" t="s">
        <v>243</v>
      </c>
      <c r="AH54" s="148" t="s">
        <v>187</v>
      </c>
      <c r="AI54" s="148" t="s">
        <v>188</v>
      </c>
      <c r="AJ54" s="137">
        <v>0.6</v>
      </c>
      <c r="AK54" s="133" t="s">
        <v>179</v>
      </c>
      <c r="AL54" s="137">
        <v>0.6</v>
      </c>
      <c r="AM54" s="150" t="s">
        <v>448</v>
      </c>
      <c r="AN54" s="137">
        <v>0.2</v>
      </c>
      <c r="AO54" s="135" t="s">
        <v>181</v>
      </c>
      <c r="AP54" s="152" t="s">
        <v>33</v>
      </c>
      <c r="AQ54" s="179" t="s">
        <v>1038</v>
      </c>
      <c r="AR54" s="179" t="s">
        <v>967</v>
      </c>
      <c r="AS54" s="179" t="s">
        <v>986</v>
      </c>
      <c r="AT54" s="179" t="s">
        <v>327</v>
      </c>
      <c r="AU54" s="365" t="s">
        <v>1039</v>
      </c>
      <c r="AV54" s="365" t="s">
        <v>986</v>
      </c>
      <c r="AW54" s="365" t="s">
        <v>1040</v>
      </c>
    </row>
    <row r="55" spans="1:49" ht="63.75" customHeight="1" x14ac:dyDescent="0.2">
      <c r="A55" s="663"/>
      <c r="B55" s="539"/>
      <c r="C55" s="365"/>
      <c r="D55" s="365"/>
      <c r="E55" s="399"/>
      <c r="F55" s="399"/>
      <c r="G55" s="365"/>
      <c r="H55" s="365"/>
      <c r="I55" s="399"/>
      <c r="J55" s="399"/>
      <c r="K55" s="399"/>
      <c r="L55" s="365"/>
      <c r="M55" s="399"/>
      <c r="N55" s="399"/>
      <c r="O55" s="399"/>
      <c r="P55" s="399"/>
      <c r="Q55" s="365"/>
      <c r="R55" s="365"/>
      <c r="S55" s="717"/>
      <c r="T55" s="732"/>
      <c r="U55" s="648"/>
      <c r="V55" s="648"/>
      <c r="W55" s="648"/>
      <c r="X55" s="735"/>
      <c r="Y55" s="648"/>
      <c r="Z55" s="729"/>
      <c r="AA55" s="70">
        <v>2</v>
      </c>
      <c r="AB55" s="279" t="s">
        <v>1041</v>
      </c>
      <c r="AC55" s="178" t="s">
        <v>183</v>
      </c>
      <c r="AD55" s="148" t="s">
        <v>184</v>
      </c>
      <c r="AE55" s="148" t="s">
        <v>566</v>
      </c>
      <c r="AF55" s="137">
        <v>0.5</v>
      </c>
      <c r="AG55" s="148" t="s">
        <v>186</v>
      </c>
      <c r="AH55" s="148" t="s">
        <v>187</v>
      </c>
      <c r="AI55" s="148" t="s">
        <v>188</v>
      </c>
      <c r="AJ55" s="137">
        <v>0.3</v>
      </c>
      <c r="AK55" s="140" t="s">
        <v>189</v>
      </c>
      <c r="AL55" s="137">
        <v>0.3</v>
      </c>
      <c r="AM55" s="150" t="s">
        <v>448</v>
      </c>
      <c r="AN55" s="137">
        <v>0.2</v>
      </c>
      <c r="AO55" s="182" t="s">
        <v>451</v>
      </c>
      <c r="AP55" s="152" t="s">
        <v>200</v>
      </c>
      <c r="AQ55" s="179" t="s">
        <v>200</v>
      </c>
      <c r="AR55" s="179" t="s">
        <v>200</v>
      </c>
      <c r="AS55" s="179" t="s">
        <v>200</v>
      </c>
      <c r="AT55" s="179" t="s">
        <v>200</v>
      </c>
      <c r="AU55" s="365"/>
      <c r="AV55" s="365"/>
      <c r="AW55" s="365"/>
    </row>
    <row r="56" spans="1:49" ht="15.75" customHeight="1" x14ac:dyDescent="0.2">
      <c r="A56" s="663"/>
      <c r="B56" s="539"/>
      <c r="C56" s="365"/>
      <c r="D56" s="365"/>
      <c r="E56" s="399"/>
      <c r="F56" s="399"/>
      <c r="G56" s="365"/>
      <c r="H56" s="365"/>
      <c r="I56" s="399"/>
      <c r="J56" s="399"/>
      <c r="K56" s="399"/>
      <c r="L56" s="365"/>
      <c r="M56" s="399"/>
      <c r="N56" s="399"/>
      <c r="O56" s="399"/>
      <c r="P56" s="399"/>
      <c r="Q56" s="365"/>
      <c r="R56" s="365"/>
      <c r="S56" s="717"/>
      <c r="T56" s="732"/>
      <c r="U56" s="648"/>
      <c r="V56" s="648"/>
      <c r="W56" s="648"/>
      <c r="X56" s="735"/>
      <c r="Y56" s="648"/>
      <c r="Z56" s="729"/>
      <c r="AA56" s="70">
        <v>3</v>
      </c>
      <c r="AB56" s="299" t="s">
        <v>200</v>
      </c>
      <c r="AC56" s="178" t="s">
        <v>200</v>
      </c>
      <c r="AD56" s="148" t="s">
        <v>200</v>
      </c>
      <c r="AE56" s="148" t="s">
        <v>200</v>
      </c>
      <c r="AF56" s="178" t="s">
        <v>200</v>
      </c>
      <c r="AG56" s="148" t="s">
        <v>200</v>
      </c>
      <c r="AH56" s="148" t="s">
        <v>200</v>
      </c>
      <c r="AI56" s="148" t="s">
        <v>200</v>
      </c>
      <c r="AJ56" s="178" t="s">
        <v>200</v>
      </c>
      <c r="AK56" s="180" t="s">
        <v>200</v>
      </c>
      <c r="AL56" s="178" t="s">
        <v>200</v>
      </c>
      <c r="AM56" s="180" t="s">
        <v>200</v>
      </c>
      <c r="AN56" s="178" t="s">
        <v>200</v>
      </c>
      <c r="AO56" s="181" t="s">
        <v>200</v>
      </c>
      <c r="AP56" s="152" t="s">
        <v>200</v>
      </c>
      <c r="AQ56" s="179" t="s">
        <v>200</v>
      </c>
      <c r="AR56" s="179" t="s">
        <v>200</v>
      </c>
      <c r="AS56" s="179" t="s">
        <v>200</v>
      </c>
      <c r="AT56" s="179" t="s">
        <v>200</v>
      </c>
      <c r="AU56" s="365"/>
      <c r="AV56" s="365"/>
      <c r="AW56" s="365"/>
    </row>
    <row r="57" spans="1:49" ht="15.75" customHeight="1" x14ac:dyDescent="0.2">
      <c r="A57" s="663"/>
      <c r="B57" s="539"/>
      <c r="C57" s="365"/>
      <c r="D57" s="365"/>
      <c r="E57" s="399"/>
      <c r="F57" s="399"/>
      <c r="G57" s="365"/>
      <c r="H57" s="365"/>
      <c r="I57" s="399"/>
      <c r="J57" s="399"/>
      <c r="K57" s="399"/>
      <c r="L57" s="365"/>
      <c r="M57" s="399"/>
      <c r="N57" s="399"/>
      <c r="O57" s="399"/>
      <c r="P57" s="399"/>
      <c r="Q57" s="365"/>
      <c r="R57" s="365"/>
      <c r="S57" s="717"/>
      <c r="T57" s="732"/>
      <c r="U57" s="648"/>
      <c r="V57" s="648"/>
      <c r="W57" s="648"/>
      <c r="X57" s="735"/>
      <c r="Y57" s="648"/>
      <c r="Z57" s="729"/>
      <c r="AA57" s="70">
        <v>4</v>
      </c>
      <c r="AB57" s="279" t="s">
        <v>200</v>
      </c>
      <c r="AC57" s="178" t="s">
        <v>200</v>
      </c>
      <c r="AD57" s="148" t="s">
        <v>200</v>
      </c>
      <c r="AE57" s="148" t="s">
        <v>200</v>
      </c>
      <c r="AF57" s="178" t="s">
        <v>200</v>
      </c>
      <c r="AG57" s="148" t="s">
        <v>200</v>
      </c>
      <c r="AH57" s="148" t="s">
        <v>200</v>
      </c>
      <c r="AI57" s="148" t="s">
        <v>200</v>
      </c>
      <c r="AJ57" s="178" t="s">
        <v>200</v>
      </c>
      <c r="AK57" s="180" t="s">
        <v>200</v>
      </c>
      <c r="AL57" s="178" t="s">
        <v>200</v>
      </c>
      <c r="AM57" s="180" t="s">
        <v>200</v>
      </c>
      <c r="AN57" s="178" t="s">
        <v>200</v>
      </c>
      <c r="AO57" s="181" t="s">
        <v>200</v>
      </c>
      <c r="AP57" s="152" t="s">
        <v>200</v>
      </c>
      <c r="AQ57" s="179" t="s">
        <v>200</v>
      </c>
      <c r="AR57" s="179" t="s">
        <v>200</v>
      </c>
      <c r="AS57" s="179" t="s">
        <v>200</v>
      </c>
      <c r="AT57" s="179" t="s">
        <v>200</v>
      </c>
      <c r="AU57" s="365"/>
      <c r="AV57" s="365"/>
      <c r="AW57" s="365"/>
    </row>
    <row r="58" spans="1:49" ht="15.75" customHeight="1" x14ac:dyDescent="0.2">
      <c r="A58" s="663"/>
      <c r="B58" s="539"/>
      <c r="C58" s="365"/>
      <c r="D58" s="365"/>
      <c r="E58" s="399"/>
      <c r="F58" s="399"/>
      <c r="G58" s="365"/>
      <c r="H58" s="365"/>
      <c r="I58" s="399"/>
      <c r="J58" s="399"/>
      <c r="K58" s="399"/>
      <c r="L58" s="365"/>
      <c r="M58" s="399"/>
      <c r="N58" s="399"/>
      <c r="O58" s="399"/>
      <c r="P58" s="399"/>
      <c r="Q58" s="365"/>
      <c r="R58" s="365"/>
      <c r="S58" s="717"/>
      <c r="T58" s="732"/>
      <c r="U58" s="648"/>
      <c r="V58" s="648"/>
      <c r="W58" s="648"/>
      <c r="X58" s="735"/>
      <c r="Y58" s="648"/>
      <c r="Z58" s="729"/>
      <c r="AA58" s="70">
        <v>5</v>
      </c>
      <c r="AB58" s="279" t="s">
        <v>200</v>
      </c>
      <c r="AC58" s="178" t="s">
        <v>200</v>
      </c>
      <c r="AD58" s="148" t="s">
        <v>200</v>
      </c>
      <c r="AE58" s="148" t="s">
        <v>200</v>
      </c>
      <c r="AF58" s="178" t="s">
        <v>200</v>
      </c>
      <c r="AG58" s="148" t="s">
        <v>200</v>
      </c>
      <c r="AH58" s="148" t="s">
        <v>200</v>
      </c>
      <c r="AI58" s="148" t="s">
        <v>200</v>
      </c>
      <c r="AJ58" s="178" t="s">
        <v>200</v>
      </c>
      <c r="AK58" s="180" t="s">
        <v>200</v>
      </c>
      <c r="AL58" s="178" t="s">
        <v>200</v>
      </c>
      <c r="AM58" s="180" t="s">
        <v>200</v>
      </c>
      <c r="AN58" s="178" t="s">
        <v>200</v>
      </c>
      <c r="AO58" s="181" t="s">
        <v>200</v>
      </c>
      <c r="AP58" s="152" t="s">
        <v>200</v>
      </c>
      <c r="AQ58" s="179" t="s">
        <v>200</v>
      </c>
      <c r="AR58" s="179" t="s">
        <v>200</v>
      </c>
      <c r="AS58" s="179" t="s">
        <v>200</v>
      </c>
      <c r="AT58" s="179" t="s">
        <v>200</v>
      </c>
      <c r="AU58" s="365"/>
      <c r="AV58" s="365"/>
      <c r="AW58" s="365"/>
    </row>
    <row r="59" spans="1:49" ht="15.75" customHeight="1" x14ac:dyDescent="0.2">
      <c r="A59" s="663"/>
      <c r="B59" s="539"/>
      <c r="C59" s="366"/>
      <c r="D59" s="366"/>
      <c r="E59" s="400"/>
      <c r="F59" s="400"/>
      <c r="G59" s="366"/>
      <c r="H59" s="366"/>
      <c r="I59" s="400"/>
      <c r="J59" s="400"/>
      <c r="K59" s="400"/>
      <c r="L59" s="366"/>
      <c r="M59" s="400"/>
      <c r="N59" s="400"/>
      <c r="O59" s="400"/>
      <c r="P59" s="400"/>
      <c r="Q59" s="366"/>
      <c r="R59" s="366"/>
      <c r="S59" s="718"/>
      <c r="T59" s="733"/>
      <c r="U59" s="383"/>
      <c r="V59" s="383"/>
      <c r="W59" s="383"/>
      <c r="X59" s="736"/>
      <c r="Y59" s="383"/>
      <c r="Z59" s="730"/>
      <c r="AA59" s="70">
        <v>6</v>
      </c>
      <c r="AB59" s="279" t="s">
        <v>200</v>
      </c>
      <c r="AC59" s="178" t="s">
        <v>200</v>
      </c>
      <c r="AD59" s="148" t="s">
        <v>200</v>
      </c>
      <c r="AE59" s="148" t="s">
        <v>200</v>
      </c>
      <c r="AF59" s="178" t="s">
        <v>200</v>
      </c>
      <c r="AG59" s="148" t="s">
        <v>200</v>
      </c>
      <c r="AH59" s="148" t="s">
        <v>200</v>
      </c>
      <c r="AI59" s="148" t="s">
        <v>200</v>
      </c>
      <c r="AJ59" s="178" t="s">
        <v>200</v>
      </c>
      <c r="AK59" s="180" t="s">
        <v>200</v>
      </c>
      <c r="AL59" s="178" t="s">
        <v>200</v>
      </c>
      <c r="AM59" s="180" t="s">
        <v>200</v>
      </c>
      <c r="AN59" s="178" t="s">
        <v>200</v>
      </c>
      <c r="AO59" s="181" t="s">
        <v>200</v>
      </c>
      <c r="AP59" s="152" t="s">
        <v>200</v>
      </c>
      <c r="AQ59" s="179" t="s">
        <v>200</v>
      </c>
      <c r="AR59" s="179" t="s">
        <v>200</v>
      </c>
      <c r="AS59" s="179" t="s">
        <v>200</v>
      </c>
      <c r="AT59" s="179" t="s">
        <v>200</v>
      </c>
      <c r="AU59" s="366"/>
      <c r="AV59" s="366"/>
      <c r="AW59" s="366"/>
    </row>
    <row r="60" spans="1:49" ht="79.5" customHeight="1" x14ac:dyDescent="0.2">
      <c r="A60" s="663">
        <v>9</v>
      </c>
      <c r="B60" s="539" t="s">
        <v>972</v>
      </c>
      <c r="C60" s="365" t="s">
        <v>32</v>
      </c>
      <c r="D60" s="365" t="s">
        <v>1042</v>
      </c>
      <c r="E60" s="399" t="s">
        <v>1043</v>
      </c>
      <c r="F60" s="399" t="s">
        <v>1044</v>
      </c>
      <c r="G60" s="365" t="s">
        <v>65</v>
      </c>
      <c r="H60" s="365" t="s">
        <v>976</v>
      </c>
      <c r="I60" s="399" t="s">
        <v>1045</v>
      </c>
      <c r="J60" s="399" t="s">
        <v>72</v>
      </c>
      <c r="K60" s="399" t="s">
        <v>1046</v>
      </c>
      <c r="L60" s="365" t="s">
        <v>37</v>
      </c>
      <c r="M60" s="399" t="s">
        <v>1047</v>
      </c>
      <c r="N60" s="399" t="s">
        <v>980</v>
      </c>
      <c r="O60" s="399" t="s">
        <v>981</v>
      </c>
      <c r="P60" s="399" t="s">
        <v>1048</v>
      </c>
      <c r="Q60" s="365" t="s">
        <v>41</v>
      </c>
      <c r="R60" s="365" t="s">
        <v>56</v>
      </c>
      <c r="S60" s="717">
        <v>288</v>
      </c>
      <c r="T60" s="591" t="s">
        <v>179</v>
      </c>
      <c r="U60" s="722">
        <v>0.6</v>
      </c>
      <c r="V60" s="648" t="s">
        <v>837</v>
      </c>
      <c r="W60" s="648" t="s">
        <v>837</v>
      </c>
      <c r="X60" s="719" t="s">
        <v>557</v>
      </c>
      <c r="Y60" s="722">
        <v>0.8</v>
      </c>
      <c r="Z60" s="728" t="s">
        <v>210</v>
      </c>
      <c r="AA60" s="70">
        <v>1</v>
      </c>
      <c r="AB60" s="279" t="s">
        <v>1049</v>
      </c>
      <c r="AC60" s="178" t="s">
        <v>183</v>
      </c>
      <c r="AD60" s="148" t="s">
        <v>230</v>
      </c>
      <c r="AE60" s="148" t="s">
        <v>185</v>
      </c>
      <c r="AF60" s="137">
        <v>0.3</v>
      </c>
      <c r="AG60" s="148" t="s">
        <v>243</v>
      </c>
      <c r="AH60" s="148" t="s">
        <v>450</v>
      </c>
      <c r="AI60" s="148" t="s">
        <v>188</v>
      </c>
      <c r="AJ60" s="137">
        <v>0.42</v>
      </c>
      <c r="AK60" s="133" t="s">
        <v>179</v>
      </c>
      <c r="AL60" s="137">
        <v>0.42</v>
      </c>
      <c r="AM60" s="138" t="s">
        <v>557</v>
      </c>
      <c r="AN60" s="137">
        <v>0.8</v>
      </c>
      <c r="AO60" s="139" t="s">
        <v>210</v>
      </c>
      <c r="AP60" s="148" t="s">
        <v>31</v>
      </c>
      <c r="AQ60" s="179" t="s">
        <v>1050</v>
      </c>
      <c r="AR60" s="179" t="s">
        <v>1051</v>
      </c>
      <c r="AS60" s="179" t="s">
        <v>1052</v>
      </c>
      <c r="AT60" s="179" t="s">
        <v>1053</v>
      </c>
      <c r="AU60" s="365" t="s">
        <v>1054</v>
      </c>
      <c r="AV60" s="365" t="s">
        <v>1055</v>
      </c>
      <c r="AW60" s="365" t="s">
        <v>1056</v>
      </c>
    </row>
    <row r="61" spans="1:49" ht="79.5" customHeight="1" x14ac:dyDescent="0.2">
      <c r="A61" s="663"/>
      <c r="B61" s="539"/>
      <c r="C61" s="365"/>
      <c r="D61" s="365"/>
      <c r="E61" s="399"/>
      <c r="F61" s="399"/>
      <c r="G61" s="365"/>
      <c r="H61" s="365"/>
      <c r="I61" s="399"/>
      <c r="J61" s="399"/>
      <c r="K61" s="399"/>
      <c r="L61" s="365"/>
      <c r="M61" s="399"/>
      <c r="N61" s="399"/>
      <c r="O61" s="399"/>
      <c r="P61" s="399"/>
      <c r="Q61" s="365"/>
      <c r="R61" s="365"/>
      <c r="S61" s="717"/>
      <c r="T61" s="592"/>
      <c r="U61" s="648"/>
      <c r="V61" s="648"/>
      <c r="W61" s="648"/>
      <c r="X61" s="720"/>
      <c r="Y61" s="648"/>
      <c r="Z61" s="729"/>
      <c r="AA61" s="70">
        <v>2</v>
      </c>
      <c r="AB61" s="279" t="s">
        <v>1057</v>
      </c>
      <c r="AC61" s="178" t="s">
        <v>183</v>
      </c>
      <c r="AD61" s="148" t="s">
        <v>184</v>
      </c>
      <c r="AE61" s="148" t="s">
        <v>185</v>
      </c>
      <c r="AF61" s="137">
        <v>0.4</v>
      </c>
      <c r="AG61" s="148" t="s">
        <v>243</v>
      </c>
      <c r="AH61" s="148" t="s">
        <v>187</v>
      </c>
      <c r="AI61" s="148" t="s">
        <v>188</v>
      </c>
      <c r="AJ61" s="137">
        <v>0.25</v>
      </c>
      <c r="AK61" s="140" t="s">
        <v>189</v>
      </c>
      <c r="AL61" s="137">
        <v>0.25</v>
      </c>
      <c r="AM61" s="138" t="s">
        <v>557</v>
      </c>
      <c r="AN61" s="137">
        <v>0.8</v>
      </c>
      <c r="AO61" s="139" t="s">
        <v>210</v>
      </c>
      <c r="AP61" s="148" t="s">
        <v>31</v>
      </c>
      <c r="AQ61" s="179" t="s">
        <v>1058</v>
      </c>
      <c r="AR61" s="179" t="s">
        <v>1051</v>
      </c>
      <c r="AS61" s="179" t="s">
        <v>1059</v>
      </c>
      <c r="AT61" s="179" t="s">
        <v>944</v>
      </c>
      <c r="AU61" s="365"/>
      <c r="AV61" s="365"/>
      <c r="AW61" s="365"/>
    </row>
    <row r="62" spans="1:49" ht="79.5" customHeight="1" x14ac:dyDescent="0.2">
      <c r="A62" s="663"/>
      <c r="B62" s="539"/>
      <c r="C62" s="365"/>
      <c r="D62" s="365"/>
      <c r="E62" s="399"/>
      <c r="F62" s="399"/>
      <c r="G62" s="365"/>
      <c r="H62" s="365"/>
      <c r="I62" s="399"/>
      <c r="J62" s="399"/>
      <c r="K62" s="399"/>
      <c r="L62" s="365"/>
      <c r="M62" s="399"/>
      <c r="N62" s="399"/>
      <c r="O62" s="399"/>
      <c r="P62" s="399"/>
      <c r="Q62" s="365"/>
      <c r="R62" s="365"/>
      <c r="S62" s="717"/>
      <c r="T62" s="592"/>
      <c r="U62" s="648"/>
      <c r="V62" s="648"/>
      <c r="W62" s="648"/>
      <c r="X62" s="720"/>
      <c r="Y62" s="648"/>
      <c r="Z62" s="729"/>
      <c r="AA62" s="70">
        <v>3</v>
      </c>
      <c r="AB62" s="279" t="s">
        <v>1060</v>
      </c>
      <c r="AC62" s="178" t="s">
        <v>183</v>
      </c>
      <c r="AD62" s="148" t="s">
        <v>184</v>
      </c>
      <c r="AE62" s="148" t="s">
        <v>185</v>
      </c>
      <c r="AF62" s="137">
        <v>0.4</v>
      </c>
      <c r="AG62" s="148" t="s">
        <v>186</v>
      </c>
      <c r="AH62" s="148" t="s">
        <v>450</v>
      </c>
      <c r="AI62" s="148" t="s">
        <v>188</v>
      </c>
      <c r="AJ62" s="137">
        <v>0.15</v>
      </c>
      <c r="AK62" s="150" t="s">
        <v>201</v>
      </c>
      <c r="AL62" s="137">
        <v>0.15</v>
      </c>
      <c r="AM62" s="138" t="s">
        <v>557</v>
      </c>
      <c r="AN62" s="137">
        <v>0.8</v>
      </c>
      <c r="AO62" s="139" t="s">
        <v>210</v>
      </c>
      <c r="AP62" s="148" t="s">
        <v>31</v>
      </c>
      <c r="AQ62" s="179" t="s">
        <v>1058</v>
      </c>
      <c r="AR62" s="179" t="s">
        <v>1051</v>
      </c>
      <c r="AS62" s="179" t="s">
        <v>1059</v>
      </c>
      <c r="AT62" s="179" t="s">
        <v>944</v>
      </c>
      <c r="AU62" s="365"/>
      <c r="AV62" s="365"/>
      <c r="AW62" s="365"/>
    </row>
    <row r="63" spans="1:49" ht="79.5" customHeight="1" x14ac:dyDescent="0.2">
      <c r="A63" s="663"/>
      <c r="B63" s="539"/>
      <c r="C63" s="365"/>
      <c r="D63" s="365"/>
      <c r="E63" s="399"/>
      <c r="F63" s="399"/>
      <c r="G63" s="365"/>
      <c r="H63" s="365"/>
      <c r="I63" s="399"/>
      <c r="J63" s="399"/>
      <c r="K63" s="399"/>
      <c r="L63" s="365"/>
      <c r="M63" s="399"/>
      <c r="N63" s="399"/>
      <c r="O63" s="399"/>
      <c r="P63" s="399"/>
      <c r="Q63" s="365"/>
      <c r="R63" s="365"/>
      <c r="S63" s="717"/>
      <c r="T63" s="592"/>
      <c r="U63" s="648"/>
      <c r="V63" s="648"/>
      <c r="W63" s="648"/>
      <c r="X63" s="720"/>
      <c r="Y63" s="648"/>
      <c r="Z63" s="729"/>
      <c r="AA63" s="70">
        <v>4</v>
      </c>
      <c r="AB63" s="279" t="s">
        <v>1061</v>
      </c>
      <c r="AC63" s="178" t="s">
        <v>183</v>
      </c>
      <c r="AD63" s="148" t="s">
        <v>184</v>
      </c>
      <c r="AE63" s="148" t="s">
        <v>185</v>
      </c>
      <c r="AF63" s="137">
        <v>0.4</v>
      </c>
      <c r="AG63" s="148" t="s">
        <v>243</v>
      </c>
      <c r="AH63" s="148" t="s">
        <v>187</v>
      </c>
      <c r="AI63" s="148" t="s">
        <v>188</v>
      </c>
      <c r="AJ63" s="137">
        <v>0.09</v>
      </c>
      <c r="AK63" s="150" t="s">
        <v>201</v>
      </c>
      <c r="AL63" s="137">
        <v>0.09</v>
      </c>
      <c r="AM63" s="138" t="s">
        <v>557</v>
      </c>
      <c r="AN63" s="137">
        <v>0.8</v>
      </c>
      <c r="AO63" s="139" t="s">
        <v>210</v>
      </c>
      <c r="AP63" s="148" t="s">
        <v>31</v>
      </c>
      <c r="AQ63" s="179" t="s">
        <v>1062</v>
      </c>
      <c r="AR63" s="179" t="s">
        <v>1051</v>
      </c>
      <c r="AS63" s="179" t="s">
        <v>1063</v>
      </c>
      <c r="AT63" s="179" t="s">
        <v>1064</v>
      </c>
      <c r="AU63" s="365"/>
      <c r="AV63" s="365"/>
      <c r="AW63" s="365"/>
    </row>
    <row r="64" spans="1:49" ht="79.5" customHeight="1" x14ac:dyDescent="0.2">
      <c r="A64" s="663"/>
      <c r="B64" s="539"/>
      <c r="C64" s="365"/>
      <c r="D64" s="365"/>
      <c r="E64" s="399"/>
      <c r="F64" s="399"/>
      <c r="G64" s="365"/>
      <c r="H64" s="365"/>
      <c r="I64" s="399"/>
      <c r="J64" s="399"/>
      <c r="K64" s="399"/>
      <c r="L64" s="365"/>
      <c r="M64" s="399"/>
      <c r="N64" s="399"/>
      <c r="O64" s="399"/>
      <c r="P64" s="399"/>
      <c r="Q64" s="365"/>
      <c r="R64" s="365"/>
      <c r="S64" s="717"/>
      <c r="T64" s="592"/>
      <c r="U64" s="648"/>
      <c r="V64" s="648"/>
      <c r="W64" s="648"/>
      <c r="X64" s="720"/>
      <c r="Y64" s="648"/>
      <c r="Z64" s="729"/>
      <c r="AA64" s="70">
        <v>5</v>
      </c>
      <c r="AB64" s="279" t="s">
        <v>1065</v>
      </c>
      <c r="AC64" s="178" t="s">
        <v>183</v>
      </c>
      <c r="AD64" s="148" t="s">
        <v>184</v>
      </c>
      <c r="AE64" s="148" t="s">
        <v>185</v>
      </c>
      <c r="AF64" s="137">
        <v>0.4</v>
      </c>
      <c r="AG64" s="148" t="s">
        <v>186</v>
      </c>
      <c r="AH64" s="148" t="s">
        <v>187</v>
      </c>
      <c r="AI64" s="148" t="s">
        <v>188</v>
      </c>
      <c r="AJ64" s="137">
        <v>0.05</v>
      </c>
      <c r="AK64" s="150" t="s">
        <v>201</v>
      </c>
      <c r="AL64" s="137">
        <v>0.05</v>
      </c>
      <c r="AM64" s="138" t="s">
        <v>557</v>
      </c>
      <c r="AN64" s="137">
        <v>0.8</v>
      </c>
      <c r="AO64" s="139" t="s">
        <v>210</v>
      </c>
      <c r="AP64" s="148" t="s">
        <v>31</v>
      </c>
      <c r="AQ64" s="179" t="s">
        <v>1066</v>
      </c>
      <c r="AR64" s="179" t="s">
        <v>1051</v>
      </c>
      <c r="AS64" s="179" t="s">
        <v>1052</v>
      </c>
      <c r="AT64" s="179" t="s">
        <v>1053</v>
      </c>
      <c r="AU64" s="365"/>
      <c r="AV64" s="365"/>
      <c r="AW64" s="365"/>
    </row>
    <row r="65" spans="1:49" ht="15.75" customHeight="1" x14ac:dyDescent="0.2">
      <c r="A65" s="663"/>
      <c r="B65" s="539"/>
      <c r="C65" s="366"/>
      <c r="D65" s="366"/>
      <c r="E65" s="400"/>
      <c r="F65" s="400"/>
      <c r="G65" s="366"/>
      <c r="H65" s="366"/>
      <c r="I65" s="400"/>
      <c r="J65" s="400"/>
      <c r="K65" s="400"/>
      <c r="L65" s="366"/>
      <c r="M65" s="400"/>
      <c r="N65" s="400"/>
      <c r="O65" s="400"/>
      <c r="P65" s="400"/>
      <c r="Q65" s="366"/>
      <c r="R65" s="366"/>
      <c r="S65" s="718"/>
      <c r="T65" s="593"/>
      <c r="U65" s="383"/>
      <c r="V65" s="383"/>
      <c r="W65" s="383"/>
      <c r="X65" s="721"/>
      <c r="Y65" s="383"/>
      <c r="Z65" s="730"/>
      <c r="AA65" s="70">
        <v>6</v>
      </c>
      <c r="AB65" s="279" t="s">
        <v>200</v>
      </c>
      <c r="AC65" s="178" t="s">
        <v>200</v>
      </c>
      <c r="AD65" s="148" t="s">
        <v>200</v>
      </c>
      <c r="AE65" s="148" t="s">
        <v>200</v>
      </c>
      <c r="AF65" s="178" t="s">
        <v>200</v>
      </c>
      <c r="AG65" s="148" t="s">
        <v>200</v>
      </c>
      <c r="AH65" s="148" t="s">
        <v>200</v>
      </c>
      <c r="AI65" s="148" t="s">
        <v>200</v>
      </c>
      <c r="AJ65" s="178" t="s">
        <v>200</v>
      </c>
      <c r="AK65" s="180" t="s">
        <v>200</v>
      </c>
      <c r="AL65" s="178" t="s">
        <v>200</v>
      </c>
      <c r="AM65" s="180" t="s">
        <v>200</v>
      </c>
      <c r="AN65" s="178" t="s">
        <v>200</v>
      </c>
      <c r="AO65" s="181" t="s">
        <v>200</v>
      </c>
      <c r="AP65" s="152" t="s">
        <v>200</v>
      </c>
      <c r="AQ65" s="179" t="s">
        <v>200</v>
      </c>
      <c r="AR65" s="179" t="s">
        <v>200</v>
      </c>
      <c r="AS65" s="179" t="s">
        <v>200</v>
      </c>
      <c r="AT65" s="179" t="s">
        <v>200</v>
      </c>
      <c r="AU65" s="366"/>
      <c r="AV65" s="366"/>
      <c r="AW65" s="366"/>
    </row>
    <row r="66" spans="1:49" ht="66" customHeight="1" x14ac:dyDescent="0.2">
      <c r="A66" s="663">
        <v>10</v>
      </c>
      <c r="B66" s="539" t="s">
        <v>972</v>
      </c>
      <c r="C66" s="365" t="s">
        <v>32</v>
      </c>
      <c r="D66" s="365" t="s">
        <v>1067</v>
      </c>
      <c r="E66" s="399" t="s">
        <v>1068</v>
      </c>
      <c r="F66" s="399" t="s">
        <v>1069</v>
      </c>
      <c r="G66" s="365" t="s">
        <v>65</v>
      </c>
      <c r="H66" s="365" t="s">
        <v>976</v>
      </c>
      <c r="I66" s="399" t="s">
        <v>1070</v>
      </c>
      <c r="J66" s="399" t="s">
        <v>72</v>
      </c>
      <c r="K66" s="399" t="s">
        <v>1071</v>
      </c>
      <c r="L66" s="365" t="s">
        <v>37</v>
      </c>
      <c r="M66" s="399" t="s">
        <v>1072</v>
      </c>
      <c r="N66" s="399" t="s">
        <v>980</v>
      </c>
      <c r="O66" s="399" t="s">
        <v>981</v>
      </c>
      <c r="P66" s="399" t="s">
        <v>1073</v>
      </c>
      <c r="Q66" s="365" t="s">
        <v>41</v>
      </c>
      <c r="R66" s="365" t="s">
        <v>56</v>
      </c>
      <c r="S66" s="717">
        <v>5001</v>
      </c>
      <c r="T66" s="731" t="s">
        <v>241</v>
      </c>
      <c r="U66" s="722">
        <v>1</v>
      </c>
      <c r="V66" s="648" t="s">
        <v>180</v>
      </c>
      <c r="W66" s="648" t="s">
        <v>180</v>
      </c>
      <c r="X66" s="591" t="s">
        <v>181</v>
      </c>
      <c r="Y66" s="722">
        <v>0.6</v>
      </c>
      <c r="Z66" s="728" t="s">
        <v>210</v>
      </c>
      <c r="AA66" s="70">
        <v>1</v>
      </c>
      <c r="AB66" s="279" t="s">
        <v>1074</v>
      </c>
      <c r="AC66" s="178" t="s">
        <v>183</v>
      </c>
      <c r="AD66" s="148" t="s">
        <v>230</v>
      </c>
      <c r="AE66" s="148" t="s">
        <v>185</v>
      </c>
      <c r="AF66" s="137">
        <v>0.3</v>
      </c>
      <c r="AG66" s="148" t="s">
        <v>243</v>
      </c>
      <c r="AH66" s="148" t="s">
        <v>187</v>
      </c>
      <c r="AI66" s="148" t="s">
        <v>188</v>
      </c>
      <c r="AJ66" s="137">
        <v>0.7</v>
      </c>
      <c r="AK66" s="138" t="s">
        <v>209</v>
      </c>
      <c r="AL66" s="137">
        <v>0.7</v>
      </c>
      <c r="AM66" s="133" t="s">
        <v>181</v>
      </c>
      <c r="AN66" s="137">
        <v>0.6</v>
      </c>
      <c r="AO66" s="139" t="s">
        <v>210</v>
      </c>
      <c r="AP66" s="152" t="s">
        <v>33</v>
      </c>
      <c r="AQ66" s="179" t="s">
        <v>1075</v>
      </c>
      <c r="AR66" s="179" t="s">
        <v>1076</v>
      </c>
      <c r="AS66" s="179" t="s">
        <v>1077</v>
      </c>
      <c r="AT66" s="179" t="s">
        <v>327</v>
      </c>
      <c r="AU66" s="365" t="s">
        <v>1078</v>
      </c>
      <c r="AV66" s="365" t="s">
        <v>1079</v>
      </c>
      <c r="AW66" s="365" t="s">
        <v>1080</v>
      </c>
    </row>
    <row r="67" spans="1:49" ht="66" customHeight="1" x14ac:dyDescent="0.2">
      <c r="A67" s="663"/>
      <c r="B67" s="539"/>
      <c r="C67" s="365"/>
      <c r="D67" s="365"/>
      <c r="E67" s="399"/>
      <c r="F67" s="399"/>
      <c r="G67" s="365"/>
      <c r="H67" s="365"/>
      <c r="I67" s="399"/>
      <c r="J67" s="399"/>
      <c r="K67" s="399"/>
      <c r="L67" s="365"/>
      <c r="M67" s="399"/>
      <c r="N67" s="399"/>
      <c r="O67" s="399"/>
      <c r="P67" s="399"/>
      <c r="Q67" s="365"/>
      <c r="R67" s="365"/>
      <c r="S67" s="717"/>
      <c r="T67" s="732"/>
      <c r="U67" s="648"/>
      <c r="V67" s="648"/>
      <c r="W67" s="648"/>
      <c r="X67" s="592"/>
      <c r="Y67" s="648"/>
      <c r="Z67" s="729"/>
      <c r="AA67" s="70">
        <v>2</v>
      </c>
      <c r="AB67" s="277" t="s">
        <v>1081</v>
      </c>
      <c r="AC67" s="113" t="s">
        <v>183</v>
      </c>
      <c r="AD67" s="148" t="s">
        <v>184</v>
      </c>
      <c r="AE67" s="148" t="s">
        <v>566</v>
      </c>
      <c r="AF67" s="137">
        <v>0.5</v>
      </c>
      <c r="AG67" s="148" t="s">
        <v>186</v>
      </c>
      <c r="AH67" s="148" t="s">
        <v>187</v>
      </c>
      <c r="AI67" s="148" t="s">
        <v>188</v>
      </c>
      <c r="AJ67" s="137">
        <v>0.35</v>
      </c>
      <c r="AK67" s="140" t="s">
        <v>189</v>
      </c>
      <c r="AL67" s="137">
        <v>0.35</v>
      </c>
      <c r="AM67" s="133" t="s">
        <v>181</v>
      </c>
      <c r="AN67" s="137">
        <v>0.6</v>
      </c>
      <c r="AO67" s="135" t="s">
        <v>181</v>
      </c>
      <c r="AP67" s="152" t="s">
        <v>33</v>
      </c>
      <c r="AQ67" s="179" t="s">
        <v>1082</v>
      </c>
      <c r="AR67" s="179" t="s">
        <v>1076</v>
      </c>
      <c r="AS67" s="179" t="s">
        <v>1083</v>
      </c>
      <c r="AT67" s="179" t="s">
        <v>327</v>
      </c>
      <c r="AU67" s="365"/>
      <c r="AV67" s="365"/>
      <c r="AW67" s="365"/>
    </row>
    <row r="68" spans="1:49" ht="66" customHeight="1" x14ac:dyDescent="0.2">
      <c r="A68" s="663"/>
      <c r="B68" s="539"/>
      <c r="C68" s="365"/>
      <c r="D68" s="365"/>
      <c r="E68" s="399"/>
      <c r="F68" s="399"/>
      <c r="G68" s="365"/>
      <c r="H68" s="365"/>
      <c r="I68" s="399"/>
      <c r="J68" s="399"/>
      <c r="K68" s="399"/>
      <c r="L68" s="365"/>
      <c r="M68" s="399"/>
      <c r="N68" s="399"/>
      <c r="O68" s="399"/>
      <c r="P68" s="399"/>
      <c r="Q68" s="365"/>
      <c r="R68" s="365"/>
      <c r="S68" s="717"/>
      <c r="T68" s="732"/>
      <c r="U68" s="648"/>
      <c r="V68" s="648"/>
      <c r="W68" s="648"/>
      <c r="X68" s="592"/>
      <c r="Y68" s="648"/>
      <c r="Z68" s="729"/>
      <c r="AA68" s="70">
        <v>3</v>
      </c>
      <c r="AB68" s="272" t="s">
        <v>1084</v>
      </c>
      <c r="AC68" s="178" t="s">
        <v>183</v>
      </c>
      <c r="AD68" s="148" t="s">
        <v>230</v>
      </c>
      <c r="AE68" s="148" t="s">
        <v>185</v>
      </c>
      <c r="AF68" s="137">
        <v>0.3</v>
      </c>
      <c r="AG68" s="148" t="s">
        <v>243</v>
      </c>
      <c r="AH68" s="148" t="s">
        <v>187</v>
      </c>
      <c r="AI68" s="148" t="s">
        <v>188</v>
      </c>
      <c r="AJ68" s="137">
        <v>0.25</v>
      </c>
      <c r="AK68" s="140" t="s">
        <v>189</v>
      </c>
      <c r="AL68" s="137">
        <v>0.25</v>
      </c>
      <c r="AM68" s="133" t="s">
        <v>181</v>
      </c>
      <c r="AN68" s="137">
        <v>0.6</v>
      </c>
      <c r="AO68" s="135" t="s">
        <v>181</v>
      </c>
      <c r="AP68" s="152" t="s">
        <v>33</v>
      </c>
      <c r="AQ68" s="179" t="s">
        <v>1085</v>
      </c>
      <c r="AR68" s="179" t="s">
        <v>1076</v>
      </c>
      <c r="AS68" s="179" t="s">
        <v>986</v>
      </c>
      <c r="AT68" s="179" t="s">
        <v>327</v>
      </c>
      <c r="AU68" s="365"/>
      <c r="AV68" s="365"/>
      <c r="AW68" s="365"/>
    </row>
    <row r="69" spans="1:49" ht="15.75" customHeight="1" x14ac:dyDescent="0.2">
      <c r="A69" s="663"/>
      <c r="B69" s="539"/>
      <c r="C69" s="365"/>
      <c r="D69" s="365"/>
      <c r="E69" s="399"/>
      <c r="F69" s="399"/>
      <c r="G69" s="365"/>
      <c r="H69" s="365"/>
      <c r="I69" s="399"/>
      <c r="J69" s="399"/>
      <c r="K69" s="399"/>
      <c r="L69" s="365"/>
      <c r="M69" s="399"/>
      <c r="N69" s="399"/>
      <c r="O69" s="399"/>
      <c r="P69" s="399"/>
      <c r="Q69" s="365"/>
      <c r="R69" s="365"/>
      <c r="S69" s="717"/>
      <c r="T69" s="732"/>
      <c r="U69" s="648"/>
      <c r="V69" s="648"/>
      <c r="W69" s="648"/>
      <c r="X69" s="592"/>
      <c r="Y69" s="648"/>
      <c r="Z69" s="729"/>
      <c r="AA69" s="70">
        <v>4</v>
      </c>
      <c r="AB69" s="279" t="s">
        <v>200</v>
      </c>
      <c r="AC69" s="178" t="s">
        <v>200</v>
      </c>
      <c r="AD69" s="148" t="s">
        <v>200</v>
      </c>
      <c r="AE69" s="148" t="s">
        <v>200</v>
      </c>
      <c r="AF69" s="178" t="s">
        <v>200</v>
      </c>
      <c r="AG69" s="148" t="s">
        <v>200</v>
      </c>
      <c r="AH69" s="148" t="s">
        <v>200</v>
      </c>
      <c r="AI69" s="148" t="s">
        <v>200</v>
      </c>
      <c r="AJ69" s="178" t="s">
        <v>200</v>
      </c>
      <c r="AK69" s="180" t="s">
        <v>200</v>
      </c>
      <c r="AL69" s="178" t="s">
        <v>200</v>
      </c>
      <c r="AM69" s="180" t="s">
        <v>200</v>
      </c>
      <c r="AN69" s="178" t="s">
        <v>200</v>
      </c>
      <c r="AO69" s="181" t="s">
        <v>200</v>
      </c>
      <c r="AP69" s="152" t="s">
        <v>200</v>
      </c>
      <c r="AQ69" s="179" t="s">
        <v>200</v>
      </c>
      <c r="AR69" s="179" t="s">
        <v>200</v>
      </c>
      <c r="AS69" s="179" t="s">
        <v>200</v>
      </c>
      <c r="AT69" s="179" t="s">
        <v>200</v>
      </c>
      <c r="AU69" s="365"/>
      <c r="AV69" s="365"/>
      <c r="AW69" s="365"/>
    </row>
    <row r="70" spans="1:49" ht="15.75" customHeight="1" x14ac:dyDescent="0.2">
      <c r="A70" s="663"/>
      <c r="B70" s="539"/>
      <c r="C70" s="365"/>
      <c r="D70" s="365"/>
      <c r="E70" s="399"/>
      <c r="F70" s="399"/>
      <c r="G70" s="365"/>
      <c r="H70" s="365"/>
      <c r="I70" s="399"/>
      <c r="J70" s="399"/>
      <c r="K70" s="399"/>
      <c r="L70" s="365"/>
      <c r="M70" s="399"/>
      <c r="N70" s="399"/>
      <c r="O70" s="399"/>
      <c r="P70" s="399"/>
      <c r="Q70" s="365"/>
      <c r="R70" s="365"/>
      <c r="S70" s="717"/>
      <c r="T70" s="732"/>
      <c r="U70" s="648"/>
      <c r="V70" s="648"/>
      <c r="W70" s="648"/>
      <c r="X70" s="592"/>
      <c r="Y70" s="648"/>
      <c r="Z70" s="729"/>
      <c r="AA70" s="70">
        <v>5</v>
      </c>
      <c r="AB70" s="279" t="s">
        <v>200</v>
      </c>
      <c r="AC70" s="178" t="s">
        <v>200</v>
      </c>
      <c r="AD70" s="148" t="s">
        <v>200</v>
      </c>
      <c r="AE70" s="148" t="s">
        <v>200</v>
      </c>
      <c r="AF70" s="178" t="s">
        <v>200</v>
      </c>
      <c r="AG70" s="148" t="s">
        <v>200</v>
      </c>
      <c r="AH70" s="148" t="s">
        <v>200</v>
      </c>
      <c r="AI70" s="148" t="s">
        <v>200</v>
      </c>
      <c r="AJ70" s="178" t="s">
        <v>200</v>
      </c>
      <c r="AK70" s="180" t="s">
        <v>200</v>
      </c>
      <c r="AL70" s="178" t="s">
        <v>200</v>
      </c>
      <c r="AM70" s="180" t="s">
        <v>200</v>
      </c>
      <c r="AN70" s="178" t="s">
        <v>200</v>
      </c>
      <c r="AO70" s="181" t="s">
        <v>200</v>
      </c>
      <c r="AP70" s="152" t="s">
        <v>200</v>
      </c>
      <c r="AQ70" s="179" t="s">
        <v>200</v>
      </c>
      <c r="AR70" s="179" t="s">
        <v>200</v>
      </c>
      <c r="AS70" s="179" t="s">
        <v>200</v>
      </c>
      <c r="AT70" s="179" t="s">
        <v>200</v>
      </c>
      <c r="AU70" s="365"/>
      <c r="AV70" s="365"/>
      <c r="AW70" s="365"/>
    </row>
    <row r="71" spans="1:49" ht="15.75" customHeight="1" x14ac:dyDescent="0.2">
      <c r="A71" s="663"/>
      <c r="B71" s="539"/>
      <c r="C71" s="366"/>
      <c r="D71" s="366"/>
      <c r="E71" s="400"/>
      <c r="F71" s="400"/>
      <c r="G71" s="366"/>
      <c r="H71" s="366"/>
      <c r="I71" s="400"/>
      <c r="J71" s="400"/>
      <c r="K71" s="400"/>
      <c r="L71" s="366"/>
      <c r="M71" s="400"/>
      <c r="N71" s="400"/>
      <c r="O71" s="400"/>
      <c r="P71" s="400"/>
      <c r="Q71" s="366"/>
      <c r="R71" s="366"/>
      <c r="S71" s="718"/>
      <c r="T71" s="733"/>
      <c r="U71" s="383"/>
      <c r="V71" s="383"/>
      <c r="W71" s="383"/>
      <c r="X71" s="593"/>
      <c r="Y71" s="383"/>
      <c r="Z71" s="730"/>
      <c r="AA71" s="70">
        <v>6</v>
      </c>
      <c r="AB71" s="279" t="s">
        <v>200</v>
      </c>
      <c r="AC71" s="178" t="s">
        <v>200</v>
      </c>
      <c r="AD71" s="148" t="s">
        <v>200</v>
      </c>
      <c r="AE71" s="148" t="s">
        <v>200</v>
      </c>
      <c r="AF71" s="178" t="s">
        <v>200</v>
      </c>
      <c r="AG71" s="148" t="s">
        <v>200</v>
      </c>
      <c r="AH71" s="148" t="s">
        <v>200</v>
      </c>
      <c r="AI71" s="148" t="s">
        <v>200</v>
      </c>
      <c r="AJ71" s="178" t="s">
        <v>200</v>
      </c>
      <c r="AK71" s="180" t="s">
        <v>200</v>
      </c>
      <c r="AL71" s="178" t="s">
        <v>200</v>
      </c>
      <c r="AM71" s="180" t="s">
        <v>200</v>
      </c>
      <c r="AN71" s="178" t="s">
        <v>200</v>
      </c>
      <c r="AO71" s="181" t="s">
        <v>200</v>
      </c>
      <c r="AP71" s="152" t="s">
        <v>200</v>
      </c>
      <c r="AQ71" s="179" t="s">
        <v>200</v>
      </c>
      <c r="AR71" s="179" t="s">
        <v>200</v>
      </c>
      <c r="AS71" s="179" t="s">
        <v>200</v>
      </c>
      <c r="AT71" s="179" t="s">
        <v>200</v>
      </c>
      <c r="AU71" s="366"/>
      <c r="AV71" s="366"/>
      <c r="AW71" s="366"/>
    </row>
    <row r="72" spans="1:49" ht="100.5" customHeight="1" x14ac:dyDescent="0.2">
      <c r="A72" s="663">
        <v>11</v>
      </c>
      <c r="B72" s="539" t="s">
        <v>972</v>
      </c>
      <c r="C72" s="365" t="s">
        <v>30</v>
      </c>
      <c r="D72" s="365" t="s">
        <v>1086</v>
      </c>
      <c r="E72" s="399" t="s">
        <v>1087</v>
      </c>
      <c r="F72" s="399" t="s">
        <v>1088</v>
      </c>
      <c r="G72" s="365" t="s">
        <v>65</v>
      </c>
      <c r="H72" s="365" t="s">
        <v>1089</v>
      </c>
      <c r="I72" s="399" t="s">
        <v>1090</v>
      </c>
      <c r="J72" s="399" t="s">
        <v>72</v>
      </c>
      <c r="K72" s="399" t="s">
        <v>1091</v>
      </c>
      <c r="L72" s="365" t="s">
        <v>40</v>
      </c>
      <c r="M72" s="399" t="s">
        <v>1092</v>
      </c>
      <c r="N72" s="399" t="s">
        <v>980</v>
      </c>
      <c r="O72" s="399" t="s">
        <v>981</v>
      </c>
      <c r="P72" s="399" t="s">
        <v>1093</v>
      </c>
      <c r="Q72" s="365" t="s">
        <v>48</v>
      </c>
      <c r="R72" s="365" t="s">
        <v>56</v>
      </c>
      <c r="S72" s="717">
        <v>5001</v>
      </c>
      <c r="T72" s="731" t="s">
        <v>241</v>
      </c>
      <c r="U72" s="722">
        <v>1</v>
      </c>
      <c r="V72" s="648" t="s">
        <v>281</v>
      </c>
      <c r="W72" s="648" t="s">
        <v>281</v>
      </c>
      <c r="X72" s="734" t="s">
        <v>448</v>
      </c>
      <c r="Y72" s="722">
        <v>0.2</v>
      </c>
      <c r="Z72" s="728" t="s">
        <v>210</v>
      </c>
      <c r="AA72" s="70">
        <v>1</v>
      </c>
      <c r="AB72" s="279" t="s">
        <v>1094</v>
      </c>
      <c r="AC72" s="178" t="s">
        <v>183</v>
      </c>
      <c r="AD72" s="148" t="s">
        <v>184</v>
      </c>
      <c r="AE72" s="148" t="s">
        <v>185</v>
      </c>
      <c r="AF72" s="137">
        <v>0.4</v>
      </c>
      <c r="AG72" s="148" t="s">
        <v>186</v>
      </c>
      <c r="AH72" s="148" t="s">
        <v>187</v>
      </c>
      <c r="AI72" s="148" t="s">
        <v>188</v>
      </c>
      <c r="AJ72" s="184">
        <v>0.6</v>
      </c>
      <c r="AK72" s="133" t="s">
        <v>179</v>
      </c>
      <c r="AL72" s="137">
        <v>0.6</v>
      </c>
      <c r="AM72" s="150" t="s">
        <v>448</v>
      </c>
      <c r="AN72" s="137">
        <v>0.2</v>
      </c>
      <c r="AO72" s="135" t="s">
        <v>181</v>
      </c>
      <c r="AP72" s="152" t="s">
        <v>200</v>
      </c>
      <c r="AQ72" s="185" t="s">
        <v>1066</v>
      </c>
      <c r="AR72" s="179" t="s">
        <v>1025</v>
      </c>
      <c r="AS72" s="179" t="s">
        <v>986</v>
      </c>
      <c r="AT72" s="179" t="s">
        <v>247</v>
      </c>
      <c r="AU72" s="365" t="s">
        <v>1095</v>
      </c>
      <c r="AV72" s="365" t="s">
        <v>1096</v>
      </c>
      <c r="AW72" s="365" t="s">
        <v>1097</v>
      </c>
    </row>
    <row r="73" spans="1:49" ht="130.5" customHeight="1" x14ac:dyDescent="0.2">
      <c r="A73" s="663"/>
      <c r="B73" s="539"/>
      <c r="C73" s="365"/>
      <c r="D73" s="365"/>
      <c r="E73" s="399"/>
      <c r="F73" s="399"/>
      <c r="G73" s="365"/>
      <c r="H73" s="365"/>
      <c r="I73" s="399"/>
      <c r="J73" s="399"/>
      <c r="K73" s="399"/>
      <c r="L73" s="365"/>
      <c r="M73" s="399"/>
      <c r="N73" s="399"/>
      <c r="O73" s="399"/>
      <c r="P73" s="399"/>
      <c r="Q73" s="365"/>
      <c r="R73" s="365"/>
      <c r="S73" s="717"/>
      <c r="T73" s="732"/>
      <c r="U73" s="648"/>
      <c r="V73" s="648"/>
      <c r="W73" s="648"/>
      <c r="X73" s="735"/>
      <c r="Y73" s="648"/>
      <c r="Z73" s="729"/>
      <c r="AA73" s="70">
        <v>2</v>
      </c>
      <c r="AB73" s="279" t="s">
        <v>1098</v>
      </c>
      <c r="AC73" s="178" t="s">
        <v>183</v>
      </c>
      <c r="AD73" s="148" t="s">
        <v>230</v>
      </c>
      <c r="AE73" s="148" t="s">
        <v>185</v>
      </c>
      <c r="AF73" s="137">
        <v>0.3</v>
      </c>
      <c r="AG73" s="148" t="s">
        <v>243</v>
      </c>
      <c r="AH73" s="148" t="s">
        <v>187</v>
      </c>
      <c r="AI73" s="148" t="s">
        <v>188</v>
      </c>
      <c r="AJ73" s="184">
        <v>0.42</v>
      </c>
      <c r="AK73" s="133" t="s">
        <v>179</v>
      </c>
      <c r="AL73" s="137">
        <v>0.42</v>
      </c>
      <c r="AM73" s="150" t="s">
        <v>448</v>
      </c>
      <c r="AN73" s="137">
        <v>0.2</v>
      </c>
      <c r="AO73" s="135" t="s">
        <v>181</v>
      </c>
      <c r="AP73" s="152" t="s">
        <v>200</v>
      </c>
      <c r="AQ73" s="185" t="s">
        <v>1099</v>
      </c>
      <c r="AR73" s="179" t="s">
        <v>1076</v>
      </c>
      <c r="AS73" s="179" t="s">
        <v>986</v>
      </c>
      <c r="AT73" s="185" t="s">
        <v>247</v>
      </c>
      <c r="AU73" s="365"/>
      <c r="AV73" s="365"/>
      <c r="AW73" s="365"/>
    </row>
    <row r="74" spans="1:49" ht="15.75" customHeight="1" x14ac:dyDescent="0.2">
      <c r="A74" s="663"/>
      <c r="B74" s="539"/>
      <c r="C74" s="365"/>
      <c r="D74" s="365"/>
      <c r="E74" s="399"/>
      <c r="F74" s="399"/>
      <c r="G74" s="365"/>
      <c r="H74" s="365"/>
      <c r="I74" s="399"/>
      <c r="J74" s="399"/>
      <c r="K74" s="399"/>
      <c r="L74" s="365"/>
      <c r="M74" s="399"/>
      <c r="N74" s="399"/>
      <c r="O74" s="399"/>
      <c r="P74" s="399"/>
      <c r="Q74" s="365"/>
      <c r="R74" s="365"/>
      <c r="S74" s="717"/>
      <c r="T74" s="732"/>
      <c r="U74" s="648"/>
      <c r="V74" s="648"/>
      <c r="W74" s="648"/>
      <c r="X74" s="735"/>
      <c r="Y74" s="648"/>
      <c r="Z74" s="729"/>
      <c r="AA74" s="70">
        <v>3</v>
      </c>
      <c r="AB74" s="299" t="s">
        <v>200</v>
      </c>
      <c r="AC74" s="178" t="s">
        <v>200</v>
      </c>
      <c r="AD74" s="148" t="s">
        <v>200</v>
      </c>
      <c r="AE74" s="148" t="s">
        <v>200</v>
      </c>
      <c r="AF74" s="178" t="s">
        <v>200</v>
      </c>
      <c r="AG74" s="148" t="s">
        <v>200</v>
      </c>
      <c r="AH74" s="148" t="s">
        <v>200</v>
      </c>
      <c r="AI74" s="148" t="s">
        <v>200</v>
      </c>
      <c r="AJ74" s="178" t="s">
        <v>200</v>
      </c>
      <c r="AK74" s="180" t="s">
        <v>200</v>
      </c>
      <c r="AL74" s="178" t="s">
        <v>200</v>
      </c>
      <c r="AM74" s="180" t="s">
        <v>200</v>
      </c>
      <c r="AN74" s="178" t="s">
        <v>200</v>
      </c>
      <c r="AO74" s="181" t="s">
        <v>200</v>
      </c>
      <c r="AP74" s="152" t="s">
        <v>200</v>
      </c>
      <c r="AQ74" s="179" t="s">
        <v>200</v>
      </c>
      <c r="AR74" s="179" t="s">
        <v>200</v>
      </c>
      <c r="AS74" s="179" t="s">
        <v>200</v>
      </c>
      <c r="AT74" s="179" t="s">
        <v>200</v>
      </c>
      <c r="AU74" s="365"/>
      <c r="AV74" s="365"/>
      <c r="AW74" s="365"/>
    </row>
    <row r="75" spans="1:49" ht="15.75" customHeight="1" x14ac:dyDescent="0.2">
      <c r="A75" s="663"/>
      <c r="B75" s="539"/>
      <c r="C75" s="365"/>
      <c r="D75" s="365"/>
      <c r="E75" s="399"/>
      <c r="F75" s="399"/>
      <c r="G75" s="365"/>
      <c r="H75" s="365"/>
      <c r="I75" s="399"/>
      <c r="J75" s="399"/>
      <c r="K75" s="399"/>
      <c r="L75" s="365"/>
      <c r="M75" s="399"/>
      <c r="N75" s="399"/>
      <c r="O75" s="399"/>
      <c r="P75" s="399"/>
      <c r="Q75" s="365"/>
      <c r="R75" s="365"/>
      <c r="S75" s="717"/>
      <c r="T75" s="732"/>
      <c r="U75" s="648"/>
      <c r="V75" s="648"/>
      <c r="W75" s="648"/>
      <c r="X75" s="735"/>
      <c r="Y75" s="648"/>
      <c r="Z75" s="729"/>
      <c r="AA75" s="70">
        <v>4</v>
      </c>
      <c r="AB75" s="279" t="s">
        <v>200</v>
      </c>
      <c r="AC75" s="178" t="s">
        <v>200</v>
      </c>
      <c r="AD75" s="148" t="s">
        <v>200</v>
      </c>
      <c r="AE75" s="148" t="s">
        <v>200</v>
      </c>
      <c r="AF75" s="178" t="s">
        <v>200</v>
      </c>
      <c r="AG75" s="148" t="s">
        <v>200</v>
      </c>
      <c r="AH75" s="148" t="s">
        <v>200</v>
      </c>
      <c r="AI75" s="148" t="s">
        <v>200</v>
      </c>
      <c r="AJ75" s="178" t="s">
        <v>200</v>
      </c>
      <c r="AK75" s="180" t="s">
        <v>200</v>
      </c>
      <c r="AL75" s="178" t="s">
        <v>200</v>
      </c>
      <c r="AM75" s="180" t="s">
        <v>200</v>
      </c>
      <c r="AN75" s="178" t="s">
        <v>200</v>
      </c>
      <c r="AO75" s="181" t="s">
        <v>200</v>
      </c>
      <c r="AP75" s="152" t="s">
        <v>200</v>
      </c>
      <c r="AQ75" s="179" t="s">
        <v>200</v>
      </c>
      <c r="AR75" s="179" t="s">
        <v>200</v>
      </c>
      <c r="AS75" s="179" t="s">
        <v>200</v>
      </c>
      <c r="AT75" s="179" t="s">
        <v>200</v>
      </c>
      <c r="AU75" s="365"/>
      <c r="AV75" s="365"/>
      <c r="AW75" s="365"/>
    </row>
    <row r="76" spans="1:49" ht="15.75" customHeight="1" x14ac:dyDescent="0.2">
      <c r="A76" s="663"/>
      <c r="B76" s="539"/>
      <c r="C76" s="365"/>
      <c r="D76" s="365"/>
      <c r="E76" s="399"/>
      <c r="F76" s="399"/>
      <c r="G76" s="365"/>
      <c r="H76" s="365"/>
      <c r="I76" s="399"/>
      <c r="J76" s="399"/>
      <c r="K76" s="399"/>
      <c r="L76" s="365"/>
      <c r="M76" s="399"/>
      <c r="N76" s="399"/>
      <c r="O76" s="399"/>
      <c r="P76" s="399"/>
      <c r="Q76" s="365"/>
      <c r="R76" s="365"/>
      <c r="S76" s="717"/>
      <c r="T76" s="732"/>
      <c r="U76" s="648"/>
      <c r="V76" s="648"/>
      <c r="W76" s="648"/>
      <c r="X76" s="735"/>
      <c r="Y76" s="648"/>
      <c r="Z76" s="729"/>
      <c r="AA76" s="70">
        <v>5</v>
      </c>
      <c r="AB76" s="279" t="s">
        <v>200</v>
      </c>
      <c r="AC76" s="178" t="s">
        <v>200</v>
      </c>
      <c r="AD76" s="148" t="s">
        <v>200</v>
      </c>
      <c r="AE76" s="148" t="s">
        <v>200</v>
      </c>
      <c r="AF76" s="178" t="s">
        <v>200</v>
      </c>
      <c r="AG76" s="148" t="s">
        <v>200</v>
      </c>
      <c r="AH76" s="148" t="s">
        <v>200</v>
      </c>
      <c r="AI76" s="148" t="s">
        <v>200</v>
      </c>
      <c r="AJ76" s="178" t="s">
        <v>200</v>
      </c>
      <c r="AK76" s="180" t="s">
        <v>200</v>
      </c>
      <c r="AL76" s="178" t="s">
        <v>200</v>
      </c>
      <c r="AM76" s="180" t="s">
        <v>200</v>
      </c>
      <c r="AN76" s="178" t="s">
        <v>200</v>
      </c>
      <c r="AO76" s="181" t="s">
        <v>200</v>
      </c>
      <c r="AP76" s="152" t="s">
        <v>200</v>
      </c>
      <c r="AQ76" s="179" t="s">
        <v>200</v>
      </c>
      <c r="AR76" s="179" t="s">
        <v>200</v>
      </c>
      <c r="AS76" s="179" t="s">
        <v>200</v>
      </c>
      <c r="AT76" s="179" t="s">
        <v>200</v>
      </c>
      <c r="AU76" s="365"/>
      <c r="AV76" s="365"/>
      <c r="AW76" s="365"/>
    </row>
    <row r="77" spans="1:49" ht="15.75" customHeight="1" x14ac:dyDescent="0.2">
      <c r="A77" s="663"/>
      <c r="B77" s="539"/>
      <c r="C77" s="366"/>
      <c r="D77" s="366"/>
      <c r="E77" s="400"/>
      <c r="F77" s="400"/>
      <c r="G77" s="366"/>
      <c r="H77" s="366"/>
      <c r="I77" s="400"/>
      <c r="J77" s="400"/>
      <c r="K77" s="400"/>
      <c r="L77" s="366"/>
      <c r="M77" s="400"/>
      <c r="N77" s="400"/>
      <c r="O77" s="400"/>
      <c r="P77" s="400"/>
      <c r="Q77" s="366"/>
      <c r="R77" s="366"/>
      <c r="S77" s="718"/>
      <c r="T77" s="733"/>
      <c r="U77" s="383"/>
      <c r="V77" s="383"/>
      <c r="W77" s="383"/>
      <c r="X77" s="736"/>
      <c r="Y77" s="383"/>
      <c r="Z77" s="730"/>
      <c r="AA77" s="70">
        <v>6</v>
      </c>
      <c r="AB77" s="279" t="s">
        <v>200</v>
      </c>
      <c r="AC77" s="178" t="s">
        <v>200</v>
      </c>
      <c r="AD77" s="148" t="s">
        <v>200</v>
      </c>
      <c r="AE77" s="148" t="s">
        <v>200</v>
      </c>
      <c r="AF77" s="178" t="s">
        <v>200</v>
      </c>
      <c r="AG77" s="148" t="s">
        <v>200</v>
      </c>
      <c r="AH77" s="148" t="s">
        <v>200</v>
      </c>
      <c r="AI77" s="148" t="s">
        <v>200</v>
      </c>
      <c r="AJ77" s="178" t="s">
        <v>200</v>
      </c>
      <c r="AK77" s="180" t="s">
        <v>200</v>
      </c>
      <c r="AL77" s="178" t="s">
        <v>200</v>
      </c>
      <c r="AM77" s="180" t="s">
        <v>200</v>
      </c>
      <c r="AN77" s="178" t="s">
        <v>200</v>
      </c>
      <c r="AO77" s="181" t="s">
        <v>200</v>
      </c>
      <c r="AP77" s="152" t="s">
        <v>200</v>
      </c>
      <c r="AQ77" s="179" t="s">
        <v>200</v>
      </c>
      <c r="AR77" s="179" t="s">
        <v>200</v>
      </c>
      <c r="AS77" s="179" t="s">
        <v>200</v>
      </c>
      <c r="AT77" s="179" t="s">
        <v>200</v>
      </c>
      <c r="AU77" s="366"/>
      <c r="AV77" s="366"/>
      <c r="AW77" s="366"/>
    </row>
    <row r="78" spans="1:49" ht="15.75" customHeight="1" x14ac:dyDescent="0.2">
      <c r="A78" s="663">
        <v>12</v>
      </c>
      <c r="B78" s="362" t="s">
        <v>516</v>
      </c>
      <c r="C78" s="367" t="s">
        <v>30</v>
      </c>
      <c r="D78" s="367" t="s">
        <v>1100</v>
      </c>
      <c r="E78" s="398" t="s">
        <v>1101</v>
      </c>
      <c r="F78" s="398" t="s">
        <v>1102</v>
      </c>
      <c r="G78" s="367" t="s">
        <v>63</v>
      </c>
      <c r="H78" s="367" t="s">
        <v>926</v>
      </c>
      <c r="I78" s="398" t="s">
        <v>1103</v>
      </c>
      <c r="J78" s="398" t="s">
        <v>67</v>
      </c>
      <c r="K78" s="398" t="s">
        <v>1104</v>
      </c>
      <c r="L78" s="367" t="s">
        <v>40</v>
      </c>
      <c r="M78" s="398" t="s">
        <v>1105</v>
      </c>
      <c r="N78" s="398" t="s">
        <v>1106</v>
      </c>
      <c r="O78" s="398" t="s">
        <v>1107</v>
      </c>
      <c r="P78" s="398" t="s">
        <v>1108</v>
      </c>
      <c r="Q78" s="367" t="s">
        <v>48</v>
      </c>
      <c r="R78" s="367" t="s">
        <v>56</v>
      </c>
      <c r="S78" s="384">
        <v>500</v>
      </c>
      <c r="T78" s="428" t="s">
        <v>179</v>
      </c>
      <c r="U78" s="408">
        <v>0.6</v>
      </c>
      <c r="V78" s="367" t="s">
        <v>462</v>
      </c>
      <c r="W78" s="367" t="s">
        <v>462</v>
      </c>
      <c r="X78" s="405" t="s">
        <v>448</v>
      </c>
      <c r="Y78" s="408">
        <v>0.2</v>
      </c>
      <c r="Z78" s="504" t="s">
        <v>181</v>
      </c>
      <c r="AA78" s="176">
        <v>1</v>
      </c>
      <c r="AB78" s="288" t="s">
        <v>1109</v>
      </c>
      <c r="AC78" s="176" t="s">
        <v>183</v>
      </c>
      <c r="AD78" s="146" t="s">
        <v>184</v>
      </c>
      <c r="AE78" s="146" t="s">
        <v>185</v>
      </c>
      <c r="AF78" s="134">
        <v>0.4</v>
      </c>
      <c r="AG78" s="146" t="s">
        <v>186</v>
      </c>
      <c r="AH78" s="146" t="s">
        <v>187</v>
      </c>
      <c r="AI78" s="146" t="s">
        <v>188</v>
      </c>
      <c r="AJ78" s="190">
        <v>0.36</v>
      </c>
      <c r="AK78" s="140" t="s">
        <v>189</v>
      </c>
      <c r="AL78" s="134">
        <v>0.36</v>
      </c>
      <c r="AM78" s="150" t="s">
        <v>448</v>
      </c>
      <c r="AN78" s="134">
        <v>0.2</v>
      </c>
      <c r="AO78" s="182" t="s">
        <v>451</v>
      </c>
      <c r="AP78" s="151" t="s">
        <v>27</v>
      </c>
      <c r="AQ78" s="498" t="s">
        <v>1110</v>
      </c>
      <c r="AR78" s="367" t="s">
        <v>1111</v>
      </c>
      <c r="AS78" s="498" t="s">
        <v>1112</v>
      </c>
      <c r="AT78" s="384" t="s">
        <v>1113</v>
      </c>
      <c r="AU78" s="367" t="s">
        <v>1114</v>
      </c>
      <c r="AV78" s="367" t="s">
        <v>1115</v>
      </c>
      <c r="AW78" s="367" t="s">
        <v>1116</v>
      </c>
    </row>
    <row r="79" spans="1:49" ht="270" x14ac:dyDescent="0.2">
      <c r="A79" s="663"/>
      <c r="B79" s="363"/>
      <c r="C79" s="365"/>
      <c r="D79" s="365"/>
      <c r="E79" s="399"/>
      <c r="F79" s="399"/>
      <c r="G79" s="365"/>
      <c r="H79" s="365"/>
      <c r="I79" s="399"/>
      <c r="J79" s="399"/>
      <c r="K79" s="399"/>
      <c r="L79" s="365"/>
      <c r="M79" s="399"/>
      <c r="N79" s="399"/>
      <c r="O79" s="399"/>
      <c r="P79" s="399"/>
      <c r="Q79" s="365"/>
      <c r="R79" s="365"/>
      <c r="S79" s="434"/>
      <c r="T79" s="429"/>
      <c r="U79" s="365"/>
      <c r="V79" s="365"/>
      <c r="W79" s="365"/>
      <c r="X79" s="406"/>
      <c r="Y79" s="365"/>
      <c r="Z79" s="505"/>
      <c r="AA79" s="178">
        <v>2</v>
      </c>
      <c r="AB79" s="289" t="s">
        <v>1117</v>
      </c>
      <c r="AC79" s="178" t="s">
        <v>183</v>
      </c>
      <c r="AD79" s="148" t="s">
        <v>230</v>
      </c>
      <c r="AE79" s="148" t="s">
        <v>185</v>
      </c>
      <c r="AF79" s="137">
        <v>0.3</v>
      </c>
      <c r="AG79" s="148" t="s">
        <v>186</v>
      </c>
      <c r="AH79" s="148" t="s">
        <v>187</v>
      </c>
      <c r="AI79" s="148" t="s">
        <v>188</v>
      </c>
      <c r="AJ79" s="184">
        <v>0.252</v>
      </c>
      <c r="AK79" s="140" t="s">
        <v>189</v>
      </c>
      <c r="AL79" s="137">
        <v>0.25</v>
      </c>
      <c r="AM79" s="150" t="s">
        <v>448</v>
      </c>
      <c r="AN79" s="137">
        <v>0.2</v>
      </c>
      <c r="AO79" s="182" t="s">
        <v>451</v>
      </c>
      <c r="AP79" s="152" t="s">
        <v>27</v>
      </c>
      <c r="AQ79" s="500"/>
      <c r="AR79" s="366"/>
      <c r="AS79" s="500"/>
      <c r="AT79" s="385"/>
      <c r="AU79" s="365"/>
      <c r="AV79" s="365"/>
      <c r="AW79" s="365"/>
    </row>
    <row r="80" spans="1:49" ht="15" customHeight="1" x14ac:dyDescent="0.2">
      <c r="A80" s="663"/>
      <c r="B80" s="363"/>
      <c r="C80" s="365"/>
      <c r="D80" s="365"/>
      <c r="E80" s="399"/>
      <c r="F80" s="399"/>
      <c r="G80" s="365"/>
      <c r="H80" s="365"/>
      <c r="I80" s="399"/>
      <c r="J80" s="399"/>
      <c r="K80" s="399"/>
      <c r="L80" s="365"/>
      <c r="M80" s="399"/>
      <c r="N80" s="399"/>
      <c r="O80" s="399"/>
      <c r="P80" s="399"/>
      <c r="Q80" s="365"/>
      <c r="R80" s="365"/>
      <c r="S80" s="434"/>
      <c r="T80" s="429"/>
      <c r="U80" s="365"/>
      <c r="V80" s="365"/>
      <c r="W80" s="365"/>
      <c r="X80" s="406"/>
      <c r="Y80" s="365"/>
      <c r="Z80" s="505"/>
      <c r="AA80" s="178">
        <v>3</v>
      </c>
      <c r="AB80" s="286" t="s">
        <v>200</v>
      </c>
      <c r="AC80" s="178" t="s">
        <v>200</v>
      </c>
      <c r="AD80" s="148" t="s">
        <v>200</v>
      </c>
      <c r="AE80" s="148" t="s">
        <v>200</v>
      </c>
      <c r="AF80" s="178" t="s">
        <v>200</v>
      </c>
      <c r="AG80" s="148" t="s">
        <v>200</v>
      </c>
      <c r="AH80" s="148" t="s">
        <v>200</v>
      </c>
      <c r="AI80" s="148" t="s">
        <v>200</v>
      </c>
      <c r="AJ80" s="178" t="s">
        <v>200</v>
      </c>
      <c r="AK80" s="180" t="s">
        <v>200</v>
      </c>
      <c r="AL80" s="178" t="s">
        <v>200</v>
      </c>
      <c r="AM80" s="180" t="s">
        <v>200</v>
      </c>
      <c r="AN80" s="178" t="s">
        <v>200</v>
      </c>
      <c r="AO80" s="181" t="s">
        <v>200</v>
      </c>
      <c r="AP80" s="152" t="s">
        <v>200</v>
      </c>
      <c r="AQ80" s="179" t="s">
        <v>200</v>
      </c>
      <c r="AR80" s="178" t="s">
        <v>200</v>
      </c>
      <c r="AS80" s="178" t="s">
        <v>200</v>
      </c>
      <c r="AT80" s="178" t="s">
        <v>200</v>
      </c>
      <c r="AU80" s="365"/>
      <c r="AV80" s="365"/>
      <c r="AW80" s="365"/>
    </row>
    <row r="81" spans="1:49" ht="15" customHeight="1" x14ac:dyDescent="0.2">
      <c r="A81" s="663"/>
      <c r="B81" s="363"/>
      <c r="C81" s="365"/>
      <c r="D81" s="365"/>
      <c r="E81" s="399"/>
      <c r="F81" s="399"/>
      <c r="G81" s="365"/>
      <c r="H81" s="365"/>
      <c r="I81" s="399"/>
      <c r="J81" s="399"/>
      <c r="K81" s="399"/>
      <c r="L81" s="365"/>
      <c r="M81" s="399"/>
      <c r="N81" s="399"/>
      <c r="O81" s="399"/>
      <c r="P81" s="399"/>
      <c r="Q81" s="365"/>
      <c r="R81" s="365"/>
      <c r="S81" s="434"/>
      <c r="T81" s="429"/>
      <c r="U81" s="365"/>
      <c r="V81" s="365"/>
      <c r="W81" s="365"/>
      <c r="X81" s="406"/>
      <c r="Y81" s="365"/>
      <c r="Z81" s="505"/>
      <c r="AA81" s="178">
        <v>4</v>
      </c>
      <c r="AB81" s="276" t="s">
        <v>200</v>
      </c>
      <c r="AC81" s="178" t="s">
        <v>200</v>
      </c>
      <c r="AD81" s="148" t="s">
        <v>200</v>
      </c>
      <c r="AE81" s="148" t="s">
        <v>200</v>
      </c>
      <c r="AF81" s="178" t="s">
        <v>200</v>
      </c>
      <c r="AG81" s="148" t="s">
        <v>200</v>
      </c>
      <c r="AH81" s="148" t="s">
        <v>200</v>
      </c>
      <c r="AI81" s="148" t="s">
        <v>200</v>
      </c>
      <c r="AJ81" s="178" t="s">
        <v>200</v>
      </c>
      <c r="AK81" s="180" t="s">
        <v>200</v>
      </c>
      <c r="AL81" s="178" t="s">
        <v>200</v>
      </c>
      <c r="AM81" s="180" t="s">
        <v>200</v>
      </c>
      <c r="AN81" s="178" t="s">
        <v>200</v>
      </c>
      <c r="AO81" s="181" t="s">
        <v>200</v>
      </c>
      <c r="AP81" s="152" t="s">
        <v>200</v>
      </c>
      <c r="AQ81" s="179" t="s">
        <v>200</v>
      </c>
      <c r="AR81" s="178" t="s">
        <v>200</v>
      </c>
      <c r="AS81" s="178" t="s">
        <v>200</v>
      </c>
      <c r="AT81" s="178" t="s">
        <v>200</v>
      </c>
      <c r="AU81" s="365"/>
      <c r="AV81" s="365"/>
      <c r="AW81" s="365"/>
    </row>
    <row r="82" spans="1:49" ht="15" customHeight="1" x14ac:dyDescent="0.2">
      <c r="A82" s="663"/>
      <c r="B82" s="363"/>
      <c r="C82" s="365"/>
      <c r="D82" s="365"/>
      <c r="E82" s="399"/>
      <c r="F82" s="399"/>
      <c r="G82" s="365"/>
      <c r="H82" s="365"/>
      <c r="I82" s="399"/>
      <c r="J82" s="399"/>
      <c r="K82" s="399"/>
      <c r="L82" s="365"/>
      <c r="M82" s="399"/>
      <c r="N82" s="399"/>
      <c r="O82" s="399"/>
      <c r="P82" s="399"/>
      <c r="Q82" s="365"/>
      <c r="R82" s="365"/>
      <c r="S82" s="434"/>
      <c r="T82" s="429"/>
      <c r="U82" s="365"/>
      <c r="V82" s="365"/>
      <c r="W82" s="365"/>
      <c r="X82" s="406"/>
      <c r="Y82" s="365"/>
      <c r="Z82" s="505"/>
      <c r="AA82" s="178">
        <v>5</v>
      </c>
      <c r="AB82" s="276" t="s">
        <v>200</v>
      </c>
      <c r="AC82" s="178" t="s">
        <v>200</v>
      </c>
      <c r="AD82" s="148" t="s">
        <v>200</v>
      </c>
      <c r="AE82" s="148" t="s">
        <v>200</v>
      </c>
      <c r="AF82" s="178" t="s">
        <v>200</v>
      </c>
      <c r="AG82" s="148" t="s">
        <v>200</v>
      </c>
      <c r="AH82" s="148" t="s">
        <v>200</v>
      </c>
      <c r="AI82" s="148" t="s">
        <v>200</v>
      </c>
      <c r="AJ82" s="178" t="s">
        <v>200</v>
      </c>
      <c r="AK82" s="180" t="s">
        <v>200</v>
      </c>
      <c r="AL82" s="178" t="s">
        <v>200</v>
      </c>
      <c r="AM82" s="180" t="s">
        <v>200</v>
      </c>
      <c r="AN82" s="178" t="s">
        <v>200</v>
      </c>
      <c r="AO82" s="181" t="s">
        <v>200</v>
      </c>
      <c r="AP82" s="152" t="s">
        <v>200</v>
      </c>
      <c r="AQ82" s="179" t="s">
        <v>200</v>
      </c>
      <c r="AR82" s="178" t="s">
        <v>200</v>
      </c>
      <c r="AS82" s="178" t="s">
        <v>200</v>
      </c>
      <c r="AT82" s="178" t="s">
        <v>200</v>
      </c>
      <c r="AU82" s="365"/>
      <c r="AV82" s="365"/>
      <c r="AW82" s="365"/>
    </row>
    <row r="83" spans="1:49" ht="15" customHeight="1" x14ac:dyDescent="0.2">
      <c r="A83" s="663"/>
      <c r="B83" s="364"/>
      <c r="C83" s="366"/>
      <c r="D83" s="366"/>
      <c r="E83" s="400"/>
      <c r="F83" s="400"/>
      <c r="G83" s="366"/>
      <c r="H83" s="366"/>
      <c r="I83" s="400"/>
      <c r="J83" s="400"/>
      <c r="K83" s="400"/>
      <c r="L83" s="366"/>
      <c r="M83" s="400"/>
      <c r="N83" s="400"/>
      <c r="O83" s="400"/>
      <c r="P83" s="400"/>
      <c r="Q83" s="366"/>
      <c r="R83" s="366"/>
      <c r="S83" s="385"/>
      <c r="T83" s="430"/>
      <c r="U83" s="366"/>
      <c r="V83" s="366"/>
      <c r="W83" s="366"/>
      <c r="X83" s="407"/>
      <c r="Y83" s="366"/>
      <c r="Z83" s="506"/>
      <c r="AA83" s="178">
        <v>6</v>
      </c>
      <c r="AB83" s="276" t="s">
        <v>200</v>
      </c>
      <c r="AC83" s="178" t="s">
        <v>200</v>
      </c>
      <c r="AD83" s="148" t="s">
        <v>200</v>
      </c>
      <c r="AE83" s="148" t="s">
        <v>200</v>
      </c>
      <c r="AF83" s="178" t="s">
        <v>200</v>
      </c>
      <c r="AG83" s="148" t="s">
        <v>200</v>
      </c>
      <c r="AH83" s="148" t="s">
        <v>200</v>
      </c>
      <c r="AI83" s="148" t="s">
        <v>200</v>
      </c>
      <c r="AJ83" s="178" t="s">
        <v>200</v>
      </c>
      <c r="AK83" s="180" t="s">
        <v>200</v>
      </c>
      <c r="AL83" s="178" t="s">
        <v>200</v>
      </c>
      <c r="AM83" s="180" t="s">
        <v>200</v>
      </c>
      <c r="AN83" s="178" t="s">
        <v>200</v>
      </c>
      <c r="AO83" s="181" t="s">
        <v>200</v>
      </c>
      <c r="AP83" s="152" t="s">
        <v>200</v>
      </c>
      <c r="AQ83" s="179" t="s">
        <v>200</v>
      </c>
      <c r="AR83" s="178" t="s">
        <v>200</v>
      </c>
      <c r="AS83" s="178" t="s">
        <v>200</v>
      </c>
      <c r="AT83" s="178" t="s">
        <v>200</v>
      </c>
      <c r="AU83" s="366"/>
      <c r="AV83" s="366"/>
      <c r="AW83" s="366"/>
    </row>
    <row r="84" spans="1:49" ht="15.75" customHeight="1" x14ac:dyDescent="0.2">
      <c r="A84" s="663">
        <v>13</v>
      </c>
      <c r="B84" s="362" t="s">
        <v>567</v>
      </c>
      <c r="C84" s="579" t="s">
        <v>30</v>
      </c>
      <c r="D84" s="368" t="s">
        <v>1118</v>
      </c>
      <c r="E84" s="737" t="s">
        <v>1119</v>
      </c>
      <c r="F84" s="739" t="s">
        <v>1120</v>
      </c>
      <c r="G84" s="368" t="s">
        <v>63</v>
      </c>
      <c r="H84" s="368" t="s">
        <v>976</v>
      </c>
      <c r="I84" s="737" t="s">
        <v>1121</v>
      </c>
      <c r="J84" s="737" t="s">
        <v>69</v>
      </c>
      <c r="K84" s="737" t="s">
        <v>1122</v>
      </c>
      <c r="L84" s="742" t="s">
        <v>37</v>
      </c>
      <c r="M84" s="745" t="s">
        <v>1123</v>
      </c>
      <c r="N84" s="745" t="s">
        <v>1124</v>
      </c>
      <c r="O84" s="745" t="s">
        <v>1125</v>
      </c>
      <c r="P84" s="745" t="s">
        <v>1126</v>
      </c>
      <c r="Q84" s="742" t="s">
        <v>43</v>
      </c>
      <c r="R84" s="742" t="s">
        <v>52</v>
      </c>
      <c r="S84" s="748">
        <v>365</v>
      </c>
      <c r="T84" s="750" t="s">
        <v>179</v>
      </c>
      <c r="U84" s="611">
        <v>0.6</v>
      </c>
      <c r="V84" s="368" t="s">
        <v>180</v>
      </c>
      <c r="W84" s="368" t="s">
        <v>180</v>
      </c>
      <c r="X84" s="750" t="s">
        <v>181</v>
      </c>
      <c r="Y84" s="611">
        <v>0.6</v>
      </c>
      <c r="Z84" s="757" t="s">
        <v>181</v>
      </c>
      <c r="AA84" s="262">
        <v>1</v>
      </c>
      <c r="AB84" s="288" t="s">
        <v>1127</v>
      </c>
      <c r="AC84" s="157" t="s">
        <v>183</v>
      </c>
      <c r="AD84" s="110" t="s">
        <v>184</v>
      </c>
      <c r="AE84" s="110" t="s">
        <v>185</v>
      </c>
      <c r="AF84" s="159">
        <v>0.4</v>
      </c>
      <c r="AG84" s="110" t="s">
        <v>186</v>
      </c>
      <c r="AH84" s="110" t="s">
        <v>187</v>
      </c>
      <c r="AI84" s="110" t="s">
        <v>188</v>
      </c>
      <c r="AJ84" s="198">
        <v>0.36</v>
      </c>
      <c r="AK84" s="158" t="s">
        <v>189</v>
      </c>
      <c r="AL84" s="159">
        <v>0.36</v>
      </c>
      <c r="AM84" s="171" t="s">
        <v>181</v>
      </c>
      <c r="AN84" s="159">
        <v>0.6</v>
      </c>
      <c r="AO84" s="160" t="s">
        <v>181</v>
      </c>
      <c r="AP84" s="161" t="s">
        <v>33</v>
      </c>
      <c r="AQ84" s="177" t="s">
        <v>200</v>
      </c>
      <c r="AR84" s="176" t="s">
        <v>200</v>
      </c>
      <c r="AS84" s="176" t="s">
        <v>200</v>
      </c>
      <c r="AT84" s="176" t="s">
        <v>200</v>
      </c>
      <c r="AU84" s="367" t="s">
        <v>1128</v>
      </c>
      <c r="AV84" s="367" t="s">
        <v>1129</v>
      </c>
      <c r="AW84" s="367" t="s">
        <v>578</v>
      </c>
    </row>
    <row r="85" spans="1:49" ht="90" x14ac:dyDescent="0.2">
      <c r="A85" s="663"/>
      <c r="B85" s="363"/>
      <c r="C85" s="380"/>
      <c r="D85" s="369"/>
      <c r="E85" s="372"/>
      <c r="F85" s="740"/>
      <c r="G85" s="369"/>
      <c r="H85" s="369"/>
      <c r="I85" s="372"/>
      <c r="J85" s="372"/>
      <c r="K85" s="372"/>
      <c r="L85" s="743"/>
      <c r="M85" s="746"/>
      <c r="N85" s="746"/>
      <c r="O85" s="746"/>
      <c r="P85" s="746"/>
      <c r="Q85" s="743"/>
      <c r="R85" s="743"/>
      <c r="S85" s="377"/>
      <c r="T85" s="604"/>
      <c r="U85" s="609"/>
      <c r="V85" s="369"/>
      <c r="W85" s="369"/>
      <c r="X85" s="604"/>
      <c r="Y85" s="609"/>
      <c r="Z85" s="758"/>
      <c r="AA85" s="172">
        <v>2</v>
      </c>
      <c r="AB85" s="289" t="s">
        <v>1130</v>
      </c>
      <c r="AC85" s="162" t="s">
        <v>183</v>
      </c>
      <c r="AD85" s="112" t="s">
        <v>184</v>
      </c>
      <c r="AE85" s="112" t="s">
        <v>185</v>
      </c>
      <c r="AF85" s="163">
        <v>0.4</v>
      </c>
      <c r="AG85" s="112" t="s">
        <v>186</v>
      </c>
      <c r="AH85" s="112" t="s">
        <v>187</v>
      </c>
      <c r="AI85" s="112" t="s">
        <v>188</v>
      </c>
      <c r="AJ85" s="199">
        <v>0.216</v>
      </c>
      <c r="AK85" s="158" t="s">
        <v>189</v>
      </c>
      <c r="AL85" s="163">
        <v>0.22</v>
      </c>
      <c r="AM85" s="171" t="s">
        <v>181</v>
      </c>
      <c r="AN85" s="163">
        <v>0.6</v>
      </c>
      <c r="AO85" s="160" t="s">
        <v>181</v>
      </c>
      <c r="AP85" s="164" t="s">
        <v>33</v>
      </c>
      <c r="AQ85" s="179" t="s">
        <v>200</v>
      </c>
      <c r="AR85" s="178" t="s">
        <v>200</v>
      </c>
      <c r="AS85" s="179" t="s">
        <v>200</v>
      </c>
      <c r="AT85" s="178" t="s">
        <v>200</v>
      </c>
      <c r="AU85" s="365"/>
      <c r="AV85" s="365"/>
      <c r="AW85" s="365"/>
    </row>
    <row r="86" spans="1:49" ht="225" x14ac:dyDescent="0.2">
      <c r="A86" s="663"/>
      <c r="B86" s="363"/>
      <c r="C86" s="380"/>
      <c r="D86" s="369"/>
      <c r="E86" s="372"/>
      <c r="F86" s="740"/>
      <c r="G86" s="369"/>
      <c r="H86" s="369"/>
      <c r="I86" s="372"/>
      <c r="J86" s="372"/>
      <c r="K86" s="372"/>
      <c r="L86" s="743"/>
      <c r="M86" s="746"/>
      <c r="N86" s="746"/>
      <c r="O86" s="746"/>
      <c r="P86" s="746"/>
      <c r="Q86" s="743"/>
      <c r="R86" s="743"/>
      <c r="S86" s="377"/>
      <c r="T86" s="604"/>
      <c r="U86" s="609"/>
      <c r="V86" s="369"/>
      <c r="W86" s="369"/>
      <c r="X86" s="604"/>
      <c r="Y86" s="609"/>
      <c r="Z86" s="758"/>
      <c r="AA86" s="172">
        <v>3</v>
      </c>
      <c r="AB86" s="286" t="s">
        <v>1131</v>
      </c>
      <c r="AC86" s="162" t="s">
        <v>135</v>
      </c>
      <c r="AD86" s="112" t="s">
        <v>305</v>
      </c>
      <c r="AE86" s="112" t="s">
        <v>566</v>
      </c>
      <c r="AF86" s="163">
        <v>0.35</v>
      </c>
      <c r="AG86" s="112" t="s">
        <v>186</v>
      </c>
      <c r="AH86" s="112" t="s">
        <v>187</v>
      </c>
      <c r="AI86" s="112" t="s">
        <v>188</v>
      </c>
      <c r="AJ86" s="199">
        <v>0.216</v>
      </c>
      <c r="AK86" s="158" t="s">
        <v>189</v>
      </c>
      <c r="AL86" s="163">
        <v>0.22</v>
      </c>
      <c r="AM86" s="158" t="s">
        <v>295</v>
      </c>
      <c r="AN86" s="163">
        <v>0.39</v>
      </c>
      <c r="AO86" s="160" t="s">
        <v>181</v>
      </c>
      <c r="AP86" s="164" t="s">
        <v>33</v>
      </c>
      <c r="AQ86" s="179" t="s">
        <v>200</v>
      </c>
      <c r="AR86" s="178" t="s">
        <v>200</v>
      </c>
      <c r="AS86" s="178" t="s">
        <v>200</v>
      </c>
      <c r="AT86" s="178" t="s">
        <v>200</v>
      </c>
      <c r="AU86" s="365"/>
      <c r="AV86" s="365"/>
      <c r="AW86" s="365"/>
    </row>
    <row r="87" spans="1:49" ht="105" x14ac:dyDescent="0.2">
      <c r="A87" s="663"/>
      <c r="B87" s="363"/>
      <c r="C87" s="380"/>
      <c r="D87" s="369"/>
      <c r="E87" s="372"/>
      <c r="F87" s="740"/>
      <c r="G87" s="369"/>
      <c r="H87" s="369"/>
      <c r="I87" s="372"/>
      <c r="J87" s="372"/>
      <c r="K87" s="372"/>
      <c r="L87" s="743"/>
      <c r="M87" s="746"/>
      <c r="N87" s="746"/>
      <c r="O87" s="746"/>
      <c r="P87" s="746"/>
      <c r="Q87" s="743"/>
      <c r="R87" s="743"/>
      <c r="S87" s="377"/>
      <c r="T87" s="604"/>
      <c r="U87" s="609"/>
      <c r="V87" s="369"/>
      <c r="W87" s="369"/>
      <c r="X87" s="604"/>
      <c r="Y87" s="609"/>
      <c r="Z87" s="758"/>
      <c r="AA87" s="172">
        <v>4</v>
      </c>
      <c r="AB87" s="276" t="s">
        <v>1132</v>
      </c>
      <c r="AC87" s="162" t="s">
        <v>183</v>
      </c>
      <c r="AD87" s="112" t="s">
        <v>184</v>
      </c>
      <c r="AE87" s="112" t="s">
        <v>566</v>
      </c>
      <c r="AF87" s="163">
        <v>0.5</v>
      </c>
      <c r="AG87" s="112" t="s">
        <v>186</v>
      </c>
      <c r="AH87" s="112" t="s">
        <v>187</v>
      </c>
      <c r="AI87" s="112" t="s">
        <v>188</v>
      </c>
      <c r="AJ87" s="199">
        <v>0.108</v>
      </c>
      <c r="AK87" s="175" t="s">
        <v>201</v>
      </c>
      <c r="AL87" s="163">
        <v>0.11</v>
      </c>
      <c r="AM87" s="158" t="s">
        <v>295</v>
      </c>
      <c r="AN87" s="163">
        <v>0.39</v>
      </c>
      <c r="AO87" s="266" t="s">
        <v>451</v>
      </c>
      <c r="AP87" s="164" t="s">
        <v>27</v>
      </c>
      <c r="AQ87" s="179" t="s">
        <v>200</v>
      </c>
      <c r="AR87" s="178" t="s">
        <v>200</v>
      </c>
      <c r="AS87" s="178" t="s">
        <v>200</v>
      </c>
      <c r="AT87" s="178" t="s">
        <v>200</v>
      </c>
      <c r="AU87" s="366"/>
      <c r="AV87" s="366"/>
      <c r="AW87" s="366"/>
    </row>
    <row r="88" spans="1:49" ht="15.75" customHeight="1" x14ac:dyDescent="0.2">
      <c r="A88" s="663"/>
      <c r="B88" s="363"/>
      <c r="C88" s="380"/>
      <c r="D88" s="369"/>
      <c r="E88" s="372"/>
      <c r="F88" s="740"/>
      <c r="G88" s="369"/>
      <c r="H88" s="369"/>
      <c r="I88" s="372"/>
      <c r="J88" s="372"/>
      <c r="K88" s="372"/>
      <c r="L88" s="743"/>
      <c r="M88" s="746"/>
      <c r="N88" s="746"/>
      <c r="O88" s="746"/>
      <c r="P88" s="746"/>
      <c r="Q88" s="743"/>
      <c r="R88" s="743"/>
      <c r="S88" s="377"/>
      <c r="T88" s="604"/>
      <c r="U88" s="609"/>
      <c r="V88" s="369"/>
      <c r="W88" s="369"/>
      <c r="X88" s="604"/>
      <c r="Y88" s="609"/>
      <c r="Z88" s="758"/>
      <c r="AA88" s="70">
        <v>5</v>
      </c>
      <c r="AB88" s="43"/>
      <c r="AC88" s="45" t="str">
        <f t="shared" ref="AC88:AC89" si="19">IF(OR(AD88="Preventivo",AD88="Detectivo"),"Probabilidad",IF(AD88="Correctivo","Impacto",""))</f>
        <v/>
      </c>
      <c r="AD88" s="46"/>
      <c r="AE88" s="46"/>
      <c r="AF88" s="47" t="str">
        <f t="shared" ref="AF88:AF89" si="20">IF(AND(AD88="Preventivo",AE88="Automático"),"50%",IF(AND(AD88="Preventivo",AE88="Manual"),"40%",IF(AND(AD88="Detectivo",AE88="Automático"),"40%",IF(AND(AD88="Detectivo",AE88="Manual"),"30%",IF(AND(AD88="Correctivo",AE88="Automático"),"35%",IF(AND(AD88="Correctivo",AE88="Manual"),"25%",""))))))</f>
        <v/>
      </c>
      <c r="AG88" s="46"/>
      <c r="AH88" s="46"/>
      <c r="AI88" s="46"/>
      <c r="AJ88" s="48" t="str">
        <f t="shared" ref="AJ88:AJ89" si="21">IFERROR(IF(AND(AC87="Probabilidad",AC88="Probabilidad"),(AL87-(+AL87*AF88)),IF(AND(AC87="Impacto",AC88="Probabilidad"),(AL86-(+AL86*AF88)),IF(AC88="Impacto",AL87,""))),"")</f>
        <v/>
      </c>
      <c r="AK88" s="49" t="str">
        <f t="shared" ref="AK88:AK89" si="22">IFERROR(IF(AJ88="","",IF(AJ88&lt;=0.2,"Muy Baja",IF(AJ88&lt;=0.4,"Baja",IF(AJ88&lt;=0.6,"Media",IF(AJ88&lt;=0.8,"Alta","Muy Alta"))))),"")</f>
        <v/>
      </c>
      <c r="AL88" s="47" t="str">
        <f t="shared" ref="AL88:AL89" si="23">+AJ88</f>
        <v/>
      </c>
      <c r="AM88" s="49" t="str">
        <f t="shared" ref="AM88:AM89" si="24">IFERROR(IF(AN88="","",IF(AN88&lt;=0.2,"Leve",IF(AN88&lt;=0.4,"Menor",IF(AN88&lt;=0.6,"Moderado",IF(AN88&lt;=0.8,"Mayor","Catastrófico"))))),"")</f>
        <v/>
      </c>
      <c r="AN88" s="47" t="str">
        <f t="shared" ref="AN88:AN89" si="25">IFERROR(IF(AND(AC87="Impacto",AC88="Impacto"),(AN87-(+AN87*AF88)),IF(AND(AC87="Probabilidad",AC88="Impacto"),(AN86-(+AN86*AF88)),IF(AC88="Probabilidad",AN87,""))),"")</f>
        <v/>
      </c>
      <c r="AO88" s="50" t="str">
        <f t="shared" ref="AO88:AO89" si="26">IFERROR(IF(OR(AND(AK88="Muy Baja",AM88="Leve"),AND(AK88="Muy Baja",AM88="Menor"),AND(AK88="Baja",AM88="Leve")),"Bajo",IF(OR(AND(AK88="Muy baja",AM88="Moderado"),AND(AK88="Baja",AM88="Menor"),AND(AK88="Baja",AM88="Moderado"),AND(AK88="Media",AM88="Leve"),AND(AK88="Media",AM88="Menor"),AND(AK88="Media",AM88="Moderado"),AND(AK88="Alta",AM88="Leve"),AND(AK88="Alta",AM88="Menor")),"Moderado",IF(OR(AND(AK88="Muy Baja",AM88="Mayor"),AND(AK88="Baja",AM88="Mayor"),AND(AK88="Media",AM88="Mayor"),AND(AK88="Alta",AM88="Moderado"),AND(AK88="Alta",AM88="Mayor"),AND(AK88="Muy Alta",AM88="Leve"),AND(AK88="Muy Alta",AM88="Menor"),AND(AK88="Muy Alta",AM88="Moderado"),AND(AK88="Muy Alta",AM88="Mayor")),"Alto",IF(OR(AND(AK88="Muy Baja",AM88="Catastrófico"),AND(AK88="Baja",AM88="Catastrófico"),AND(AK88="Media",AM88="Catastrófico"),AND(AK88="Alta",AM88="Catastrófico"),AND(AK88="Muy Alta",AM88="Catastrófico")),"Extremo","")))),"")</f>
        <v/>
      </c>
      <c r="AP88" s="51"/>
      <c r="AQ88" s="42"/>
      <c r="AR88" s="52"/>
      <c r="AS88" s="52"/>
      <c r="AT88" s="53"/>
      <c r="AU88" s="52"/>
      <c r="AV88" s="52"/>
      <c r="AW88" s="52"/>
    </row>
    <row r="89" spans="1:49" ht="15.75" customHeight="1" x14ac:dyDescent="0.2">
      <c r="A89" s="663"/>
      <c r="B89" s="364"/>
      <c r="C89" s="381"/>
      <c r="D89" s="370"/>
      <c r="E89" s="738"/>
      <c r="F89" s="741"/>
      <c r="G89" s="370"/>
      <c r="H89" s="370"/>
      <c r="I89" s="738"/>
      <c r="J89" s="738"/>
      <c r="K89" s="738"/>
      <c r="L89" s="744"/>
      <c r="M89" s="747"/>
      <c r="N89" s="747"/>
      <c r="O89" s="747"/>
      <c r="P89" s="747"/>
      <c r="Q89" s="744"/>
      <c r="R89" s="744"/>
      <c r="S89" s="749"/>
      <c r="T89" s="605"/>
      <c r="U89" s="612"/>
      <c r="V89" s="370"/>
      <c r="W89" s="370"/>
      <c r="X89" s="605"/>
      <c r="Y89" s="612"/>
      <c r="Z89" s="759"/>
      <c r="AA89" s="70">
        <v>6</v>
      </c>
      <c r="AB89" s="43"/>
      <c r="AC89" s="45" t="str">
        <f t="shared" si="19"/>
        <v/>
      </c>
      <c r="AD89" s="46"/>
      <c r="AE89" s="46"/>
      <c r="AF89" s="47" t="str">
        <f t="shared" si="20"/>
        <v/>
      </c>
      <c r="AG89" s="46"/>
      <c r="AH89" s="46"/>
      <c r="AI89" s="46"/>
      <c r="AJ89" s="48" t="str">
        <f t="shared" si="21"/>
        <v/>
      </c>
      <c r="AK89" s="49" t="str">
        <f t="shared" si="22"/>
        <v/>
      </c>
      <c r="AL89" s="47" t="str">
        <f t="shared" si="23"/>
        <v/>
      </c>
      <c r="AM89" s="49" t="str">
        <f t="shared" si="24"/>
        <v/>
      </c>
      <c r="AN89" s="47" t="str">
        <f t="shared" si="25"/>
        <v/>
      </c>
      <c r="AO89" s="50" t="str">
        <f t="shared" si="26"/>
        <v/>
      </c>
      <c r="AP89" s="51"/>
      <c r="AQ89" s="42"/>
      <c r="AR89" s="52"/>
      <c r="AS89" s="52"/>
      <c r="AT89" s="53"/>
      <c r="AU89" s="52"/>
      <c r="AV89" s="52"/>
      <c r="AW89" s="52"/>
    </row>
    <row r="90" spans="1:49" s="242" customFormat="1" ht="51.75" customHeight="1" x14ac:dyDescent="0.2">
      <c r="A90" s="663">
        <v>14</v>
      </c>
      <c r="B90" s="539" t="s">
        <v>713</v>
      </c>
      <c r="C90" s="379" t="s">
        <v>32</v>
      </c>
      <c r="D90" s="374" t="s">
        <v>1133</v>
      </c>
      <c r="E90" s="371" t="s">
        <v>1134</v>
      </c>
      <c r="F90" s="371" t="s">
        <v>1135</v>
      </c>
      <c r="G90" s="374" t="s">
        <v>64</v>
      </c>
      <c r="H90" s="374" t="s">
        <v>908</v>
      </c>
      <c r="I90" s="371" t="s">
        <v>1136</v>
      </c>
      <c r="J90" s="371" t="s">
        <v>66</v>
      </c>
      <c r="K90" s="371" t="s">
        <v>1137</v>
      </c>
      <c r="L90" s="374" t="s">
        <v>40</v>
      </c>
      <c r="M90" s="371" t="s">
        <v>1138</v>
      </c>
      <c r="N90" s="371" t="s">
        <v>1139</v>
      </c>
      <c r="O90" s="371" t="s">
        <v>1140</v>
      </c>
      <c r="P90" s="371" t="s">
        <v>866</v>
      </c>
      <c r="Q90" s="374" t="s">
        <v>48</v>
      </c>
      <c r="R90" s="374" t="s">
        <v>48</v>
      </c>
      <c r="S90" s="374">
        <v>24</v>
      </c>
      <c r="T90" s="529" t="str">
        <f>IF(S90&lt;=0,"",IF(S90&lt;=2,"Muy Baja",IF(S90&lt;=24,"Baja",IF(S90&lt;=500,"Media",IF(S90&lt;=5000,"Alta","Muy Alta")))))</f>
        <v>Baja</v>
      </c>
      <c r="U90" s="358">
        <f>IF(T90="","",IF(T90="Muy Baja",0.2,IF(T90="Baja",0.4,IF(T90="Media",0.6,IF(T90="Alta",0.8,IF(T90="Muy Alta",1,))))))</f>
        <v>0.4</v>
      </c>
      <c r="V90" s="751" t="s">
        <v>281</v>
      </c>
      <c r="W90" s="358" t="str">
        <f>IF(NOT(ISERROR(MATCH(V90,#REF!,0))),#REF!&amp;"Por favor no seleccionar los criterios de impacto(Afectación Económica o presupuestal y Pérdida Reputacional)",V90)</f>
        <v xml:space="preserve">     El riesgo afecta la imagen de alguna área de la organización</v>
      </c>
      <c r="X90" s="754" t="s">
        <v>448</v>
      </c>
      <c r="Y90" s="358">
        <f>IF(X90="","",IF(X90="Leve",0.2,IF(X90="Menor",0.4,IF(X90="Moderado",0.6,IF(X90="Mayor",0.8,IF(X90="Catastrófico",1,))))))</f>
        <v>0.2</v>
      </c>
      <c r="Z90" s="625" t="str">
        <f>IF(OR(AND(T90="Muy Baja",X90="Leve"),AND(T90="Muy Baja",X90="Menor"),AND(T90="Baja",X90="Leve")),"Bajo",IF(OR(AND(T90="Muy baja",X90="Moderado"),AND(T90="Baja",X90="Menor"),AND(T90="Baja",X90="Moderado"),AND(T90="Media",X90="Leve"),AND(T90="Media",X90="Menor"),AND(T90="Media",X90="Moderado"),AND(T90="Alta",X90="Leve"),AND(T90="Alta",X90="Menor")),"Moderado",IF(OR(AND(T90="Muy Baja",X90="Mayor"),AND(T90="Baja",X90="Mayor"),AND(T90="Media",X90="Mayor"),AND(T90="Alta",X90="Moderado"),AND(T90="Alta",X90="Mayor"),AND(T90="Muy Alta",X90="Leve"),AND(T90="Muy Alta",X90="Menor"),AND(T90="Muy Alta",X90="Moderado"),AND(T90="Muy Alta",X90="Mayor")),"Alto",IF(OR(AND(T90="Muy Baja",X90="Catastrófico"),AND(T90="Baja",X90="Catastrófico"),AND(T90="Media",X90="Catastrófico"),AND(T90="Alta",X90="Catastrófico"),AND(T90="Muy Alta",X90="Catastrófico")),"Extremo",""))))</f>
        <v>Bajo</v>
      </c>
      <c r="AA90" s="236">
        <v>1</v>
      </c>
      <c r="AB90" s="272" t="s">
        <v>1141</v>
      </c>
      <c r="AC90" s="166" t="s">
        <v>183</v>
      </c>
      <c r="AD90" s="110" t="s">
        <v>184</v>
      </c>
      <c r="AE90" s="110" t="s">
        <v>185</v>
      </c>
      <c r="AF90" s="159">
        <v>0.4</v>
      </c>
      <c r="AG90" s="110" t="s">
        <v>186</v>
      </c>
      <c r="AH90" s="110" t="s">
        <v>187</v>
      </c>
      <c r="AI90" s="110" t="s">
        <v>188</v>
      </c>
      <c r="AJ90" s="238">
        <f>IFERROR(IF(AC90="Probabilidad",(U90-(+U90*AF90)),IF(AC90="Impacto",U90,"")),"")</f>
        <v>0.24</v>
      </c>
      <c r="AK90" s="239" t="str">
        <f>IFERROR(IF(AJ90="","",IF(AJ90&lt;=0.2,"Muy Baja",IF(AJ90&lt;=0.4,"Baja",IF(AJ90&lt;=0.6,"Media",IF(AJ90&lt;=0.8,"Alta","Muy Alta"))))),"")</f>
        <v>Baja</v>
      </c>
      <c r="AL90" s="237">
        <f>+AJ90</f>
        <v>0.24</v>
      </c>
      <c r="AM90" s="239" t="str">
        <f>IFERROR(IF(AN90="","",IF(AN90&lt;=0.2,"Leve",IF(AN90&lt;=0.4,"Menor",IF(AN90&lt;=0.6,"Moderado",IF(AN90&lt;=0.8,"Mayor","Catastrófico"))))),"")</f>
        <v>Leve</v>
      </c>
      <c r="AN90" s="237">
        <f t="shared" ref="AN90" si="27">IFERROR(IF(AC90="Impacto",(Y90-(+Y90*AF90)),IF(AC90="Probabilidad",Y90,"")),"")</f>
        <v>0.2</v>
      </c>
      <c r="AO90" s="241" t="str">
        <f>IFERROR(IF(OR(AND(AK90="Muy Baja",AM90="Leve"),AND(AK90="Muy Baja",AM90="Menor"),AND(AK90="Baja",AM90="Leve")),"Bajo",IF(OR(AND(AK90="Muy baja",AM90="Moderado"),AND(AK90="Baja",AM90="Menor"),AND(AK90="Baja",AM90="Moderado"),AND(AK90="Media",AM90="Leve"),AND(AK90="Media",AM90="Menor"),AND(AK90="Media",AM90="Moderado"),AND(AK90="Alta",AM90="Leve"),AND(AK90="Alta",AM90="Menor")),"Moderado",IF(OR(AND(AK90="Muy Baja",AM90="Mayor"),AND(AK90="Baja",AM90="Mayor"),AND(AK90="Media",AM90="Mayor"),AND(AK90="Alta",AM90="Moderado"),AND(AK90="Alta",AM90="Mayor"),AND(AK90="Muy Alta",AM90="Leve"),AND(AK90="Muy Alta",AM90="Menor"),AND(AK90="Muy Alta",AM90="Moderado"),AND(AK90="Muy Alta",AM90="Mayor")),"Alto",IF(OR(AND(AK90="Muy Baja",AM90="Catastrófico"),AND(AK90="Baja",AM90="Catastrófico"),AND(AK90="Media",AM90="Catastrófico"),AND(AK90="Alta",AM90="Catastrófico"),AND(AK90="Muy Alta",AM90="Catastrófico")),"Extremo","")))),"")</f>
        <v>Bajo</v>
      </c>
      <c r="AP90" s="228" t="s">
        <v>27</v>
      </c>
      <c r="AQ90" s="177" t="s">
        <v>200</v>
      </c>
      <c r="AR90" s="176" t="s">
        <v>200</v>
      </c>
      <c r="AS90" s="176" t="s">
        <v>200</v>
      </c>
      <c r="AT90" s="176" t="s">
        <v>200</v>
      </c>
      <c r="AU90" s="374" t="s">
        <v>1142</v>
      </c>
      <c r="AV90" s="374" t="s">
        <v>1136</v>
      </c>
      <c r="AW90" s="374" t="s">
        <v>1143</v>
      </c>
    </row>
    <row r="91" spans="1:49" s="242" customFormat="1" ht="51.75" customHeight="1" x14ac:dyDescent="0.2">
      <c r="A91" s="663"/>
      <c r="B91" s="539"/>
      <c r="C91" s="380"/>
      <c r="D91" s="369"/>
      <c r="E91" s="372"/>
      <c r="F91" s="372"/>
      <c r="G91" s="369"/>
      <c r="H91" s="369"/>
      <c r="I91" s="372"/>
      <c r="J91" s="372"/>
      <c r="K91" s="372"/>
      <c r="L91" s="369"/>
      <c r="M91" s="372"/>
      <c r="N91" s="372"/>
      <c r="O91" s="372"/>
      <c r="P91" s="372"/>
      <c r="Q91" s="369"/>
      <c r="R91" s="369"/>
      <c r="S91" s="369"/>
      <c r="T91" s="529"/>
      <c r="U91" s="358"/>
      <c r="V91" s="752"/>
      <c r="W91" s="358">
        <f>IF(NOT(ISERROR(MATCH(V91,_xlfn.ANCHORARRAY(F102),0))),U104&amp;"Por favor no seleccionar los criterios de impacto",V91)</f>
        <v>0</v>
      </c>
      <c r="X91" s="755"/>
      <c r="Y91" s="358"/>
      <c r="Z91" s="625"/>
      <c r="AA91" s="236">
        <v>2</v>
      </c>
      <c r="AB91" s="279" t="s">
        <v>1144</v>
      </c>
      <c r="AC91" s="111" t="s">
        <v>183</v>
      </c>
      <c r="AD91" s="112" t="s">
        <v>184</v>
      </c>
      <c r="AE91" s="112" t="s">
        <v>185</v>
      </c>
      <c r="AF91" s="163">
        <v>0.4</v>
      </c>
      <c r="AG91" s="112" t="s">
        <v>186</v>
      </c>
      <c r="AH91" s="112" t="s">
        <v>187</v>
      </c>
      <c r="AI91" s="112" t="s">
        <v>188</v>
      </c>
      <c r="AJ91" s="238">
        <f>IFERROR(IF(AND(AC90="Probabilidad",AC91="Probabilidad"),(AL90-(+AL90*AF91)),IF(AC91="Probabilidad",(U90-(+U90*AF91)),IF(AC91="Impacto",AL90,""))),"")</f>
        <v>0.14399999999999999</v>
      </c>
      <c r="AK91" s="239" t="str">
        <f t="shared" ref="AK91:AK95" si="28">IFERROR(IF(AJ91="","",IF(AJ91&lt;=0.2,"Muy Baja",IF(AJ91&lt;=0.4,"Baja",IF(AJ91&lt;=0.6,"Media",IF(AJ91&lt;=0.8,"Alta","Muy Alta"))))),"")</f>
        <v>Muy Baja</v>
      </c>
      <c r="AL91" s="237">
        <f t="shared" ref="AL91:AL95" si="29">+AJ91</f>
        <v>0.14399999999999999</v>
      </c>
      <c r="AM91" s="239" t="str">
        <f t="shared" ref="AM91:AM95" si="30">IFERROR(IF(AN91="","",IF(AN91&lt;=0.2,"Leve",IF(AN91&lt;=0.4,"Menor",IF(AN91&lt;=0.6,"Moderado",IF(AN91&lt;=0.8,"Mayor","Catastrófico"))))),"")</f>
        <v>Leve</v>
      </c>
      <c r="AN91" s="237">
        <f t="shared" ref="AN91" si="31">IFERROR(IF(AND(AC90="Impacto",AC91="Impacto"),(AN90-(+AN90*AF91)),IF(AC91="Impacto",($Y$12-(+$Y$12*AF91)),IF(AC91="Probabilidad",AN90,""))),"")</f>
        <v>0.2</v>
      </c>
      <c r="AO91" s="241" t="str">
        <f t="shared" ref="AO91:AO92" si="32">IFERROR(IF(OR(AND(AK91="Muy Baja",AM91="Leve"),AND(AK91="Muy Baja",AM91="Menor"),AND(AK91="Baja",AM91="Leve")),"Bajo",IF(OR(AND(AK91="Muy baja",AM91="Moderado"),AND(AK91="Baja",AM91="Menor"),AND(AK91="Baja",AM91="Moderado"),AND(AK91="Media",AM91="Leve"),AND(AK91="Media",AM91="Menor"),AND(AK91="Media",AM91="Moderado"),AND(AK91="Alta",AM91="Leve"),AND(AK91="Alta",AM91="Menor")),"Moderado",IF(OR(AND(AK91="Muy Baja",AM91="Mayor"),AND(AK91="Baja",AM91="Mayor"),AND(AK91="Media",AM91="Mayor"),AND(AK91="Alta",AM91="Moderado"),AND(AK91="Alta",AM91="Mayor"),AND(AK91="Muy Alta",AM91="Leve"),AND(AK91="Muy Alta",AM91="Menor"),AND(AK91="Muy Alta",AM91="Moderado"),AND(AK91="Muy Alta",AM91="Mayor")),"Alto",IF(OR(AND(AK91="Muy Baja",AM91="Catastrófico"),AND(AK91="Baja",AM91="Catastrófico"),AND(AK91="Media",AM91="Catastrófico"),AND(AK91="Alta",AM91="Catastrófico"),AND(AK91="Muy Alta",AM91="Catastrófico")),"Extremo","")))),"")</f>
        <v>Bajo</v>
      </c>
      <c r="AP91" s="229" t="s">
        <v>27</v>
      </c>
      <c r="AQ91" s="179" t="s">
        <v>200</v>
      </c>
      <c r="AR91" s="178" t="s">
        <v>200</v>
      </c>
      <c r="AS91" s="179" t="s">
        <v>200</v>
      </c>
      <c r="AT91" s="178" t="s">
        <v>200</v>
      </c>
      <c r="AU91" s="369"/>
      <c r="AV91" s="369"/>
      <c r="AW91" s="369"/>
    </row>
    <row r="92" spans="1:49" ht="15.75" customHeight="1" x14ac:dyDescent="0.2">
      <c r="A92" s="663"/>
      <c r="B92" s="539"/>
      <c r="C92" s="380"/>
      <c r="D92" s="369"/>
      <c r="E92" s="372"/>
      <c r="F92" s="372"/>
      <c r="G92" s="369"/>
      <c r="H92" s="369"/>
      <c r="I92" s="372"/>
      <c r="J92" s="372"/>
      <c r="K92" s="372"/>
      <c r="L92" s="369"/>
      <c r="M92" s="372"/>
      <c r="N92" s="372"/>
      <c r="O92" s="372"/>
      <c r="P92" s="372"/>
      <c r="Q92" s="369"/>
      <c r="R92" s="369"/>
      <c r="S92" s="369"/>
      <c r="T92" s="529"/>
      <c r="U92" s="358"/>
      <c r="V92" s="752"/>
      <c r="W92" s="358">
        <f>IF(NOT(ISERROR(MATCH(V92,_xlfn.ANCHORARRAY(F103),0))),U105&amp;"Por favor no seleccionar los criterios de impacto",V92)</f>
        <v>0</v>
      </c>
      <c r="X92" s="755"/>
      <c r="Y92" s="358"/>
      <c r="Z92" s="625"/>
      <c r="AA92" s="70">
        <v>3</v>
      </c>
      <c r="AB92" s="44"/>
      <c r="AC92" s="45" t="str">
        <f>IF(OR(AD92="Preventivo",AD92="Detectivo"),"Probabilidad",IF(AD92="Correctivo","Impacto",""))</f>
        <v/>
      </c>
      <c r="AD92" s="46"/>
      <c r="AE92" s="46"/>
      <c r="AF92" s="47" t="str">
        <f t="shared" ref="AF92:AF95" si="33">IF(AND(AD92="Preventivo",AE92="Automático"),"50%",IF(AND(AD92="Preventivo",AE92="Manual"),"40%",IF(AND(AD92="Detectivo",AE92="Automático"),"40%",IF(AND(AD92="Detectivo",AE92="Manual"),"30%",IF(AND(AD92="Correctivo",AE92="Automático"),"35%",IF(AND(AD92="Correctivo",AE92="Manual"),"25%",""))))))</f>
        <v/>
      </c>
      <c r="AG92" s="46"/>
      <c r="AH92" s="46"/>
      <c r="AI92" s="46"/>
      <c r="AJ92" s="48" t="str">
        <f>IFERROR(IF(AND(AC91="Probabilidad",AC92="Probabilidad"),(AL91-(+AL91*AF92)),IF(AND(AC91="Impacto",AC92="Probabilidad"),(AL90-(+AL90*AF92)),IF(AC92="Impacto",AL91,""))),"")</f>
        <v/>
      </c>
      <c r="AK92" s="49" t="str">
        <f t="shared" si="28"/>
        <v/>
      </c>
      <c r="AL92" s="47" t="str">
        <f t="shared" si="29"/>
        <v/>
      </c>
      <c r="AM92" s="49" t="str">
        <f t="shared" si="30"/>
        <v/>
      </c>
      <c r="AN92" s="47" t="str">
        <f t="shared" ref="AN92:AN95" si="34">IFERROR(IF(AND(AC91="Impacto",AC92="Impacto"),(AN91-(+AN91*AF92)),IF(AND(AC91="Probabilidad",AC92="Impacto"),(AN90-(+AN90*AF92)),IF(AC92="Probabilidad",AN91,""))),"")</f>
        <v/>
      </c>
      <c r="AO92" s="50" t="str">
        <f t="shared" si="32"/>
        <v/>
      </c>
      <c r="AP92" s="51"/>
      <c r="AQ92" s="42"/>
      <c r="AR92" s="52"/>
      <c r="AS92" s="52"/>
      <c r="AT92" s="53"/>
      <c r="AU92" s="369"/>
      <c r="AV92" s="369"/>
      <c r="AW92" s="369"/>
    </row>
    <row r="93" spans="1:49" ht="15.75" customHeight="1" x14ac:dyDescent="0.2">
      <c r="A93" s="663"/>
      <c r="B93" s="539"/>
      <c r="C93" s="380"/>
      <c r="D93" s="369"/>
      <c r="E93" s="372"/>
      <c r="F93" s="372"/>
      <c r="G93" s="369"/>
      <c r="H93" s="369"/>
      <c r="I93" s="372"/>
      <c r="J93" s="372"/>
      <c r="K93" s="372"/>
      <c r="L93" s="369"/>
      <c r="M93" s="372"/>
      <c r="N93" s="372"/>
      <c r="O93" s="372"/>
      <c r="P93" s="372"/>
      <c r="Q93" s="369"/>
      <c r="R93" s="369"/>
      <c r="S93" s="369"/>
      <c r="T93" s="529"/>
      <c r="U93" s="358"/>
      <c r="V93" s="752"/>
      <c r="W93" s="358">
        <f>IF(NOT(ISERROR(MATCH(V93,_xlfn.ANCHORARRAY(F104),0))),U106&amp;"Por favor no seleccionar los criterios de impacto",V93)</f>
        <v>0</v>
      </c>
      <c r="X93" s="755"/>
      <c r="Y93" s="358"/>
      <c r="Z93" s="625"/>
      <c r="AA93" s="70">
        <v>4</v>
      </c>
      <c r="AB93" s="43"/>
      <c r="AC93" s="45" t="str">
        <f t="shared" ref="AC93:AC95" si="35">IF(OR(AD93="Preventivo",AD93="Detectivo"),"Probabilidad",IF(AD93="Correctivo","Impacto",""))</f>
        <v/>
      </c>
      <c r="AD93" s="46"/>
      <c r="AE93" s="46"/>
      <c r="AF93" s="47" t="str">
        <f t="shared" si="33"/>
        <v/>
      </c>
      <c r="AG93" s="46"/>
      <c r="AH93" s="46"/>
      <c r="AI93" s="46"/>
      <c r="AJ93" s="48" t="str">
        <f t="shared" ref="AJ93:AJ95" si="36">IFERROR(IF(AND(AC92="Probabilidad",AC93="Probabilidad"),(AL92-(+AL92*AF93)),IF(AND(AC92="Impacto",AC93="Probabilidad"),(AL91-(+AL91*AF93)),IF(AC93="Impacto",AL92,""))),"")</f>
        <v/>
      </c>
      <c r="AK93" s="49" t="str">
        <f t="shared" si="28"/>
        <v/>
      </c>
      <c r="AL93" s="47" t="str">
        <f t="shared" si="29"/>
        <v/>
      </c>
      <c r="AM93" s="49" t="str">
        <f t="shared" si="30"/>
        <v/>
      </c>
      <c r="AN93" s="47" t="str">
        <f t="shared" si="34"/>
        <v/>
      </c>
      <c r="AO93" s="50" t="str">
        <f>IFERROR(IF(OR(AND(AK93="Muy Baja",AM93="Leve"),AND(AK93="Muy Baja",AM93="Menor"),AND(AK93="Baja",AM93="Leve")),"Bajo",IF(OR(AND(AK93="Muy baja",AM93="Moderado"),AND(AK93="Baja",AM93="Menor"),AND(AK93="Baja",AM93="Moderado"),AND(AK93="Media",AM93="Leve"),AND(AK93="Media",AM93="Menor"),AND(AK93="Media",AM93="Moderado"),AND(AK93="Alta",AM93="Leve"),AND(AK93="Alta",AM93="Menor")),"Moderado",IF(OR(AND(AK93="Muy Baja",AM93="Mayor"),AND(AK93="Baja",AM93="Mayor"),AND(AK93="Media",AM93="Mayor"),AND(AK93="Alta",AM93="Moderado"),AND(AK93="Alta",AM93="Mayor"),AND(AK93="Muy Alta",AM93="Leve"),AND(AK93="Muy Alta",AM93="Menor"),AND(AK93="Muy Alta",AM93="Moderado"),AND(AK93="Muy Alta",AM93="Mayor")),"Alto",IF(OR(AND(AK93="Muy Baja",AM93="Catastrófico"),AND(AK93="Baja",AM93="Catastrófico"),AND(AK93="Media",AM93="Catastrófico"),AND(AK93="Alta",AM93="Catastrófico"),AND(AK93="Muy Alta",AM93="Catastrófico")),"Extremo","")))),"")</f>
        <v/>
      </c>
      <c r="AP93" s="51"/>
      <c r="AQ93" s="42"/>
      <c r="AR93" s="52"/>
      <c r="AS93" s="52"/>
      <c r="AT93" s="53"/>
      <c r="AU93" s="369"/>
      <c r="AV93" s="369"/>
      <c r="AW93" s="369"/>
    </row>
    <row r="94" spans="1:49" ht="15.75" customHeight="1" x14ac:dyDescent="0.2">
      <c r="A94" s="663"/>
      <c r="B94" s="539"/>
      <c r="C94" s="380"/>
      <c r="D94" s="369"/>
      <c r="E94" s="372"/>
      <c r="F94" s="372"/>
      <c r="G94" s="369"/>
      <c r="H94" s="369"/>
      <c r="I94" s="372"/>
      <c r="J94" s="372"/>
      <c r="K94" s="372"/>
      <c r="L94" s="369"/>
      <c r="M94" s="372"/>
      <c r="N94" s="372"/>
      <c r="O94" s="372"/>
      <c r="P94" s="372"/>
      <c r="Q94" s="369"/>
      <c r="R94" s="369"/>
      <c r="S94" s="369"/>
      <c r="T94" s="529"/>
      <c r="U94" s="358"/>
      <c r="V94" s="752"/>
      <c r="W94" s="358">
        <f>IF(NOT(ISERROR(MATCH(V94,_xlfn.ANCHORARRAY(F105),0))),U107&amp;"Por favor no seleccionar los criterios de impacto",V94)</f>
        <v>0</v>
      </c>
      <c r="X94" s="755"/>
      <c r="Y94" s="358"/>
      <c r="Z94" s="625"/>
      <c r="AA94" s="70">
        <v>5</v>
      </c>
      <c r="AB94" s="43"/>
      <c r="AC94" s="45" t="str">
        <f t="shared" si="35"/>
        <v/>
      </c>
      <c r="AD94" s="46"/>
      <c r="AE94" s="46"/>
      <c r="AF94" s="47" t="str">
        <f t="shared" si="33"/>
        <v/>
      </c>
      <c r="AG94" s="46"/>
      <c r="AH94" s="46"/>
      <c r="AI94" s="46"/>
      <c r="AJ94" s="48" t="str">
        <f t="shared" si="36"/>
        <v/>
      </c>
      <c r="AK94" s="49" t="str">
        <f t="shared" si="28"/>
        <v/>
      </c>
      <c r="AL94" s="47" t="str">
        <f t="shared" si="29"/>
        <v/>
      </c>
      <c r="AM94" s="49" t="str">
        <f t="shared" si="30"/>
        <v/>
      </c>
      <c r="AN94" s="47" t="str">
        <f t="shared" si="34"/>
        <v/>
      </c>
      <c r="AO94" s="50" t="str">
        <f t="shared" ref="AO94:AO95" si="37">IFERROR(IF(OR(AND(AK94="Muy Baja",AM94="Leve"),AND(AK94="Muy Baja",AM94="Menor"),AND(AK94="Baja",AM94="Leve")),"Bajo",IF(OR(AND(AK94="Muy baja",AM94="Moderado"),AND(AK94="Baja",AM94="Menor"),AND(AK94="Baja",AM94="Moderado"),AND(AK94="Media",AM94="Leve"),AND(AK94="Media",AM94="Menor"),AND(AK94="Media",AM94="Moderado"),AND(AK94="Alta",AM94="Leve"),AND(AK94="Alta",AM94="Menor")),"Moderado",IF(OR(AND(AK94="Muy Baja",AM94="Mayor"),AND(AK94="Baja",AM94="Mayor"),AND(AK94="Media",AM94="Mayor"),AND(AK94="Alta",AM94="Moderado"),AND(AK94="Alta",AM94="Mayor"),AND(AK94="Muy Alta",AM94="Leve"),AND(AK94="Muy Alta",AM94="Menor"),AND(AK94="Muy Alta",AM94="Moderado"),AND(AK94="Muy Alta",AM94="Mayor")),"Alto",IF(OR(AND(AK94="Muy Baja",AM94="Catastrófico"),AND(AK94="Baja",AM94="Catastrófico"),AND(AK94="Media",AM94="Catastrófico"),AND(AK94="Alta",AM94="Catastrófico"),AND(AK94="Muy Alta",AM94="Catastrófico")),"Extremo","")))),"")</f>
        <v/>
      </c>
      <c r="AP94" s="51"/>
      <c r="AQ94" s="42"/>
      <c r="AR94" s="52"/>
      <c r="AS94" s="52"/>
      <c r="AT94" s="53"/>
      <c r="AU94" s="369"/>
      <c r="AV94" s="369"/>
      <c r="AW94" s="369"/>
    </row>
    <row r="95" spans="1:49" ht="15.75" customHeight="1" x14ac:dyDescent="0.2">
      <c r="A95" s="663"/>
      <c r="B95" s="539"/>
      <c r="C95" s="381"/>
      <c r="D95" s="370"/>
      <c r="E95" s="738"/>
      <c r="F95" s="738"/>
      <c r="G95" s="370"/>
      <c r="H95" s="370"/>
      <c r="I95" s="738"/>
      <c r="J95" s="738"/>
      <c r="K95" s="738"/>
      <c r="L95" s="370"/>
      <c r="M95" s="738"/>
      <c r="N95" s="738"/>
      <c r="O95" s="738"/>
      <c r="P95" s="738"/>
      <c r="Q95" s="370"/>
      <c r="R95" s="370"/>
      <c r="S95" s="370"/>
      <c r="T95" s="529"/>
      <c r="U95" s="358"/>
      <c r="V95" s="753"/>
      <c r="W95" s="358">
        <f>IF(NOT(ISERROR(MATCH(V95,_xlfn.ANCHORARRAY(F106),0))),V108&amp;"Por favor no seleccionar los criterios de impacto",V95)</f>
        <v>0</v>
      </c>
      <c r="X95" s="756"/>
      <c r="Y95" s="358"/>
      <c r="Z95" s="625"/>
      <c r="AA95" s="70">
        <v>6</v>
      </c>
      <c r="AB95" s="43"/>
      <c r="AC95" s="45" t="str">
        <f t="shared" si="35"/>
        <v/>
      </c>
      <c r="AD95" s="46"/>
      <c r="AE95" s="46"/>
      <c r="AF95" s="47" t="str">
        <f t="shared" si="33"/>
        <v/>
      </c>
      <c r="AG95" s="46"/>
      <c r="AH95" s="46"/>
      <c r="AI95" s="46"/>
      <c r="AJ95" s="48" t="str">
        <f t="shared" si="36"/>
        <v/>
      </c>
      <c r="AK95" s="49" t="str">
        <f t="shared" si="28"/>
        <v/>
      </c>
      <c r="AL95" s="47" t="str">
        <f t="shared" si="29"/>
        <v/>
      </c>
      <c r="AM95" s="49" t="str">
        <f t="shared" si="30"/>
        <v/>
      </c>
      <c r="AN95" s="47" t="str">
        <f t="shared" si="34"/>
        <v/>
      </c>
      <c r="AO95" s="50" t="str">
        <f t="shared" si="37"/>
        <v/>
      </c>
      <c r="AP95" s="51"/>
      <c r="AQ95" s="42"/>
      <c r="AR95" s="52"/>
      <c r="AS95" s="52"/>
      <c r="AT95" s="53"/>
      <c r="AU95" s="370"/>
      <c r="AV95" s="370"/>
      <c r="AW95" s="370"/>
    </row>
    <row r="96" spans="1:49" ht="32.25" customHeight="1" x14ac:dyDescent="0.2">
      <c r="A96" s="663">
        <v>15</v>
      </c>
      <c r="B96" s="539" t="s">
        <v>745</v>
      </c>
      <c r="C96" s="498" t="s">
        <v>30</v>
      </c>
      <c r="D96" s="498" t="s">
        <v>1145</v>
      </c>
      <c r="E96" s="456" t="s">
        <v>1146</v>
      </c>
      <c r="F96" s="456" t="s">
        <v>1147</v>
      </c>
      <c r="G96" s="498" t="s">
        <v>65</v>
      </c>
      <c r="H96" s="498" t="s">
        <v>908</v>
      </c>
      <c r="I96" s="456" t="s">
        <v>1148</v>
      </c>
      <c r="J96" s="456" t="s">
        <v>66</v>
      </c>
      <c r="K96" s="456" t="s">
        <v>1149</v>
      </c>
      <c r="L96" s="498" t="s">
        <v>40</v>
      </c>
      <c r="M96" s="456" t="s">
        <v>1150</v>
      </c>
      <c r="N96" s="456" t="s">
        <v>1151</v>
      </c>
      <c r="O96" s="456" t="s">
        <v>1152</v>
      </c>
      <c r="P96" s="456" t="s">
        <v>343</v>
      </c>
      <c r="Q96" s="498" t="s">
        <v>41</v>
      </c>
      <c r="R96" s="498" t="s">
        <v>54</v>
      </c>
      <c r="S96" s="510">
        <v>170</v>
      </c>
      <c r="T96" s="529" t="str">
        <f>IF(S96&lt;=0,"",IF(S96&lt;=2,"Muy Baja",IF(S96&lt;=24,"Baja",IF(S96&lt;=500,"Media",IF(S96&lt;=5000,"Alta","Muy Alta")))))</f>
        <v>Media</v>
      </c>
      <c r="U96" s="358">
        <f>IF(T96="","",IF(T96="Muy Baja",0.2,IF(T96="Baja",0.4,IF(T96="Media",0.6,IF(T96="Alta",0.8,IF(T96="Muy Alta",1,))))))</f>
        <v>0.6</v>
      </c>
      <c r="V96" s="382" t="s">
        <v>281</v>
      </c>
      <c r="W96" s="358" t="str">
        <f>IF(NOT(ISERROR(MATCH(V96,#REF!,0))),#REF!&amp;"Por favor no seleccionar los criterios de impacto(Afectación Económica o presupuestal y Pérdida Reputacional)",V96)</f>
        <v xml:space="preserve">     El riesgo afecta la imagen de alguna área de la organización</v>
      </c>
      <c r="X96" s="414" t="s">
        <v>448</v>
      </c>
      <c r="Y96" s="358">
        <f>IF(X96="","",IF(X96="Leve",0.2,IF(X96="Menor",0.4,IF(X96="Moderado",0.6,IF(X96="Mayor",0.8,IF(X96="Catastrófico",1,))))))</f>
        <v>0.2</v>
      </c>
      <c r="Z96" s="625" t="str">
        <f>IF(OR(AND(T96="Muy Baja",X96="Leve"),AND(T96="Muy Baja",X96="Menor"),AND(T96="Baja",X96="Leve")),"Bajo",IF(OR(AND(T96="Muy baja",X96="Moderado"),AND(T96="Baja",X96="Menor"),AND(T96="Baja",X96="Moderado"),AND(T96="Media",X96="Leve"),AND(T96="Media",X96="Menor"),AND(T96="Media",X96="Moderado"),AND(T96="Alta",X96="Leve"),AND(T96="Alta",X96="Menor")),"Moderado",IF(OR(AND(T96="Muy Baja",X96="Mayor"),AND(T96="Baja",X96="Mayor"),AND(T96="Media",X96="Mayor"),AND(T96="Alta",X96="Moderado"),AND(T96="Alta",X96="Mayor"),AND(T96="Muy Alta",X96="Leve"),AND(T96="Muy Alta",X96="Menor"),AND(T96="Muy Alta",X96="Moderado"),AND(T96="Muy Alta",X96="Mayor")),"Alto",IF(OR(AND(T96="Muy Baja",X96="Catastrófico"),AND(T96="Baja",X96="Catastrófico"),AND(T96="Media",X96="Catastrófico"),AND(T96="Alta",X96="Catastrófico"),AND(T96="Muy Alta",X96="Catastrófico")),"Extremo",""))))</f>
        <v>Moderado</v>
      </c>
      <c r="AA96" s="70">
        <v>1</v>
      </c>
      <c r="AB96" s="280" t="s">
        <v>1153</v>
      </c>
      <c r="AC96" s="166" t="s">
        <v>183</v>
      </c>
      <c r="AD96" s="110" t="s">
        <v>184</v>
      </c>
      <c r="AE96" s="110" t="s">
        <v>185</v>
      </c>
      <c r="AF96" s="159">
        <v>0.4</v>
      </c>
      <c r="AG96" s="110" t="s">
        <v>186</v>
      </c>
      <c r="AH96" s="110" t="s">
        <v>187</v>
      </c>
      <c r="AI96" s="110" t="s">
        <v>188</v>
      </c>
      <c r="AJ96" s="48">
        <f>IFERROR(IF(AC96="Probabilidad",(U96-(+U96*AF96)),IF(AC96="Impacto",U96,"")),"")</f>
        <v>0.36</v>
      </c>
      <c r="AK96" s="49" t="str">
        <f>IFERROR(IF(AJ96="","",IF(AJ96&lt;=0.2,"Muy Baja",IF(AJ96&lt;=0.4,"Baja",IF(AJ96&lt;=0.6,"Media",IF(AJ96&lt;=0.8,"Alta","Muy Alta"))))),"")</f>
        <v>Baja</v>
      </c>
      <c r="AL96" s="47">
        <f>+AJ96</f>
        <v>0.36</v>
      </c>
      <c r="AM96" s="49" t="str">
        <f>IFERROR(IF(AN96="","",IF(AN96&lt;=0.2,"Leve",IF(AN96&lt;=0.4,"Menor",IF(AN96&lt;=0.6,"Moderado",IF(AN96&lt;=0.8,"Mayor","Catastrófico"))))),"")</f>
        <v>Leve</v>
      </c>
      <c r="AN96" s="47">
        <f t="shared" ref="AN96" si="38">IFERROR(IF(AC96="Impacto",(Y96-(+Y96*AF96)),IF(AC96="Probabilidad",Y96,"")),"")</f>
        <v>0.2</v>
      </c>
      <c r="AO96" s="50" t="str">
        <f>IFERROR(IF(OR(AND(AK96="Muy Baja",AM96="Leve"),AND(AK96="Muy Baja",AM96="Menor"),AND(AK96="Baja",AM96="Leve")),"Bajo",IF(OR(AND(AK96="Muy baja",AM96="Moderado"),AND(AK96="Baja",AM96="Menor"),AND(AK96="Baja",AM96="Moderado"),AND(AK96="Media",AM96="Leve"),AND(AK96="Media",AM96="Menor"),AND(AK96="Media",AM96="Moderado"),AND(AK96="Alta",AM96="Leve"),AND(AK96="Alta",AM96="Menor")),"Moderado",IF(OR(AND(AK96="Muy Baja",AM96="Mayor"),AND(AK96="Baja",AM96="Mayor"),AND(AK96="Media",AM96="Mayor"),AND(AK96="Alta",AM96="Moderado"),AND(AK96="Alta",AM96="Mayor"),AND(AK96="Muy Alta",AM96="Leve"),AND(AK96="Muy Alta",AM96="Menor"),AND(AK96="Muy Alta",AM96="Moderado"),AND(AK96="Muy Alta",AM96="Mayor")),"Alto",IF(OR(AND(AK96="Muy Baja",AM96="Catastrófico"),AND(AK96="Baja",AM96="Catastrófico"),AND(AK96="Media",AM96="Catastrófico"),AND(AK96="Alta",AM96="Catastrófico"),AND(AK96="Muy Alta",AM96="Catastrófico")),"Extremo","")))),"")</f>
        <v>Bajo</v>
      </c>
      <c r="AP96" s="228" t="s">
        <v>27</v>
      </c>
      <c r="AQ96" s="42"/>
      <c r="AR96" s="52"/>
      <c r="AS96" s="52"/>
      <c r="AT96" s="53"/>
      <c r="AU96" s="630"/>
      <c r="AV96" s="630"/>
      <c r="AW96" s="630"/>
    </row>
    <row r="97" spans="1:49" ht="32.25" customHeight="1" x14ac:dyDescent="0.2">
      <c r="A97" s="663"/>
      <c r="B97" s="539"/>
      <c r="C97" s="499"/>
      <c r="D97" s="499"/>
      <c r="E97" s="457"/>
      <c r="F97" s="457"/>
      <c r="G97" s="499"/>
      <c r="H97" s="499"/>
      <c r="I97" s="457"/>
      <c r="J97" s="457"/>
      <c r="K97" s="457"/>
      <c r="L97" s="499"/>
      <c r="M97" s="457"/>
      <c r="N97" s="457"/>
      <c r="O97" s="457"/>
      <c r="P97" s="457"/>
      <c r="Q97" s="499"/>
      <c r="R97" s="499"/>
      <c r="S97" s="511"/>
      <c r="T97" s="529"/>
      <c r="U97" s="358"/>
      <c r="V97" s="648"/>
      <c r="W97" s="358">
        <f>IF(NOT(ISERROR(MATCH(V97,_xlfn.ANCHORARRAY(G108),0))),V110&amp;"Por favor no seleccionar los criterios de impacto",V97)</f>
        <v>0</v>
      </c>
      <c r="X97" s="415"/>
      <c r="Y97" s="358"/>
      <c r="Z97" s="625"/>
      <c r="AA97" s="70">
        <v>2</v>
      </c>
      <c r="AB97" s="291" t="s">
        <v>1154</v>
      </c>
      <c r="AC97" s="111" t="s">
        <v>183</v>
      </c>
      <c r="AD97" s="112" t="s">
        <v>184</v>
      </c>
      <c r="AE97" s="112" t="s">
        <v>185</v>
      </c>
      <c r="AF97" s="163">
        <v>0.4</v>
      </c>
      <c r="AG97" s="112" t="s">
        <v>186</v>
      </c>
      <c r="AH97" s="112" t="s">
        <v>187</v>
      </c>
      <c r="AI97" s="112" t="s">
        <v>188</v>
      </c>
      <c r="AJ97" s="48">
        <f>IFERROR(IF(AND(AC96="Probabilidad",AC97="Probabilidad"),(AL96-(+AL96*AF97)),IF(AC97="Probabilidad",(U96-(+U96*AF97)),IF(AC97="Impacto",AL96,""))),"")</f>
        <v>0.216</v>
      </c>
      <c r="AK97" s="49" t="str">
        <f t="shared" ref="AK97:AK101" si="39">IFERROR(IF(AJ97="","",IF(AJ97&lt;=0.2,"Muy Baja",IF(AJ97&lt;=0.4,"Baja",IF(AJ97&lt;=0.6,"Media",IF(AJ97&lt;=0.8,"Alta","Muy Alta"))))),"")</f>
        <v>Baja</v>
      </c>
      <c r="AL97" s="47">
        <f t="shared" ref="AL97:AL101" si="40">+AJ97</f>
        <v>0.216</v>
      </c>
      <c r="AM97" s="49" t="str">
        <f t="shared" ref="AM97:AM101" si="41">IFERROR(IF(AN97="","",IF(AN97&lt;=0.2,"Leve",IF(AN97&lt;=0.4,"Menor",IF(AN97&lt;=0.6,"Moderado",IF(AN97&lt;=0.8,"Mayor","Catastrófico"))))),"")</f>
        <v>Leve</v>
      </c>
      <c r="AN97" s="47">
        <f t="shared" ref="AN97" si="42">IFERROR(IF(AND(AC96="Impacto",AC97="Impacto"),(AN96-(+AN96*AF97)),IF(AC97="Impacto",($Y$12-(+$Y$12*AF97)),IF(AC97="Probabilidad",AN96,""))),"")</f>
        <v>0.2</v>
      </c>
      <c r="AO97" s="50" t="str">
        <f t="shared" ref="AO97:AO98" si="43">IFERROR(IF(OR(AND(AK97="Muy Baja",AM97="Leve"),AND(AK97="Muy Baja",AM97="Menor"),AND(AK97="Baja",AM97="Leve")),"Bajo",IF(OR(AND(AK97="Muy baja",AM97="Moderado"),AND(AK97="Baja",AM97="Menor"),AND(AK97="Baja",AM97="Moderado"),AND(AK97="Media",AM97="Leve"),AND(AK97="Media",AM97="Menor"),AND(AK97="Media",AM97="Moderado"),AND(AK97="Alta",AM97="Leve"),AND(AK97="Alta",AM97="Menor")),"Moderado",IF(OR(AND(AK97="Muy Baja",AM97="Mayor"),AND(AK97="Baja",AM97="Mayor"),AND(AK97="Media",AM97="Mayor"),AND(AK97="Alta",AM97="Moderado"),AND(AK97="Alta",AM97="Mayor"),AND(AK97="Muy Alta",AM97="Leve"),AND(AK97="Muy Alta",AM97="Menor"),AND(AK97="Muy Alta",AM97="Moderado"),AND(AK97="Muy Alta",AM97="Mayor")),"Alto",IF(OR(AND(AK97="Muy Baja",AM97="Catastrófico"),AND(AK97="Baja",AM97="Catastrófico"),AND(AK97="Media",AM97="Catastrófico"),AND(AK97="Alta",AM97="Catastrófico"),AND(AK97="Muy Alta",AM97="Catastrófico")),"Extremo","")))),"")</f>
        <v>Bajo</v>
      </c>
      <c r="AP97" s="229" t="s">
        <v>27</v>
      </c>
      <c r="AQ97" s="42"/>
      <c r="AR97" s="52"/>
      <c r="AS97" s="52"/>
      <c r="AT97" s="53"/>
      <c r="AU97" s="630"/>
      <c r="AV97" s="630"/>
      <c r="AW97" s="630"/>
    </row>
    <row r="98" spans="1:49" ht="15.75" customHeight="1" x14ac:dyDescent="0.2">
      <c r="A98" s="663"/>
      <c r="B98" s="539"/>
      <c r="C98" s="499"/>
      <c r="D98" s="499"/>
      <c r="E98" s="457"/>
      <c r="F98" s="457"/>
      <c r="G98" s="499"/>
      <c r="H98" s="499"/>
      <c r="I98" s="457"/>
      <c r="J98" s="457"/>
      <c r="K98" s="457"/>
      <c r="L98" s="499"/>
      <c r="M98" s="457"/>
      <c r="N98" s="457"/>
      <c r="O98" s="457"/>
      <c r="P98" s="457"/>
      <c r="Q98" s="499"/>
      <c r="R98" s="499"/>
      <c r="S98" s="511"/>
      <c r="T98" s="529"/>
      <c r="U98" s="358"/>
      <c r="V98" s="648"/>
      <c r="W98" s="358">
        <f>IF(NOT(ISERROR(MATCH(V98,_xlfn.ANCHORARRAY(G109),0))),V111&amp;"Por favor no seleccionar los criterios de impacto",V98)</f>
        <v>0</v>
      </c>
      <c r="X98" s="415"/>
      <c r="Y98" s="358"/>
      <c r="Z98" s="625"/>
      <c r="AA98" s="70">
        <v>3</v>
      </c>
      <c r="AB98" s="43"/>
      <c r="AC98" s="45" t="str">
        <f>IF(OR(AD98="Preventivo",AD98="Detectivo"),"Probabilidad",IF(AD98="Correctivo","Impacto",""))</f>
        <v/>
      </c>
      <c r="AD98" s="46"/>
      <c r="AE98" s="46"/>
      <c r="AF98" s="47" t="str">
        <f t="shared" ref="AF98:AF101" si="44">IF(AND(AD98="Preventivo",AE98="Automático"),"50%",IF(AND(AD98="Preventivo",AE98="Manual"),"40%",IF(AND(AD98="Detectivo",AE98="Automático"),"40%",IF(AND(AD98="Detectivo",AE98="Manual"),"30%",IF(AND(AD98="Correctivo",AE98="Automático"),"35%",IF(AND(AD98="Correctivo",AE98="Manual"),"25%",""))))))</f>
        <v/>
      </c>
      <c r="AG98" s="46"/>
      <c r="AH98" s="46"/>
      <c r="AI98" s="46"/>
      <c r="AJ98" s="48" t="str">
        <f>IFERROR(IF(AND(AC97="Probabilidad",AC98="Probabilidad"),(AL97-(+AL97*AF98)),IF(AND(AC97="Impacto",AC98="Probabilidad"),(AL96-(+AL96*AF98)),IF(AC98="Impacto",AL97,""))),"")</f>
        <v/>
      </c>
      <c r="AK98" s="49" t="str">
        <f t="shared" si="39"/>
        <v/>
      </c>
      <c r="AL98" s="47" t="str">
        <f t="shared" si="40"/>
        <v/>
      </c>
      <c r="AM98" s="49" t="str">
        <f t="shared" si="41"/>
        <v/>
      </c>
      <c r="AN98" s="47" t="str">
        <f t="shared" ref="AN98:AN101" si="45">IFERROR(IF(AND(AC97="Impacto",AC98="Impacto"),(AN97-(+AN97*AF98)),IF(AND(AC97="Probabilidad",AC98="Impacto"),(AN96-(+AN96*AF98)),IF(AC98="Probabilidad",AN97,""))),"")</f>
        <v/>
      </c>
      <c r="AO98" s="50" t="str">
        <f t="shared" si="43"/>
        <v/>
      </c>
      <c r="AP98" s="51"/>
      <c r="AQ98" s="42"/>
      <c r="AR98" s="52"/>
      <c r="AS98" s="52"/>
      <c r="AT98" s="53"/>
      <c r="AU98" s="630"/>
      <c r="AV98" s="630"/>
      <c r="AW98" s="630"/>
    </row>
    <row r="99" spans="1:49" ht="15.75" customHeight="1" x14ac:dyDescent="0.2">
      <c r="A99" s="663"/>
      <c r="B99" s="539"/>
      <c r="C99" s="499"/>
      <c r="D99" s="499"/>
      <c r="E99" s="457"/>
      <c r="F99" s="457"/>
      <c r="G99" s="499"/>
      <c r="H99" s="499"/>
      <c r="I99" s="457"/>
      <c r="J99" s="457"/>
      <c r="K99" s="457"/>
      <c r="L99" s="499"/>
      <c r="M99" s="457"/>
      <c r="N99" s="457"/>
      <c r="O99" s="457"/>
      <c r="P99" s="457"/>
      <c r="Q99" s="499"/>
      <c r="R99" s="499"/>
      <c r="S99" s="511"/>
      <c r="T99" s="529"/>
      <c r="U99" s="358"/>
      <c r="V99" s="648"/>
      <c r="W99" s="358">
        <f>IF(NOT(ISERROR(MATCH(V99,_xlfn.ANCHORARRAY(G110),0))),V112&amp;"Por favor no seleccionar los criterios de impacto",V99)</f>
        <v>0</v>
      </c>
      <c r="X99" s="415"/>
      <c r="Y99" s="358"/>
      <c r="Z99" s="625"/>
      <c r="AA99" s="70">
        <v>4</v>
      </c>
      <c r="AB99" s="43"/>
      <c r="AC99" s="45" t="str">
        <f t="shared" ref="AC99:AC101" si="46">IF(OR(AD99="Preventivo",AD99="Detectivo"),"Probabilidad",IF(AD99="Correctivo","Impacto",""))</f>
        <v/>
      </c>
      <c r="AD99" s="46"/>
      <c r="AE99" s="46"/>
      <c r="AF99" s="47" t="str">
        <f t="shared" si="44"/>
        <v/>
      </c>
      <c r="AG99" s="46"/>
      <c r="AH99" s="46"/>
      <c r="AI99" s="46"/>
      <c r="AJ99" s="48" t="str">
        <f t="shared" ref="AJ99:AJ101" si="47">IFERROR(IF(AND(AC98="Probabilidad",AC99="Probabilidad"),(AL98-(+AL98*AF99)),IF(AND(AC98="Impacto",AC99="Probabilidad"),(AL97-(+AL97*AF99)),IF(AC99="Impacto",AL98,""))),"")</f>
        <v/>
      </c>
      <c r="AK99" s="49" t="str">
        <f t="shared" si="39"/>
        <v/>
      </c>
      <c r="AL99" s="47" t="str">
        <f t="shared" si="40"/>
        <v/>
      </c>
      <c r="AM99" s="49" t="str">
        <f t="shared" si="41"/>
        <v/>
      </c>
      <c r="AN99" s="47" t="str">
        <f t="shared" si="45"/>
        <v/>
      </c>
      <c r="AO99" s="50" t="str">
        <f>IFERROR(IF(OR(AND(AK99="Muy Baja",AM99="Leve"),AND(AK99="Muy Baja",AM99="Menor"),AND(AK99="Baja",AM99="Leve")),"Bajo",IF(OR(AND(AK99="Muy baja",AM99="Moderado"),AND(AK99="Baja",AM99="Menor"),AND(AK99="Baja",AM99="Moderado"),AND(AK99="Media",AM99="Leve"),AND(AK99="Media",AM99="Menor"),AND(AK99="Media",AM99="Moderado"),AND(AK99="Alta",AM99="Leve"),AND(AK99="Alta",AM99="Menor")),"Moderado",IF(OR(AND(AK99="Muy Baja",AM99="Mayor"),AND(AK99="Baja",AM99="Mayor"),AND(AK99="Media",AM99="Mayor"),AND(AK99="Alta",AM99="Moderado"),AND(AK99="Alta",AM99="Mayor"),AND(AK99="Muy Alta",AM99="Leve"),AND(AK99="Muy Alta",AM99="Menor"),AND(AK99="Muy Alta",AM99="Moderado"),AND(AK99="Muy Alta",AM99="Mayor")),"Alto",IF(OR(AND(AK99="Muy Baja",AM99="Catastrófico"),AND(AK99="Baja",AM99="Catastrófico"),AND(AK99="Media",AM99="Catastrófico"),AND(AK99="Alta",AM99="Catastrófico"),AND(AK99="Muy Alta",AM99="Catastrófico")),"Extremo","")))),"")</f>
        <v/>
      </c>
      <c r="AP99" s="51"/>
      <c r="AQ99" s="42"/>
      <c r="AR99" s="52"/>
      <c r="AS99" s="52"/>
      <c r="AT99" s="53"/>
      <c r="AU99" s="630"/>
      <c r="AV99" s="630"/>
      <c r="AW99" s="630"/>
    </row>
    <row r="100" spans="1:49" ht="15.75" customHeight="1" x14ac:dyDescent="0.2">
      <c r="A100" s="663"/>
      <c r="B100" s="539"/>
      <c r="C100" s="499"/>
      <c r="D100" s="499"/>
      <c r="E100" s="457"/>
      <c r="F100" s="457"/>
      <c r="G100" s="499"/>
      <c r="H100" s="499"/>
      <c r="I100" s="457"/>
      <c r="J100" s="457"/>
      <c r="K100" s="457"/>
      <c r="L100" s="499"/>
      <c r="M100" s="457"/>
      <c r="N100" s="457"/>
      <c r="O100" s="457"/>
      <c r="P100" s="457"/>
      <c r="Q100" s="499"/>
      <c r="R100" s="499"/>
      <c r="S100" s="511"/>
      <c r="T100" s="529"/>
      <c r="U100" s="358"/>
      <c r="V100" s="648"/>
      <c r="W100" s="358">
        <f>IF(NOT(ISERROR(MATCH(V100,_xlfn.ANCHORARRAY(G111),0))),V113&amp;"Por favor no seleccionar los criterios de impacto",V100)</f>
        <v>0</v>
      </c>
      <c r="X100" s="415"/>
      <c r="Y100" s="358"/>
      <c r="Z100" s="625"/>
      <c r="AA100" s="70">
        <v>5</v>
      </c>
      <c r="AB100" s="43"/>
      <c r="AC100" s="45" t="str">
        <f t="shared" si="46"/>
        <v/>
      </c>
      <c r="AD100" s="46"/>
      <c r="AE100" s="46"/>
      <c r="AF100" s="47" t="str">
        <f t="shared" si="44"/>
        <v/>
      </c>
      <c r="AG100" s="46"/>
      <c r="AH100" s="46"/>
      <c r="AI100" s="46"/>
      <c r="AJ100" s="48" t="str">
        <f t="shared" si="47"/>
        <v/>
      </c>
      <c r="AK100" s="49" t="str">
        <f t="shared" si="39"/>
        <v/>
      </c>
      <c r="AL100" s="47" t="str">
        <f t="shared" si="40"/>
        <v/>
      </c>
      <c r="AM100" s="49" t="str">
        <f t="shared" si="41"/>
        <v/>
      </c>
      <c r="AN100" s="47" t="str">
        <f t="shared" si="45"/>
        <v/>
      </c>
      <c r="AO100" s="50" t="str">
        <f t="shared" ref="AO100:AO101" si="48">IFERROR(IF(OR(AND(AK100="Muy Baja",AM100="Leve"),AND(AK100="Muy Baja",AM100="Menor"),AND(AK100="Baja",AM100="Leve")),"Bajo",IF(OR(AND(AK100="Muy baja",AM100="Moderado"),AND(AK100="Baja",AM100="Menor"),AND(AK100="Baja",AM100="Moderado"),AND(AK100="Media",AM100="Leve"),AND(AK100="Media",AM100="Menor"),AND(AK100="Media",AM100="Moderado"),AND(AK100="Alta",AM100="Leve"),AND(AK100="Alta",AM100="Menor")),"Moderado",IF(OR(AND(AK100="Muy Baja",AM100="Mayor"),AND(AK100="Baja",AM100="Mayor"),AND(AK100="Media",AM100="Mayor"),AND(AK100="Alta",AM100="Moderado"),AND(AK100="Alta",AM100="Mayor"),AND(AK100="Muy Alta",AM100="Leve"),AND(AK100="Muy Alta",AM100="Menor"),AND(AK100="Muy Alta",AM100="Moderado"),AND(AK100="Muy Alta",AM100="Mayor")),"Alto",IF(OR(AND(AK100="Muy Baja",AM100="Catastrófico"),AND(AK100="Baja",AM100="Catastrófico"),AND(AK100="Media",AM100="Catastrófico"),AND(AK100="Alta",AM100="Catastrófico"),AND(AK100="Muy Alta",AM100="Catastrófico")),"Extremo","")))),"")</f>
        <v/>
      </c>
      <c r="AP100" s="51"/>
      <c r="AQ100" s="42"/>
      <c r="AR100" s="52"/>
      <c r="AS100" s="52"/>
      <c r="AT100" s="53"/>
      <c r="AU100" s="630"/>
      <c r="AV100" s="630"/>
      <c r="AW100" s="630"/>
    </row>
    <row r="101" spans="1:49" ht="15.75" customHeight="1" x14ac:dyDescent="0.2">
      <c r="A101" s="663"/>
      <c r="B101" s="539"/>
      <c r="C101" s="500"/>
      <c r="D101" s="500"/>
      <c r="E101" s="458"/>
      <c r="F101" s="458"/>
      <c r="G101" s="500"/>
      <c r="H101" s="500"/>
      <c r="I101" s="458"/>
      <c r="J101" s="458"/>
      <c r="K101" s="458"/>
      <c r="L101" s="500"/>
      <c r="M101" s="458"/>
      <c r="N101" s="458"/>
      <c r="O101" s="458"/>
      <c r="P101" s="458"/>
      <c r="Q101" s="500"/>
      <c r="R101" s="500"/>
      <c r="S101" s="512"/>
      <c r="T101" s="529"/>
      <c r="U101" s="358"/>
      <c r="V101" s="383"/>
      <c r="W101" s="358">
        <f>IF(NOT(ISERROR(MATCH(V101,_xlfn.ANCHORARRAY(G112),0))),V114&amp;"Por favor no seleccionar los criterios de impacto",V101)</f>
        <v>0</v>
      </c>
      <c r="X101" s="416"/>
      <c r="Y101" s="358"/>
      <c r="Z101" s="625"/>
      <c r="AA101" s="70">
        <v>6</v>
      </c>
      <c r="AB101" s="43"/>
      <c r="AC101" s="45" t="str">
        <f t="shared" si="46"/>
        <v/>
      </c>
      <c r="AD101" s="46"/>
      <c r="AE101" s="46"/>
      <c r="AF101" s="47" t="str">
        <f t="shared" si="44"/>
        <v/>
      </c>
      <c r="AG101" s="46"/>
      <c r="AH101" s="46"/>
      <c r="AI101" s="46"/>
      <c r="AJ101" s="48" t="str">
        <f t="shared" si="47"/>
        <v/>
      </c>
      <c r="AK101" s="49" t="str">
        <f t="shared" si="39"/>
        <v/>
      </c>
      <c r="AL101" s="47" t="str">
        <f t="shared" si="40"/>
        <v/>
      </c>
      <c r="AM101" s="49" t="str">
        <f t="shared" si="41"/>
        <v/>
      </c>
      <c r="AN101" s="47" t="str">
        <f t="shared" si="45"/>
        <v/>
      </c>
      <c r="AO101" s="50" t="str">
        <f t="shared" si="48"/>
        <v/>
      </c>
      <c r="AP101" s="51"/>
      <c r="AQ101" s="42"/>
      <c r="AR101" s="52"/>
      <c r="AS101" s="52"/>
      <c r="AT101" s="53"/>
      <c r="AU101" s="630"/>
      <c r="AV101" s="630"/>
      <c r="AW101" s="630"/>
    </row>
    <row r="102" spans="1:49" ht="63.75" customHeight="1" x14ac:dyDescent="0.2">
      <c r="A102" s="663">
        <v>16</v>
      </c>
      <c r="B102" s="539" t="s">
        <v>878</v>
      </c>
      <c r="C102" s="367" t="s">
        <v>30</v>
      </c>
      <c r="D102" s="367" t="s">
        <v>1155</v>
      </c>
      <c r="E102" s="398" t="s">
        <v>1156</v>
      </c>
      <c r="F102" s="398" t="s">
        <v>1157</v>
      </c>
      <c r="G102" s="367" t="s">
        <v>65</v>
      </c>
      <c r="H102" s="367" t="s">
        <v>908</v>
      </c>
      <c r="I102" s="398" t="s">
        <v>1158</v>
      </c>
      <c r="J102" s="398" t="s">
        <v>72</v>
      </c>
      <c r="K102" s="398" t="s">
        <v>100</v>
      </c>
      <c r="L102" s="367" t="s">
        <v>40</v>
      </c>
      <c r="M102" s="398" t="s">
        <v>882</v>
      </c>
      <c r="N102" s="437" t="s">
        <v>1159</v>
      </c>
      <c r="O102" s="437" t="s">
        <v>1160</v>
      </c>
      <c r="P102" s="437" t="s">
        <v>1161</v>
      </c>
      <c r="Q102" s="367" t="s">
        <v>48</v>
      </c>
      <c r="R102" s="367" t="s">
        <v>48</v>
      </c>
      <c r="S102" s="384">
        <v>60</v>
      </c>
      <c r="T102" s="529" t="str">
        <f>IF(S102&lt;=0,"",IF(S102&lt;=2,"Muy Baja",IF(S102&lt;=24,"Baja",IF(S102&lt;=500,"Media",IF(S102&lt;=5000,"Alta","Muy Alta")))))</f>
        <v>Media</v>
      </c>
      <c r="U102" s="358">
        <f>IF(T102="","",IF(T102="Muy Baja",0.2,IF(T102="Baja",0.4,IF(T102="Media",0.6,IF(T102="Alta",0.8,IF(T102="Muy Alta",1,))))))</f>
        <v>0.6</v>
      </c>
      <c r="V102" s="382" t="s">
        <v>180</v>
      </c>
      <c r="W102" s="358" t="str">
        <f>IF(NOT(ISERROR(MATCH(V102,#REF!,0))),#REF!&amp;"Por favor no seleccionar los criterios de impacto(Afectación Económica o presupuestal y Pérdida Reputacional)",V102)</f>
        <v xml:space="preserve">     El riesgo afecta la imagen de la entidad con algunos usuarios de relevancia frente al logro de los objetivos</v>
      </c>
      <c r="X102" s="591" t="s">
        <v>181</v>
      </c>
      <c r="Y102" s="358">
        <f>IF(X102="","",IF(X102="Leve",0.2,IF(X102="Menor",0.4,IF(X102="Moderado",0.6,IF(X102="Mayor",0.8,IF(X102="Catastrófico",1,))))))</f>
        <v>0.6</v>
      </c>
      <c r="Z102" s="625" t="str">
        <f>IF(OR(AND(T102="Muy Baja",X102="Leve"),AND(T102="Muy Baja",X102="Menor"),AND(T102="Baja",X102="Leve")),"Bajo",IF(OR(AND(T102="Muy baja",X102="Moderado"),AND(T102="Baja",X102="Menor"),AND(T102="Baja",X102="Moderado"),AND(T102="Media",X102="Leve"),AND(T102="Media",X102="Menor"),AND(T102="Media",X102="Moderado"),AND(T102="Alta",X102="Leve"),AND(T102="Alta",X102="Menor")),"Moderado",IF(OR(AND(T102="Muy Baja",X102="Mayor"),AND(T102="Baja",X102="Mayor"),AND(T102="Media",X102="Mayor"),AND(T102="Alta",X102="Moderado"),AND(T102="Alta",X102="Mayor"),AND(T102="Muy Alta",X102="Leve"),AND(T102="Muy Alta",X102="Menor"),AND(T102="Muy Alta",X102="Moderado"),AND(T102="Muy Alta",X102="Mayor")),"Alto",IF(OR(AND(T102="Muy Baja",X102="Catastrófico"),AND(T102="Baja",X102="Catastrófico"),AND(T102="Media",X102="Catastrófico"),AND(T102="Alta",X102="Catastrófico"),AND(T102="Muy Alta",X102="Catastrófico")),"Extremo",""))))</f>
        <v>Moderado</v>
      </c>
      <c r="AA102" s="70">
        <v>1</v>
      </c>
      <c r="AB102" s="280" t="s">
        <v>1162</v>
      </c>
      <c r="AC102" s="157" t="s">
        <v>183</v>
      </c>
      <c r="AD102" s="110" t="s">
        <v>184</v>
      </c>
      <c r="AE102" s="110" t="s">
        <v>185</v>
      </c>
      <c r="AF102" s="159">
        <v>0.4</v>
      </c>
      <c r="AG102" s="110" t="s">
        <v>186</v>
      </c>
      <c r="AH102" s="110" t="s">
        <v>187</v>
      </c>
      <c r="AI102" s="110" t="s">
        <v>188</v>
      </c>
      <c r="AJ102" s="48">
        <f>IFERROR(IF(AC102="Probabilidad",(U102-(+U102*AF102)),IF(AC102="Impacto",U102,"")),"")</f>
        <v>0.36</v>
      </c>
      <c r="AK102" s="49" t="str">
        <f>IFERROR(IF(AJ102="","",IF(AJ102&lt;=0.2,"Muy Baja",IF(AJ102&lt;=0.4,"Baja",IF(AJ102&lt;=0.6,"Media",IF(AJ102&lt;=0.8,"Alta","Muy Alta"))))),"")</f>
        <v>Baja</v>
      </c>
      <c r="AL102" s="47">
        <f>+AJ102</f>
        <v>0.36</v>
      </c>
      <c r="AM102" s="49" t="str">
        <f>IFERROR(IF(AN102="","",IF(AN102&lt;=0.2,"Leve",IF(AN102&lt;=0.4,"Menor",IF(AN102&lt;=0.6,"Moderado",IF(AN102&lt;=0.8,"Mayor","Catastrófico"))))),"")</f>
        <v>Moderado</v>
      </c>
      <c r="AN102" s="47">
        <f t="shared" ref="AN102" si="49">IFERROR(IF(AC102="Impacto",(Y102-(+Y102*AF102)),IF(AC102="Probabilidad",Y102,"")),"")</f>
        <v>0.6</v>
      </c>
      <c r="AO102" s="50" t="str">
        <f>IFERROR(IF(OR(AND(AK102="Muy Baja",AM102="Leve"),AND(AK102="Muy Baja",AM102="Menor"),AND(AK102="Baja",AM102="Leve")),"Bajo",IF(OR(AND(AK102="Muy baja",AM102="Moderado"),AND(AK102="Baja",AM102="Menor"),AND(AK102="Baja",AM102="Moderado"),AND(AK102="Media",AM102="Leve"),AND(AK102="Media",AM102="Menor"),AND(AK102="Media",AM102="Moderado"),AND(AK102="Alta",AM102="Leve"),AND(AK102="Alta",AM102="Menor")),"Moderado",IF(OR(AND(AK102="Muy Baja",AM102="Mayor"),AND(AK102="Baja",AM102="Mayor"),AND(AK102="Media",AM102="Mayor"),AND(AK102="Alta",AM102="Moderado"),AND(AK102="Alta",AM102="Mayor"),AND(AK102="Muy Alta",AM102="Leve"),AND(AK102="Muy Alta",AM102="Menor"),AND(AK102="Muy Alta",AM102="Moderado"),AND(AK102="Muy Alta",AM102="Mayor")),"Alto",IF(OR(AND(AK102="Muy Baja",AM102="Catastrófico"),AND(AK102="Baja",AM102="Catastrófico"),AND(AK102="Media",AM102="Catastrófico"),AND(AK102="Alta",AM102="Catastrófico"),AND(AK102="Muy Alta",AM102="Catastrófico")),"Extremo","")))),"")</f>
        <v>Moderado</v>
      </c>
      <c r="AP102" s="228" t="s">
        <v>31</v>
      </c>
      <c r="AQ102" s="177" t="s">
        <v>1163</v>
      </c>
      <c r="AR102" s="177" t="s">
        <v>1164</v>
      </c>
      <c r="AS102" s="177" t="s">
        <v>1165</v>
      </c>
      <c r="AT102" s="204">
        <v>45291</v>
      </c>
      <c r="AU102" s="367" t="s">
        <v>1166</v>
      </c>
      <c r="AV102" s="367" t="s">
        <v>1167</v>
      </c>
      <c r="AW102" s="367" t="s">
        <v>1168</v>
      </c>
    </row>
    <row r="103" spans="1:49" ht="63.75" customHeight="1" x14ac:dyDescent="0.2">
      <c r="A103" s="663"/>
      <c r="B103" s="539"/>
      <c r="C103" s="365"/>
      <c r="D103" s="365"/>
      <c r="E103" s="399"/>
      <c r="F103" s="399"/>
      <c r="G103" s="365"/>
      <c r="H103" s="365"/>
      <c r="I103" s="399"/>
      <c r="J103" s="399"/>
      <c r="K103" s="399"/>
      <c r="L103" s="365"/>
      <c r="M103" s="399"/>
      <c r="N103" s="438"/>
      <c r="O103" s="438"/>
      <c r="P103" s="438"/>
      <c r="Q103" s="365"/>
      <c r="R103" s="365"/>
      <c r="S103" s="434"/>
      <c r="T103" s="529"/>
      <c r="U103" s="358"/>
      <c r="V103" s="648"/>
      <c r="W103" s="358">
        <f>IF(NOT(ISERROR(MATCH(V103,_xlfn.ANCHORARRAY(G114),0))),V116&amp;"Por favor no seleccionar los criterios de impacto",V103)</f>
        <v>0</v>
      </c>
      <c r="X103" s="592"/>
      <c r="Y103" s="358"/>
      <c r="Z103" s="625"/>
      <c r="AA103" s="70">
        <v>2</v>
      </c>
      <c r="AB103" s="300" t="s">
        <v>1169</v>
      </c>
      <c r="AC103" s="162" t="s">
        <v>183</v>
      </c>
      <c r="AD103" s="112" t="s">
        <v>184</v>
      </c>
      <c r="AE103" s="112" t="s">
        <v>185</v>
      </c>
      <c r="AF103" s="163">
        <v>0.4</v>
      </c>
      <c r="AG103" s="112" t="s">
        <v>186</v>
      </c>
      <c r="AH103" s="112" t="s">
        <v>187</v>
      </c>
      <c r="AI103" s="112" t="s">
        <v>188</v>
      </c>
      <c r="AJ103" s="48">
        <f>IFERROR(IF(AND(AC102="Probabilidad",AC103="Probabilidad"),(AL102-(+AL102*AF103)),IF(AC103="Probabilidad",(U102-(+U102*AF103)),IF(AC103="Impacto",AL102,""))),"")</f>
        <v>0.216</v>
      </c>
      <c r="AK103" s="49" t="str">
        <f t="shared" ref="AK103:AK107" si="50">IFERROR(IF(AJ103="","",IF(AJ103&lt;=0.2,"Muy Baja",IF(AJ103&lt;=0.4,"Baja",IF(AJ103&lt;=0.6,"Media",IF(AJ103&lt;=0.8,"Alta","Muy Alta"))))),"")</f>
        <v>Baja</v>
      </c>
      <c r="AL103" s="47">
        <f t="shared" ref="AL103:AL107" si="51">+AJ103</f>
        <v>0.216</v>
      </c>
      <c r="AM103" s="49" t="str">
        <f t="shared" ref="AM103:AM107" si="52">IFERROR(IF(AN103="","",IF(AN103&lt;=0.2,"Leve",IF(AN103&lt;=0.4,"Menor",IF(AN103&lt;=0.6,"Moderado",IF(AN103&lt;=0.8,"Mayor","Catastrófico"))))),"")</f>
        <v>Moderado</v>
      </c>
      <c r="AN103" s="47">
        <f t="shared" ref="AN103" si="53">IFERROR(IF(AND(AC102="Impacto",AC103="Impacto"),(AN102-(+AN102*AF103)),IF(AC103="Impacto",($Y$12-(+$Y$12*AF103)),IF(AC103="Probabilidad",AN102,""))),"")</f>
        <v>0.6</v>
      </c>
      <c r="AO103" s="50" t="str">
        <f t="shared" ref="AO103:AO104" si="54">IFERROR(IF(OR(AND(AK103="Muy Baja",AM103="Leve"),AND(AK103="Muy Baja",AM103="Menor"),AND(AK103="Baja",AM103="Leve")),"Bajo",IF(OR(AND(AK103="Muy baja",AM103="Moderado"),AND(AK103="Baja",AM103="Menor"),AND(AK103="Baja",AM103="Moderado"),AND(AK103="Media",AM103="Leve"),AND(AK103="Media",AM103="Menor"),AND(AK103="Media",AM103="Moderado"),AND(AK103="Alta",AM103="Leve"),AND(AK103="Alta",AM103="Menor")),"Moderado",IF(OR(AND(AK103="Muy Baja",AM103="Mayor"),AND(AK103="Baja",AM103="Mayor"),AND(AK103="Media",AM103="Mayor"),AND(AK103="Alta",AM103="Moderado"),AND(AK103="Alta",AM103="Mayor"),AND(AK103="Muy Alta",AM103="Leve"),AND(AK103="Muy Alta",AM103="Menor"),AND(AK103="Muy Alta",AM103="Moderado"),AND(AK103="Muy Alta",AM103="Mayor")),"Alto",IF(OR(AND(AK103="Muy Baja",AM103="Catastrófico"),AND(AK103="Baja",AM103="Catastrófico"),AND(AK103="Media",AM103="Catastrófico"),AND(AK103="Alta",AM103="Catastrófico"),AND(AK103="Muy Alta",AM103="Catastrófico")),"Extremo","")))),"")</f>
        <v>Moderado</v>
      </c>
      <c r="AP103" s="229" t="s">
        <v>31</v>
      </c>
      <c r="AQ103" s="179" t="s">
        <v>1170</v>
      </c>
      <c r="AR103" s="178" t="s">
        <v>888</v>
      </c>
      <c r="AS103" s="179" t="s">
        <v>1171</v>
      </c>
      <c r="AT103" s="332">
        <v>45291</v>
      </c>
      <c r="AU103" s="365"/>
      <c r="AV103" s="365"/>
      <c r="AW103" s="365"/>
    </row>
    <row r="104" spans="1:49" ht="15.75" customHeight="1" x14ac:dyDescent="0.2">
      <c r="A104" s="663"/>
      <c r="B104" s="539"/>
      <c r="C104" s="365"/>
      <c r="D104" s="365"/>
      <c r="E104" s="399"/>
      <c r="F104" s="399"/>
      <c r="G104" s="365"/>
      <c r="H104" s="365"/>
      <c r="I104" s="399"/>
      <c r="J104" s="399"/>
      <c r="K104" s="399"/>
      <c r="L104" s="365"/>
      <c r="M104" s="399"/>
      <c r="N104" s="438"/>
      <c r="O104" s="438"/>
      <c r="P104" s="438"/>
      <c r="Q104" s="365"/>
      <c r="R104" s="365"/>
      <c r="S104" s="434"/>
      <c r="T104" s="529"/>
      <c r="U104" s="358"/>
      <c r="V104" s="648"/>
      <c r="W104" s="358">
        <f>IF(NOT(ISERROR(MATCH(V104,_xlfn.ANCHORARRAY(G115),0))),V117&amp;"Por favor no seleccionar los criterios de impacto",V104)</f>
        <v>0</v>
      </c>
      <c r="X104" s="592"/>
      <c r="Y104" s="358"/>
      <c r="Z104" s="625"/>
      <c r="AA104" s="70">
        <v>3</v>
      </c>
      <c r="AB104" s="43"/>
      <c r="AC104" s="45" t="str">
        <f>IF(OR(AD104="Preventivo",AD104="Detectivo"),"Probabilidad",IF(AD104="Correctivo","Impacto",""))</f>
        <v/>
      </c>
      <c r="AD104" s="46"/>
      <c r="AE104" s="46"/>
      <c r="AF104" s="47" t="str">
        <f t="shared" ref="AF104:AF107" si="55">IF(AND(AD104="Preventivo",AE104="Automático"),"50%",IF(AND(AD104="Preventivo",AE104="Manual"),"40%",IF(AND(AD104="Detectivo",AE104="Automático"),"40%",IF(AND(AD104="Detectivo",AE104="Manual"),"30%",IF(AND(AD104="Correctivo",AE104="Automático"),"35%",IF(AND(AD104="Correctivo",AE104="Manual"),"25%",""))))))</f>
        <v/>
      </c>
      <c r="AG104" s="46"/>
      <c r="AH104" s="46"/>
      <c r="AI104" s="46"/>
      <c r="AJ104" s="48" t="str">
        <f>IFERROR(IF(AND(AC103="Probabilidad",AC104="Probabilidad"),(AL103-(+AL103*AF104)),IF(AND(AC103="Impacto",AC104="Probabilidad"),(AL102-(+AL102*AF104)),IF(AC104="Impacto",AL103,""))),"")</f>
        <v/>
      </c>
      <c r="AK104" s="49" t="str">
        <f t="shared" si="50"/>
        <v/>
      </c>
      <c r="AL104" s="47" t="str">
        <f t="shared" si="51"/>
        <v/>
      </c>
      <c r="AM104" s="49" t="str">
        <f t="shared" si="52"/>
        <v/>
      </c>
      <c r="AN104" s="47" t="str">
        <f t="shared" ref="AN104:AN107" si="56">IFERROR(IF(AND(AC103="Impacto",AC104="Impacto"),(AN103-(+AN103*AF104)),IF(AND(AC103="Probabilidad",AC104="Impacto"),(AN102-(+AN102*AF104)),IF(AC104="Probabilidad",AN103,""))),"")</f>
        <v/>
      </c>
      <c r="AO104" s="50" t="str">
        <f t="shared" si="54"/>
        <v/>
      </c>
      <c r="AP104" s="229" t="s">
        <v>200</v>
      </c>
      <c r="AQ104" s="179" t="s">
        <v>200</v>
      </c>
      <c r="AR104" s="178" t="s">
        <v>200</v>
      </c>
      <c r="AS104" s="178" t="s">
        <v>200</v>
      </c>
      <c r="AT104" s="178" t="s">
        <v>200</v>
      </c>
      <c r="AU104" s="365"/>
      <c r="AV104" s="365"/>
      <c r="AW104" s="365"/>
    </row>
    <row r="105" spans="1:49" ht="15.75" customHeight="1" x14ac:dyDescent="0.2">
      <c r="A105" s="663"/>
      <c r="B105" s="539"/>
      <c r="C105" s="365"/>
      <c r="D105" s="365"/>
      <c r="E105" s="399"/>
      <c r="F105" s="399"/>
      <c r="G105" s="365"/>
      <c r="H105" s="365"/>
      <c r="I105" s="399"/>
      <c r="J105" s="399"/>
      <c r="K105" s="399"/>
      <c r="L105" s="365"/>
      <c r="M105" s="399"/>
      <c r="N105" s="438"/>
      <c r="O105" s="438"/>
      <c r="P105" s="438"/>
      <c r="Q105" s="365"/>
      <c r="R105" s="365"/>
      <c r="S105" s="434"/>
      <c r="T105" s="529"/>
      <c r="U105" s="358"/>
      <c r="V105" s="648"/>
      <c r="W105" s="358">
        <f>IF(NOT(ISERROR(MATCH(V105,_xlfn.ANCHORARRAY(G116),0))),V118&amp;"Por favor no seleccionar los criterios de impacto",V105)</f>
        <v>0</v>
      </c>
      <c r="X105" s="592"/>
      <c r="Y105" s="358"/>
      <c r="Z105" s="625"/>
      <c r="AA105" s="70">
        <v>4</v>
      </c>
      <c r="AB105" s="43"/>
      <c r="AC105" s="45" t="str">
        <f t="shared" ref="AC105:AC107" si="57">IF(OR(AD105="Preventivo",AD105="Detectivo"),"Probabilidad",IF(AD105="Correctivo","Impacto",""))</f>
        <v/>
      </c>
      <c r="AD105" s="46"/>
      <c r="AE105" s="46"/>
      <c r="AF105" s="47" t="str">
        <f t="shared" si="55"/>
        <v/>
      </c>
      <c r="AG105" s="46"/>
      <c r="AH105" s="46"/>
      <c r="AI105" s="46"/>
      <c r="AJ105" s="48" t="str">
        <f t="shared" ref="AJ105:AJ107" si="58">IFERROR(IF(AND(AC104="Probabilidad",AC105="Probabilidad"),(AL104-(+AL104*AF105)),IF(AND(AC104="Impacto",AC105="Probabilidad"),(AL103-(+AL103*AF105)),IF(AC105="Impacto",AL104,""))),"")</f>
        <v/>
      </c>
      <c r="AK105" s="49" t="str">
        <f t="shared" si="50"/>
        <v/>
      </c>
      <c r="AL105" s="47" t="str">
        <f t="shared" si="51"/>
        <v/>
      </c>
      <c r="AM105" s="49" t="str">
        <f t="shared" si="52"/>
        <v/>
      </c>
      <c r="AN105" s="47" t="str">
        <f t="shared" si="56"/>
        <v/>
      </c>
      <c r="AO105" s="50" t="str">
        <f>IFERROR(IF(OR(AND(AK105="Muy Baja",AM105="Leve"),AND(AK105="Muy Baja",AM105="Menor"),AND(AK105="Baja",AM105="Leve")),"Bajo",IF(OR(AND(AK105="Muy baja",AM105="Moderado"),AND(AK105="Baja",AM105="Menor"),AND(AK105="Baja",AM105="Moderado"),AND(AK105="Media",AM105="Leve"),AND(AK105="Media",AM105="Menor"),AND(AK105="Media",AM105="Moderado"),AND(AK105="Alta",AM105="Leve"),AND(AK105="Alta",AM105="Menor")),"Moderado",IF(OR(AND(AK105="Muy Baja",AM105="Mayor"),AND(AK105="Baja",AM105="Mayor"),AND(AK105="Media",AM105="Mayor"),AND(AK105="Alta",AM105="Moderado"),AND(AK105="Alta",AM105="Mayor"),AND(AK105="Muy Alta",AM105="Leve"),AND(AK105="Muy Alta",AM105="Menor"),AND(AK105="Muy Alta",AM105="Moderado"),AND(AK105="Muy Alta",AM105="Mayor")),"Alto",IF(OR(AND(AK105="Muy Baja",AM105="Catastrófico"),AND(AK105="Baja",AM105="Catastrófico"),AND(AK105="Media",AM105="Catastrófico"),AND(AK105="Alta",AM105="Catastrófico"),AND(AK105="Muy Alta",AM105="Catastrófico")),"Extremo","")))),"")</f>
        <v/>
      </c>
      <c r="AP105" s="229" t="s">
        <v>200</v>
      </c>
      <c r="AQ105" s="179" t="s">
        <v>200</v>
      </c>
      <c r="AR105" s="178" t="s">
        <v>200</v>
      </c>
      <c r="AS105" s="178" t="s">
        <v>200</v>
      </c>
      <c r="AT105" s="178" t="s">
        <v>200</v>
      </c>
      <c r="AU105" s="365"/>
      <c r="AV105" s="365"/>
      <c r="AW105" s="365"/>
    </row>
    <row r="106" spans="1:49" ht="15.75" customHeight="1" x14ac:dyDescent="0.2">
      <c r="A106" s="663"/>
      <c r="B106" s="539"/>
      <c r="C106" s="365"/>
      <c r="D106" s="365"/>
      <c r="E106" s="399"/>
      <c r="F106" s="399"/>
      <c r="G106" s="365"/>
      <c r="H106" s="365"/>
      <c r="I106" s="399"/>
      <c r="J106" s="399"/>
      <c r="K106" s="399"/>
      <c r="L106" s="365"/>
      <c r="M106" s="399"/>
      <c r="N106" s="438"/>
      <c r="O106" s="438"/>
      <c r="P106" s="438"/>
      <c r="Q106" s="365"/>
      <c r="R106" s="365"/>
      <c r="S106" s="434"/>
      <c r="T106" s="529"/>
      <c r="U106" s="358"/>
      <c r="V106" s="648"/>
      <c r="W106" s="358">
        <f>IF(NOT(ISERROR(MATCH(V106,_xlfn.ANCHORARRAY(G117),0))),V119&amp;"Por favor no seleccionar los criterios de impacto",V106)</f>
        <v>0</v>
      </c>
      <c r="X106" s="592"/>
      <c r="Y106" s="358"/>
      <c r="Z106" s="625"/>
      <c r="AA106" s="70">
        <v>5</v>
      </c>
      <c r="AB106" s="43"/>
      <c r="AC106" s="45" t="str">
        <f t="shared" si="57"/>
        <v/>
      </c>
      <c r="AD106" s="46"/>
      <c r="AE106" s="46"/>
      <c r="AF106" s="47" t="str">
        <f t="shared" si="55"/>
        <v/>
      </c>
      <c r="AG106" s="46"/>
      <c r="AH106" s="46"/>
      <c r="AI106" s="46"/>
      <c r="AJ106" s="48" t="str">
        <f t="shared" si="58"/>
        <v/>
      </c>
      <c r="AK106" s="49" t="str">
        <f t="shared" si="50"/>
        <v/>
      </c>
      <c r="AL106" s="47" t="str">
        <f t="shared" si="51"/>
        <v/>
      </c>
      <c r="AM106" s="49" t="str">
        <f t="shared" si="52"/>
        <v/>
      </c>
      <c r="AN106" s="47" t="str">
        <f t="shared" si="56"/>
        <v/>
      </c>
      <c r="AO106" s="50" t="str">
        <f t="shared" ref="AO106:AO107" si="59">IFERROR(IF(OR(AND(AK106="Muy Baja",AM106="Leve"),AND(AK106="Muy Baja",AM106="Menor"),AND(AK106="Baja",AM106="Leve")),"Bajo",IF(OR(AND(AK106="Muy baja",AM106="Moderado"),AND(AK106="Baja",AM106="Menor"),AND(AK106="Baja",AM106="Moderado"),AND(AK106="Media",AM106="Leve"),AND(AK106="Media",AM106="Menor"),AND(AK106="Media",AM106="Moderado"),AND(AK106="Alta",AM106="Leve"),AND(AK106="Alta",AM106="Menor")),"Moderado",IF(OR(AND(AK106="Muy Baja",AM106="Mayor"),AND(AK106="Baja",AM106="Mayor"),AND(AK106="Media",AM106="Mayor"),AND(AK106="Alta",AM106="Moderado"),AND(AK106="Alta",AM106="Mayor"),AND(AK106="Muy Alta",AM106="Leve"),AND(AK106="Muy Alta",AM106="Menor"),AND(AK106="Muy Alta",AM106="Moderado"),AND(AK106="Muy Alta",AM106="Mayor")),"Alto",IF(OR(AND(AK106="Muy Baja",AM106="Catastrófico"),AND(AK106="Baja",AM106="Catastrófico"),AND(AK106="Media",AM106="Catastrófico"),AND(AK106="Alta",AM106="Catastrófico"),AND(AK106="Muy Alta",AM106="Catastrófico")),"Extremo","")))),"")</f>
        <v/>
      </c>
      <c r="AP106" s="229" t="s">
        <v>200</v>
      </c>
      <c r="AQ106" s="179" t="s">
        <v>200</v>
      </c>
      <c r="AR106" s="178" t="s">
        <v>200</v>
      </c>
      <c r="AS106" s="178" t="s">
        <v>200</v>
      </c>
      <c r="AT106" s="178" t="s">
        <v>200</v>
      </c>
      <c r="AU106" s="365"/>
      <c r="AV106" s="365"/>
      <c r="AW106" s="365"/>
    </row>
    <row r="107" spans="1:49" ht="15.75" customHeight="1" x14ac:dyDescent="0.2">
      <c r="A107" s="663"/>
      <c r="B107" s="539"/>
      <c r="C107" s="366"/>
      <c r="D107" s="366"/>
      <c r="E107" s="400"/>
      <c r="F107" s="400"/>
      <c r="G107" s="366"/>
      <c r="H107" s="366"/>
      <c r="I107" s="400"/>
      <c r="J107" s="400"/>
      <c r="K107" s="400"/>
      <c r="L107" s="366"/>
      <c r="M107" s="400"/>
      <c r="N107" s="439"/>
      <c r="O107" s="439"/>
      <c r="P107" s="439"/>
      <c r="Q107" s="366"/>
      <c r="R107" s="366"/>
      <c r="S107" s="385"/>
      <c r="T107" s="529"/>
      <c r="U107" s="358"/>
      <c r="V107" s="383"/>
      <c r="W107" s="358">
        <f>IF(NOT(ISERROR(MATCH(V107,_xlfn.ANCHORARRAY(G118),0))),V120&amp;"Por favor no seleccionar los criterios de impacto",V107)</f>
        <v>0</v>
      </c>
      <c r="X107" s="593"/>
      <c r="Y107" s="358"/>
      <c r="Z107" s="625"/>
      <c r="AA107" s="70">
        <v>6</v>
      </c>
      <c r="AB107" s="43"/>
      <c r="AC107" s="45" t="str">
        <f t="shared" si="57"/>
        <v/>
      </c>
      <c r="AD107" s="46"/>
      <c r="AE107" s="46"/>
      <c r="AF107" s="47" t="str">
        <f t="shared" si="55"/>
        <v/>
      </c>
      <c r="AG107" s="46"/>
      <c r="AH107" s="46"/>
      <c r="AI107" s="46"/>
      <c r="AJ107" s="48" t="str">
        <f t="shared" si="58"/>
        <v/>
      </c>
      <c r="AK107" s="49" t="str">
        <f t="shared" si="50"/>
        <v/>
      </c>
      <c r="AL107" s="47" t="str">
        <f t="shared" si="51"/>
        <v/>
      </c>
      <c r="AM107" s="49" t="str">
        <f t="shared" si="52"/>
        <v/>
      </c>
      <c r="AN107" s="47" t="str">
        <f t="shared" si="56"/>
        <v/>
      </c>
      <c r="AO107" s="50" t="str">
        <f t="shared" si="59"/>
        <v/>
      </c>
      <c r="AP107" s="229" t="s">
        <v>200</v>
      </c>
      <c r="AQ107" s="179" t="s">
        <v>200</v>
      </c>
      <c r="AR107" s="178" t="s">
        <v>200</v>
      </c>
      <c r="AS107" s="178" t="s">
        <v>200</v>
      </c>
      <c r="AT107" s="178" t="s">
        <v>200</v>
      </c>
      <c r="AU107" s="366"/>
      <c r="AV107" s="366"/>
      <c r="AW107" s="366"/>
    </row>
  </sheetData>
  <dataConsolidate/>
  <mergeCells count="531">
    <mergeCell ref="AU90:AU95"/>
    <mergeCell ref="T84:T89"/>
    <mergeCell ref="U84:U89"/>
    <mergeCell ref="T102:T107"/>
    <mergeCell ref="U102:U107"/>
    <mergeCell ref="V102:V107"/>
    <mergeCell ref="AW84:AW87"/>
    <mergeCell ref="AV90:AV95"/>
    <mergeCell ref="AW90:AW95"/>
    <mergeCell ref="T90:T95"/>
    <mergeCell ref="U90:U95"/>
    <mergeCell ref="V90:V95"/>
    <mergeCell ref="W90:W95"/>
    <mergeCell ref="Y90:Y95"/>
    <mergeCell ref="Z90:Z95"/>
    <mergeCell ref="X90:X95"/>
    <mergeCell ref="Y84:Y89"/>
    <mergeCell ref="Z84:Z89"/>
    <mergeCell ref="AU84:AU87"/>
    <mergeCell ref="AV84:AV87"/>
    <mergeCell ref="N96:N101"/>
    <mergeCell ref="O96:O101"/>
    <mergeCell ref="P96:P101"/>
    <mergeCell ref="N102:N107"/>
    <mergeCell ref="O102:O107"/>
    <mergeCell ref="P102:P107"/>
    <mergeCell ref="AW102:AW107"/>
    <mergeCell ref="AW96:AW101"/>
    <mergeCell ref="W102:W107"/>
    <mergeCell ref="X102:X107"/>
    <mergeCell ref="AU102:AU107"/>
    <mergeCell ref="AV102:AV107"/>
    <mergeCell ref="Y102:Y107"/>
    <mergeCell ref="Z102:Z107"/>
    <mergeCell ref="X96:X101"/>
    <mergeCell ref="Y96:Y101"/>
    <mergeCell ref="Z96:Z101"/>
    <mergeCell ref="AU96:AU101"/>
    <mergeCell ref="AV96:AV101"/>
    <mergeCell ref="W96:W101"/>
    <mergeCell ref="T96:T101"/>
    <mergeCell ref="U96:U101"/>
    <mergeCell ref="V96:V101"/>
    <mergeCell ref="B42:B47"/>
    <mergeCell ref="B48:B53"/>
    <mergeCell ref="B54:B59"/>
    <mergeCell ref="K102:K107"/>
    <mergeCell ref="L102:L107"/>
    <mergeCell ref="M102:M107"/>
    <mergeCell ref="Q102:Q107"/>
    <mergeCell ref="R102:R107"/>
    <mergeCell ref="S102:S107"/>
    <mergeCell ref="B60:B65"/>
    <mergeCell ref="B66:B71"/>
    <mergeCell ref="B72:B77"/>
    <mergeCell ref="B78:B83"/>
    <mergeCell ref="B90:B95"/>
    <mergeCell ref="B96:B101"/>
    <mergeCell ref="K96:K101"/>
    <mergeCell ref="L96:L101"/>
    <mergeCell ref="M96:M101"/>
    <mergeCell ref="Q96:Q101"/>
    <mergeCell ref="R96:R101"/>
    <mergeCell ref="S96:S101"/>
    <mergeCell ref="K90:K95"/>
    <mergeCell ref="L90:L95"/>
    <mergeCell ref="M90:M95"/>
    <mergeCell ref="A102:A107"/>
    <mergeCell ref="C102:C107"/>
    <mergeCell ref="D102:D107"/>
    <mergeCell ref="E102:E107"/>
    <mergeCell ref="F102:F107"/>
    <mergeCell ref="G102:G107"/>
    <mergeCell ref="H102:H107"/>
    <mergeCell ref="I102:I107"/>
    <mergeCell ref="J102:J107"/>
    <mergeCell ref="B102:B107"/>
    <mergeCell ref="A96:A101"/>
    <mergeCell ref="C96:C101"/>
    <mergeCell ref="D96:D101"/>
    <mergeCell ref="E96:E101"/>
    <mergeCell ref="F96:F101"/>
    <mergeCell ref="G96:G101"/>
    <mergeCell ref="H96:H101"/>
    <mergeCell ref="I96:I101"/>
    <mergeCell ref="J96:J101"/>
    <mergeCell ref="A90:A95"/>
    <mergeCell ref="C90:C95"/>
    <mergeCell ref="D90:D95"/>
    <mergeCell ref="E90:E95"/>
    <mergeCell ref="F90:F95"/>
    <mergeCell ref="G90:G95"/>
    <mergeCell ref="H90:H95"/>
    <mergeCell ref="I90:I95"/>
    <mergeCell ref="J90:J95"/>
    <mergeCell ref="N90:N95"/>
    <mergeCell ref="O90:O95"/>
    <mergeCell ref="P90:P95"/>
    <mergeCell ref="Q90:Q95"/>
    <mergeCell ref="R90:R95"/>
    <mergeCell ref="S90:S95"/>
    <mergeCell ref="V84:V89"/>
    <mergeCell ref="W84:W89"/>
    <mergeCell ref="X84:X89"/>
    <mergeCell ref="K84:K89"/>
    <mergeCell ref="L84:L89"/>
    <mergeCell ref="M84:M89"/>
    <mergeCell ref="N84:N89"/>
    <mergeCell ref="O84:O89"/>
    <mergeCell ref="P84:P89"/>
    <mergeCell ref="Q84:Q89"/>
    <mergeCell ref="R84:R89"/>
    <mergeCell ref="S84:S89"/>
    <mergeCell ref="A84:A89"/>
    <mergeCell ref="C84:C89"/>
    <mergeCell ref="D84:D89"/>
    <mergeCell ref="E84:E89"/>
    <mergeCell ref="F84:F89"/>
    <mergeCell ref="G84:G89"/>
    <mergeCell ref="H84:H89"/>
    <mergeCell ref="I84:I89"/>
    <mergeCell ref="J84:J89"/>
    <mergeCell ref="B84:B89"/>
    <mergeCell ref="U78:U83"/>
    <mergeCell ref="V78:V83"/>
    <mergeCell ref="W78:W83"/>
    <mergeCell ref="X78:X83"/>
    <mergeCell ref="Y78:Y83"/>
    <mergeCell ref="Z78:Z83"/>
    <mergeCell ref="AU78:AU83"/>
    <mergeCell ref="AV78:AV83"/>
    <mergeCell ref="AW78:AW83"/>
    <mergeCell ref="AQ78:AQ79"/>
    <mergeCell ref="AR78:AR79"/>
    <mergeCell ref="AS78:AS79"/>
    <mergeCell ref="AT78:AT79"/>
    <mergeCell ref="Y72:Y77"/>
    <mergeCell ref="Z72:Z77"/>
    <mergeCell ref="AU72:AU77"/>
    <mergeCell ref="AV72:AV77"/>
    <mergeCell ref="AW72:AW77"/>
    <mergeCell ref="A78:A83"/>
    <mergeCell ref="C78:C83"/>
    <mergeCell ref="D78:D83"/>
    <mergeCell ref="E78:E83"/>
    <mergeCell ref="F78:F83"/>
    <mergeCell ref="G78:G83"/>
    <mergeCell ref="H78:H83"/>
    <mergeCell ref="I78:I83"/>
    <mergeCell ref="J78:J83"/>
    <mergeCell ref="K78:K83"/>
    <mergeCell ref="L78:L83"/>
    <mergeCell ref="M78:M83"/>
    <mergeCell ref="N78:N83"/>
    <mergeCell ref="O78:O83"/>
    <mergeCell ref="P78:P83"/>
    <mergeCell ref="Q78:Q83"/>
    <mergeCell ref="R78:R83"/>
    <mergeCell ref="S78:S83"/>
    <mergeCell ref="T78:T83"/>
    <mergeCell ref="AW66:AW71"/>
    <mergeCell ref="A72:A77"/>
    <mergeCell ref="C72:C77"/>
    <mergeCell ref="D72:D77"/>
    <mergeCell ref="E72:E77"/>
    <mergeCell ref="F72:F77"/>
    <mergeCell ref="G72:G77"/>
    <mergeCell ref="H72:H77"/>
    <mergeCell ref="I72:I77"/>
    <mergeCell ref="J72:J77"/>
    <mergeCell ref="K72:K77"/>
    <mergeCell ref="L72:L77"/>
    <mergeCell ref="M72:M77"/>
    <mergeCell ref="N72:N77"/>
    <mergeCell ref="O72:O77"/>
    <mergeCell ref="P72:P77"/>
    <mergeCell ref="Q72:Q77"/>
    <mergeCell ref="R72:R77"/>
    <mergeCell ref="S72:S77"/>
    <mergeCell ref="T72:T77"/>
    <mergeCell ref="U72:U77"/>
    <mergeCell ref="V72:V77"/>
    <mergeCell ref="W72:W77"/>
    <mergeCell ref="X72:X77"/>
    <mergeCell ref="T66:T71"/>
    <mergeCell ref="U66:U71"/>
    <mergeCell ref="V66:V71"/>
    <mergeCell ref="W66:W71"/>
    <mergeCell ref="X66:X71"/>
    <mergeCell ref="Y66:Y71"/>
    <mergeCell ref="Z66:Z71"/>
    <mergeCell ref="AU66:AU71"/>
    <mergeCell ref="AV66:AV71"/>
    <mergeCell ref="K66:K71"/>
    <mergeCell ref="L66:L71"/>
    <mergeCell ref="M66:M71"/>
    <mergeCell ref="N66:N71"/>
    <mergeCell ref="O66:O71"/>
    <mergeCell ref="P66:P71"/>
    <mergeCell ref="Q66:Q71"/>
    <mergeCell ref="R66:R71"/>
    <mergeCell ref="S66:S71"/>
    <mergeCell ref="A66:A71"/>
    <mergeCell ref="C66:C71"/>
    <mergeCell ref="D66:D71"/>
    <mergeCell ref="E66:E71"/>
    <mergeCell ref="F66:F71"/>
    <mergeCell ref="G66:G71"/>
    <mergeCell ref="H66:H71"/>
    <mergeCell ref="I66:I71"/>
    <mergeCell ref="J66:J71"/>
    <mergeCell ref="U60:U65"/>
    <mergeCell ref="V60:V65"/>
    <mergeCell ref="W60:W65"/>
    <mergeCell ref="X60:X65"/>
    <mergeCell ref="Y60:Y65"/>
    <mergeCell ref="Z60:Z65"/>
    <mergeCell ref="AU60:AU65"/>
    <mergeCell ref="AV60:AV65"/>
    <mergeCell ref="AW60:AW65"/>
    <mergeCell ref="Y54:Y59"/>
    <mergeCell ref="Z54:Z59"/>
    <mergeCell ref="AU54:AU59"/>
    <mergeCell ref="AV54:AV59"/>
    <mergeCell ref="AW54:AW59"/>
    <mergeCell ref="A60:A65"/>
    <mergeCell ref="C60:C65"/>
    <mergeCell ref="D60:D65"/>
    <mergeCell ref="E60:E65"/>
    <mergeCell ref="F60:F65"/>
    <mergeCell ref="G60:G65"/>
    <mergeCell ref="H60:H65"/>
    <mergeCell ref="I60:I65"/>
    <mergeCell ref="J60:J65"/>
    <mergeCell ref="K60:K65"/>
    <mergeCell ref="L60:L65"/>
    <mergeCell ref="M60:M65"/>
    <mergeCell ref="N60:N65"/>
    <mergeCell ref="O60:O65"/>
    <mergeCell ref="P60:P65"/>
    <mergeCell ref="Q60:Q65"/>
    <mergeCell ref="R60:R65"/>
    <mergeCell ref="S60:S65"/>
    <mergeCell ref="T60:T65"/>
    <mergeCell ref="AW48:AW53"/>
    <mergeCell ref="A54:A59"/>
    <mergeCell ref="C54:C59"/>
    <mergeCell ref="D54:D59"/>
    <mergeCell ref="E54:E59"/>
    <mergeCell ref="F54:F59"/>
    <mergeCell ref="G54:G59"/>
    <mergeCell ref="H54:H59"/>
    <mergeCell ref="I54:I59"/>
    <mergeCell ref="J54:J59"/>
    <mergeCell ref="K54:K59"/>
    <mergeCell ref="L54:L59"/>
    <mergeCell ref="M54:M59"/>
    <mergeCell ref="N54:N59"/>
    <mergeCell ref="O54:O59"/>
    <mergeCell ref="P54:P59"/>
    <mergeCell ref="Q54:Q59"/>
    <mergeCell ref="R54:R59"/>
    <mergeCell ref="S54:S59"/>
    <mergeCell ref="T54:T59"/>
    <mergeCell ref="U54:U59"/>
    <mergeCell ref="V54:V59"/>
    <mergeCell ref="W54:W59"/>
    <mergeCell ref="X54:X59"/>
    <mergeCell ref="T48:T53"/>
    <mergeCell ref="U48:U53"/>
    <mergeCell ref="V48:V53"/>
    <mergeCell ref="W48:W53"/>
    <mergeCell ref="X48:X53"/>
    <mergeCell ref="Y48:Y53"/>
    <mergeCell ref="Z48:Z53"/>
    <mergeCell ref="AU48:AU53"/>
    <mergeCell ref="AV48:AV53"/>
    <mergeCell ref="K48:K53"/>
    <mergeCell ref="L48:L53"/>
    <mergeCell ref="M48:M53"/>
    <mergeCell ref="N48:N53"/>
    <mergeCell ref="O48:O53"/>
    <mergeCell ref="P48:P53"/>
    <mergeCell ref="Q48:Q53"/>
    <mergeCell ref="R48:R53"/>
    <mergeCell ref="S48:S53"/>
    <mergeCell ref="A48:A53"/>
    <mergeCell ref="C48:C53"/>
    <mergeCell ref="D48:D53"/>
    <mergeCell ref="E48:E53"/>
    <mergeCell ref="F48:F53"/>
    <mergeCell ref="G48:G53"/>
    <mergeCell ref="H48:H53"/>
    <mergeCell ref="I48:I53"/>
    <mergeCell ref="J48:J53"/>
    <mergeCell ref="AV42:AV47"/>
    <mergeCell ref="AW42:AW47"/>
    <mergeCell ref="A9:K9"/>
    <mergeCell ref="H10:H11"/>
    <mergeCell ref="I10:I11"/>
    <mergeCell ref="V42:V47"/>
    <mergeCell ref="W42:W47"/>
    <mergeCell ref="X42:X47"/>
    <mergeCell ref="Y42:Y47"/>
    <mergeCell ref="Z42:Z47"/>
    <mergeCell ref="AU42:AU47"/>
    <mergeCell ref="M42:M47"/>
    <mergeCell ref="Q42:Q47"/>
    <mergeCell ref="R42:R47"/>
    <mergeCell ref="S42:S47"/>
    <mergeCell ref="T42:T47"/>
    <mergeCell ref="U42:U47"/>
    <mergeCell ref="AU36:AU41"/>
    <mergeCell ref="AV36:AV41"/>
    <mergeCell ref="AW36:AW41"/>
    <mergeCell ref="A42:A47"/>
    <mergeCell ref="C42:C47"/>
    <mergeCell ref="D42:D47"/>
    <mergeCell ref="E42:E47"/>
    <mergeCell ref="F42:F47"/>
    <mergeCell ref="G42:G47"/>
    <mergeCell ref="L42:L47"/>
    <mergeCell ref="U36:U41"/>
    <mergeCell ref="V36:V41"/>
    <mergeCell ref="W36:W41"/>
    <mergeCell ref="X36:X41"/>
    <mergeCell ref="Y36:Y41"/>
    <mergeCell ref="H42:H47"/>
    <mergeCell ref="I42:I47"/>
    <mergeCell ref="J42:J47"/>
    <mergeCell ref="K42:K47"/>
    <mergeCell ref="H36:H41"/>
    <mergeCell ref="I36:I41"/>
    <mergeCell ref="J36:J41"/>
    <mergeCell ref="K36:K41"/>
    <mergeCell ref="N42:N47"/>
    <mergeCell ref="O42:O47"/>
    <mergeCell ref="P42:P47"/>
    <mergeCell ref="Z36:Z41"/>
    <mergeCell ref="L36:L41"/>
    <mergeCell ref="M36:M41"/>
    <mergeCell ref="Q36:Q41"/>
    <mergeCell ref="R36:R41"/>
    <mergeCell ref="S36:S41"/>
    <mergeCell ref="T36:T41"/>
    <mergeCell ref="A36:A41"/>
    <mergeCell ref="C36:C41"/>
    <mergeCell ref="D36:D41"/>
    <mergeCell ref="E36:E41"/>
    <mergeCell ref="F36:F41"/>
    <mergeCell ref="G36:G41"/>
    <mergeCell ref="N36:N41"/>
    <mergeCell ref="O36:O41"/>
    <mergeCell ref="P36:P41"/>
    <mergeCell ref="B36:B41"/>
    <mergeCell ref="X30:X35"/>
    <mergeCell ref="Y30:Y35"/>
    <mergeCell ref="Z30:Z35"/>
    <mergeCell ref="AU30:AU35"/>
    <mergeCell ref="AV30:AV35"/>
    <mergeCell ref="AW30:AW35"/>
    <mergeCell ref="R30:R35"/>
    <mergeCell ref="S30:S35"/>
    <mergeCell ref="T30:T35"/>
    <mergeCell ref="U30:U35"/>
    <mergeCell ref="V30:V35"/>
    <mergeCell ref="W30:W35"/>
    <mergeCell ref="L30:L35"/>
    <mergeCell ref="M30:M35"/>
    <mergeCell ref="N30:N35"/>
    <mergeCell ref="O30:O35"/>
    <mergeCell ref="P30:P35"/>
    <mergeCell ref="Q30:Q35"/>
    <mergeCell ref="A30:A35"/>
    <mergeCell ref="C30:C35"/>
    <mergeCell ref="D30:D35"/>
    <mergeCell ref="E30:E35"/>
    <mergeCell ref="F30:F35"/>
    <mergeCell ref="G30:G35"/>
    <mergeCell ref="H30:H35"/>
    <mergeCell ref="I30:I35"/>
    <mergeCell ref="J30:J35"/>
    <mergeCell ref="K30:K35"/>
    <mergeCell ref="B30:B35"/>
    <mergeCell ref="X24:X29"/>
    <mergeCell ref="Y24:Y29"/>
    <mergeCell ref="Z24:Z29"/>
    <mergeCell ref="R24:R29"/>
    <mergeCell ref="S24:S29"/>
    <mergeCell ref="T24:T29"/>
    <mergeCell ref="U24:U29"/>
    <mergeCell ref="V24:V29"/>
    <mergeCell ref="W24:W29"/>
    <mergeCell ref="L24:L29"/>
    <mergeCell ref="M24:M29"/>
    <mergeCell ref="N24:N29"/>
    <mergeCell ref="O24:O29"/>
    <mergeCell ref="P24:P29"/>
    <mergeCell ref="Q24:Q29"/>
    <mergeCell ref="A24:A29"/>
    <mergeCell ref="C24:C29"/>
    <mergeCell ref="D24:D29"/>
    <mergeCell ref="E24:E29"/>
    <mergeCell ref="F24:F29"/>
    <mergeCell ref="G24:G29"/>
    <mergeCell ref="H24:H29"/>
    <mergeCell ref="I24:I29"/>
    <mergeCell ref="J24:J29"/>
    <mergeCell ref="K24:K29"/>
    <mergeCell ref="B24:B29"/>
    <mergeCell ref="K18:K23"/>
    <mergeCell ref="B18:B23"/>
    <mergeCell ref="X18:X23"/>
    <mergeCell ref="Y18:Y23"/>
    <mergeCell ref="Z18:Z23"/>
    <mergeCell ref="R18:R23"/>
    <mergeCell ref="S18:S23"/>
    <mergeCell ref="T18:T23"/>
    <mergeCell ref="U18:U23"/>
    <mergeCell ref="V18:V23"/>
    <mergeCell ref="W18:W23"/>
    <mergeCell ref="A18:A23"/>
    <mergeCell ref="C18:C23"/>
    <mergeCell ref="D18:D23"/>
    <mergeCell ref="E18:E23"/>
    <mergeCell ref="F18:F23"/>
    <mergeCell ref="G18:G23"/>
    <mergeCell ref="H18:H23"/>
    <mergeCell ref="I18:I23"/>
    <mergeCell ref="J18:J23"/>
    <mergeCell ref="AU12:AU17"/>
    <mergeCell ref="AV12:AV17"/>
    <mergeCell ref="AQ12:AQ13"/>
    <mergeCell ref="AR12:AR13"/>
    <mergeCell ref="L18:L23"/>
    <mergeCell ref="M18:M23"/>
    <mergeCell ref="N18:N23"/>
    <mergeCell ref="O18:O23"/>
    <mergeCell ref="P18:P23"/>
    <mergeCell ref="Q18:Q23"/>
    <mergeCell ref="AS12:AS13"/>
    <mergeCell ref="AT12:AT13"/>
    <mergeCell ref="B10:B11"/>
    <mergeCell ref="B12:B17"/>
    <mergeCell ref="Y10:Y11"/>
    <mergeCell ref="Z10:Z11"/>
    <mergeCell ref="AA10:AA11"/>
    <mergeCell ref="AW10:AW11"/>
    <mergeCell ref="AQ10:AQ11"/>
    <mergeCell ref="AR10:AR11"/>
    <mergeCell ref="AS10:AS11"/>
    <mergeCell ref="L12:L17"/>
    <mergeCell ref="M12:M17"/>
    <mergeCell ref="N12:N17"/>
    <mergeCell ref="O12:O17"/>
    <mergeCell ref="P12:P17"/>
    <mergeCell ref="Q12:Q17"/>
    <mergeCell ref="X12:X17"/>
    <mergeCell ref="Y12:Y17"/>
    <mergeCell ref="AW12:AW17"/>
    <mergeCell ref="R12:R17"/>
    <mergeCell ref="S12:S17"/>
    <mergeCell ref="T12:T17"/>
    <mergeCell ref="U12:U17"/>
    <mergeCell ref="V12:V17"/>
    <mergeCell ref="W12:W17"/>
    <mergeCell ref="A12:A17"/>
    <mergeCell ref="C12:C17"/>
    <mergeCell ref="D12:D17"/>
    <mergeCell ref="E12:E17"/>
    <mergeCell ref="F12:F17"/>
    <mergeCell ref="G12:G17"/>
    <mergeCell ref="H12:H17"/>
    <mergeCell ref="I12:I17"/>
    <mergeCell ref="J12:J17"/>
    <mergeCell ref="AU9:AW9"/>
    <mergeCell ref="A10:A11"/>
    <mergeCell ref="C10:C11"/>
    <mergeCell ref="D10:D11"/>
    <mergeCell ref="E10:E11"/>
    <mergeCell ref="F10:F11"/>
    <mergeCell ref="G10:G11"/>
    <mergeCell ref="L10:L11"/>
    <mergeCell ref="M10:M11"/>
    <mergeCell ref="N10:N11"/>
    <mergeCell ref="J10:J11"/>
    <mergeCell ref="K10:K11"/>
    <mergeCell ref="AT10:AT11"/>
    <mergeCell ref="AU10:AU11"/>
    <mergeCell ref="AV10:AV11"/>
    <mergeCell ref="AB10:AB11"/>
    <mergeCell ref="O10:O11"/>
    <mergeCell ref="P10:P11"/>
    <mergeCell ref="AN10:AN11"/>
    <mergeCell ref="AO10:AO11"/>
    <mergeCell ref="AP10:AP11"/>
    <mergeCell ref="AC10:AC11"/>
    <mergeCell ref="AD10:AI10"/>
    <mergeCell ref="AJ10:AJ11"/>
    <mergeCell ref="A1:D4"/>
    <mergeCell ref="E1:U2"/>
    <mergeCell ref="Y1:AS2"/>
    <mergeCell ref="E3:J3"/>
    <mergeCell ref="K3:U3"/>
    <mergeCell ref="Y3:AM3"/>
    <mergeCell ref="AN3:AS3"/>
    <mergeCell ref="E4:U4"/>
    <mergeCell ref="Y4:AS4"/>
    <mergeCell ref="A7:C7"/>
    <mergeCell ref="D7:U7"/>
    <mergeCell ref="D6:U6"/>
    <mergeCell ref="X6:Z6"/>
    <mergeCell ref="AA6:AS6"/>
    <mergeCell ref="A6:C6"/>
    <mergeCell ref="L9:P9"/>
    <mergeCell ref="Q9:R9"/>
    <mergeCell ref="U9:AA9"/>
    <mergeCell ref="AB9:AJ9"/>
    <mergeCell ref="AK9:AO9"/>
    <mergeCell ref="AP9:AT9"/>
    <mergeCell ref="K12:K17"/>
    <mergeCell ref="AK10:AK11"/>
    <mergeCell ref="AL10:AL11"/>
    <mergeCell ref="AM10:AM11"/>
    <mergeCell ref="W10:W11"/>
    <mergeCell ref="X10:X11"/>
    <mergeCell ref="S10:S11"/>
    <mergeCell ref="T10:T11"/>
    <mergeCell ref="U10:U11"/>
    <mergeCell ref="V10:V11"/>
    <mergeCell ref="Z12:Z17"/>
  </mergeCells>
  <conditionalFormatting sqref="T12">
    <cfRule type="cellIs" dxfId="82" priority="475" operator="equal">
      <formula>"Muy Alta"</formula>
    </cfRule>
    <cfRule type="cellIs" dxfId="81" priority="476" operator="equal">
      <formula>"Alta"</formula>
    </cfRule>
    <cfRule type="cellIs" dxfId="80" priority="477" operator="equal">
      <formula>"Media"</formula>
    </cfRule>
    <cfRule type="cellIs" dxfId="79" priority="478" operator="equal">
      <formula>"Baja"</formula>
    </cfRule>
    <cfRule type="cellIs" dxfId="78" priority="479" operator="equal">
      <formula>"Muy Baja"</formula>
    </cfRule>
  </conditionalFormatting>
  <conditionalFormatting sqref="T18">
    <cfRule type="cellIs" dxfId="77" priority="429" operator="equal">
      <formula>"Muy Alta"</formula>
    </cfRule>
    <cfRule type="cellIs" dxfId="76" priority="430" operator="equal">
      <formula>"Alta"</formula>
    </cfRule>
    <cfRule type="cellIs" dxfId="75" priority="431" operator="equal">
      <formula>"Media"</formula>
    </cfRule>
    <cfRule type="cellIs" dxfId="74" priority="432" operator="equal">
      <formula>"Baja"</formula>
    </cfRule>
    <cfRule type="cellIs" dxfId="73" priority="433" operator="equal">
      <formula>"Muy Baja"</formula>
    </cfRule>
  </conditionalFormatting>
  <conditionalFormatting sqref="T24">
    <cfRule type="cellIs" dxfId="72" priority="406" operator="equal">
      <formula>"Muy Alta"</formula>
    </cfRule>
    <cfRule type="cellIs" dxfId="71" priority="407" operator="equal">
      <formula>"Alta"</formula>
    </cfRule>
    <cfRule type="cellIs" dxfId="70" priority="408" operator="equal">
      <formula>"Media"</formula>
    </cfRule>
    <cfRule type="cellIs" dxfId="69" priority="409" operator="equal">
      <formula>"Baja"</formula>
    </cfRule>
    <cfRule type="cellIs" dxfId="68" priority="410" operator="equal">
      <formula>"Muy Baja"</formula>
    </cfRule>
  </conditionalFormatting>
  <conditionalFormatting sqref="T90">
    <cfRule type="cellIs" dxfId="67" priority="19" operator="equal">
      <formula>"Muy Alta"</formula>
    </cfRule>
    <cfRule type="cellIs" dxfId="66" priority="20" operator="equal">
      <formula>"Alta"</formula>
    </cfRule>
    <cfRule type="cellIs" dxfId="65" priority="21" operator="equal">
      <formula>"Media"</formula>
    </cfRule>
    <cfRule type="cellIs" dxfId="64" priority="22" operator="equal">
      <formula>"Baja"</formula>
    </cfRule>
    <cfRule type="cellIs" dxfId="63" priority="23" operator="equal">
      <formula>"Muy Baja"</formula>
    </cfRule>
  </conditionalFormatting>
  <conditionalFormatting sqref="T96">
    <cfRule type="cellIs" dxfId="62" priority="65" operator="equal">
      <formula>"Muy Alta"</formula>
    </cfRule>
    <cfRule type="cellIs" dxfId="61" priority="66" operator="equal">
      <formula>"Alta"</formula>
    </cfRule>
    <cfRule type="cellIs" dxfId="60" priority="67" operator="equal">
      <formula>"Media"</formula>
    </cfRule>
    <cfRule type="cellIs" dxfId="59" priority="68" operator="equal">
      <formula>"Baja"</formula>
    </cfRule>
    <cfRule type="cellIs" dxfId="58" priority="69" operator="equal">
      <formula>"Muy Baja"</formula>
    </cfRule>
  </conditionalFormatting>
  <conditionalFormatting sqref="T102">
    <cfRule type="cellIs" dxfId="57" priority="42" operator="equal">
      <formula>"Muy Alta"</formula>
    </cfRule>
    <cfRule type="cellIs" dxfId="56" priority="43" operator="equal">
      <formula>"Alta"</formula>
    </cfRule>
    <cfRule type="cellIs" dxfId="55" priority="44" operator="equal">
      <formula>"Media"</formula>
    </cfRule>
    <cfRule type="cellIs" dxfId="54" priority="45" operator="equal">
      <formula>"Baja"</formula>
    </cfRule>
    <cfRule type="cellIs" dxfId="53" priority="46" operator="equal">
      <formula>"Muy Baja"</formula>
    </cfRule>
  </conditionalFormatting>
  <conditionalFormatting sqref="W12:W29 W90:W107">
    <cfRule type="containsText" dxfId="52" priority="254" operator="containsText" text="❌">
      <formula>NOT(ISERROR(SEARCH("❌",W12)))</formula>
    </cfRule>
  </conditionalFormatting>
  <conditionalFormatting sqref="Z12">
    <cfRule type="cellIs" dxfId="51" priority="466" operator="equal">
      <formula>"Extremo"</formula>
    </cfRule>
    <cfRule type="cellIs" dxfId="50" priority="467" operator="equal">
      <formula>"Alto"</formula>
    </cfRule>
    <cfRule type="cellIs" dxfId="49" priority="468" operator="equal">
      <formula>"Moderado"</formula>
    </cfRule>
    <cfRule type="cellIs" dxfId="48" priority="469" operator="equal">
      <formula>"Bajo"</formula>
    </cfRule>
  </conditionalFormatting>
  <conditionalFormatting sqref="Z18">
    <cfRule type="cellIs" dxfId="47" priority="425" operator="equal">
      <formula>"Extremo"</formula>
    </cfRule>
    <cfRule type="cellIs" dxfId="46" priority="426" operator="equal">
      <formula>"Alto"</formula>
    </cfRule>
    <cfRule type="cellIs" dxfId="45" priority="427" operator="equal">
      <formula>"Moderado"</formula>
    </cfRule>
    <cfRule type="cellIs" dxfId="44" priority="428" operator="equal">
      <formula>"Bajo"</formula>
    </cfRule>
  </conditionalFormatting>
  <conditionalFormatting sqref="Z24">
    <cfRule type="cellIs" dxfId="43" priority="402" operator="equal">
      <formula>"Extremo"</formula>
    </cfRule>
    <cfRule type="cellIs" dxfId="42" priority="403" operator="equal">
      <formula>"Alto"</formula>
    </cfRule>
    <cfRule type="cellIs" dxfId="41" priority="404" operator="equal">
      <formula>"Moderado"</formula>
    </cfRule>
    <cfRule type="cellIs" dxfId="40" priority="405" operator="equal">
      <formula>"Bajo"</formula>
    </cfRule>
  </conditionalFormatting>
  <conditionalFormatting sqref="Z90">
    <cfRule type="cellIs" dxfId="39" priority="84" operator="equal">
      <formula>"Extremo"</formula>
    </cfRule>
    <cfRule type="cellIs" dxfId="38" priority="85" operator="equal">
      <formula>"Alto"</formula>
    </cfRule>
    <cfRule type="cellIs" dxfId="37" priority="86" operator="equal">
      <formula>"Moderado"</formula>
    </cfRule>
    <cfRule type="cellIs" dxfId="36" priority="87" operator="equal">
      <formula>"Bajo"</formula>
    </cfRule>
  </conditionalFormatting>
  <conditionalFormatting sqref="Z96">
    <cfRule type="cellIs" dxfId="35" priority="61" operator="equal">
      <formula>"Extremo"</formula>
    </cfRule>
    <cfRule type="cellIs" dxfId="34" priority="62" operator="equal">
      <formula>"Alto"</formula>
    </cfRule>
    <cfRule type="cellIs" dxfId="33" priority="63" operator="equal">
      <formula>"Moderado"</formula>
    </cfRule>
    <cfRule type="cellIs" dxfId="32" priority="64" operator="equal">
      <formula>"Bajo"</formula>
    </cfRule>
  </conditionalFormatting>
  <conditionalFormatting sqref="Z102">
    <cfRule type="cellIs" dxfId="31" priority="38" operator="equal">
      <formula>"Extremo"</formula>
    </cfRule>
    <cfRule type="cellIs" dxfId="30" priority="39" operator="equal">
      <formula>"Alto"</formula>
    </cfRule>
    <cfRule type="cellIs" dxfId="29" priority="40" operator="equal">
      <formula>"Moderado"</formula>
    </cfRule>
    <cfRule type="cellIs" dxfId="28" priority="41" operator="equal">
      <formula>"Bajo"</formula>
    </cfRule>
  </conditionalFormatting>
  <conditionalFormatting sqref="AK12:AK29">
    <cfRule type="cellIs" dxfId="27" priority="397" operator="equal">
      <formula>"Muy Alta"</formula>
    </cfRule>
    <cfRule type="cellIs" dxfId="26" priority="398" operator="equal">
      <formula>"Alta"</formula>
    </cfRule>
    <cfRule type="cellIs" dxfId="25" priority="399" operator="equal">
      <formula>"Media"</formula>
    </cfRule>
    <cfRule type="cellIs" dxfId="24" priority="400" operator="equal">
      <formula>"Baja"</formula>
    </cfRule>
    <cfRule type="cellIs" dxfId="23" priority="401" operator="equal">
      <formula>"Muy Baja"</formula>
    </cfRule>
  </conditionalFormatting>
  <conditionalFormatting sqref="AK88:AK107">
    <cfRule type="cellIs" dxfId="22" priority="33" operator="equal">
      <formula>"Muy Alta"</formula>
    </cfRule>
    <cfRule type="cellIs" dxfId="21" priority="34" operator="equal">
      <formula>"Alta"</formula>
    </cfRule>
    <cfRule type="cellIs" dxfId="20" priority="35" operator="equal">
      <formula>"Media"</formula>
    </cfRule>
    <cfRule type="cellIs" dxfId="19" priority="36" operator="equal">
      <formula>"Baja"</formula>
    </cfRule>
    <cfRule type="cellIs" dxfId="18" priority="37" operator="equal">
      <formula>"Muy Baja"</formula>
    </cfRule>
  </conditionalFormatting>
  <conditionalFormatting sqref="AM12:AM29">
    <cfRule type="cellIs" dxfId="17" priority="392" operator="equal">
      <formula>"Catastrófico"</formula>
    </cfRule>
    <cfRule type="cellIs" dxfId="16" priority="393" operator="equal">
      <formula>"Mayor"</formula>
    </cfRule>
    <cfRule type="cellIs" dxfId="15" priority="394" operator="equal">
      <formula>"Moderado"</formula>
    </cfRule>
    <cfRule type="cellIs" dxfId="14" priority="395" operator="equal">
      <formula>"Menor"</formula>
    </cfRule>
    <cfRule type="cellIs" dxfId="13" priority="396" operator="equal">
      <formula>"Leve"</formula>
    </cfRule>
  </conditionalFormatting>
  <conditionalFormatting sqref="AM88:AM107">
    <cfRule type="cellIs" dxfId="12" priority="28" operator="equal">
      <formula>"Catastrófico"</formula>
    </cfRule>
    <cfRule type="cellIs" dxfId="11" priority="29" operator="equal">
      <formula>"Mayor"</formula>
    </cfRule>
    <cfRule type="cellIs" dxfId="10" priority="30" operator="equal">
      <formula>"Moderado"</formula>
    </cfRule>
    <cfRule type="cellIs" dxfId="9" priority="31" operator="equal">
      <formula>"Menor"</formula>
    </cfRule>
    <cfRule type="cellIs" dxfId="8" priority="32" operator="equal">
      <formula>"Leve"</formula>
    </cfRule>
  </conditionalFormatting>
  <conditionalFormatting sqref="AO12:AO29">
    <cfRule type="cellIs" dxfId="7" priority="388" operator="equal">
      <formula>"Extremo"</formula>
    </cfRule>
    <cfRule type="cellIs" dxfId="6" priority="389" operator="equal">
      <formula>"Alto"</formula>
    </cfRule>
    <cfRule type="cellIs" dxfId="5" priority="390" operator="equal">
      <formula>"Moderado"</formula>
    </cfRule>
    <cfRule type="cellIs" dxfId="4" priority="391" operator="equal">
      <formula>"Bajo"</formula>
    </cfRule>
  </conditionalFormatting>
  <conditionalFormatting sqref="AO88:AO107">
    <cfRule type="cellIs" dxfId="3" priority="24" operator="equal">
      <formula>"Extremo"</formula>
    </cfRule>
    <cfRule type="cellIs" dxfId="2" priority="25" operator="equal">
      <formula>"Alto"</formula>
    </cfRule>
    <cfRule type="cellIs" dxfId="1" priority="26" operator="equal">
      <formula>"Moderado"</formula>
    </cfRule>
    <cfRule type="cellIs" dxfId="0" priority="27" operator="equal">
      <formula>"Bajo"</formula>
    </cfRule>
  </conditionalFormatting>
  <dataValidations count="1">
    <dataValidation type="list" allowBlank="1" showInputMessage="1" showErrorMessage="1" sqref="AG104:AI107 AG14:AI23 AG92:AI95 AD92:AE95 AD28:AE29 AG28:AI29 AD14:AE23 AD104:AE107 AG88:AI89 AD88:AE89 AG98:AI101 AD98:AE101" xr:uid="{00000000-0002-0000-0600-000000000000}">
      <formula1>#REF!</formula1>
    </dataValidation>
  </dataValidations>
  <pageMargins left="0.70866141732283472" right="0.70866141732283472" top="0.74803149606299213" bottom="0.74803149606299213" header="0.31496062992125984" footer="0.31496062992125984"/>
  <pageSetup scale="31" orientation="landscape" r:id="rId1"/>
  <headerFooter>
    <oddFooter>&amp;LCalle 26 No. 69-76,Edificio Elemento ,   Torre 1 , Piso 3, CP-111071
PBX:(+57) 601-3779555 - Información: Línea 195
Sede Operativa: Calle 22D No. 120-40 
www.umv.gov.co&amp;CDESI-FM-018
Página &amp;P de &amp;N</oddFooter>
  </headerFooter>
  <rowBreaks count="2" manualBreakCount="2">
    <brk id="17" max="40" man="1"/>
    <brk id="23" max="37" man="1"/>
  </rowBreaks>
  <colBreaks count="1" manualBreakCount="1">
    <brk id="27" max="23"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1000000}">
          <x14:formula1>
            <xm:f>Listas!$H$14:$H$18</xm:f>
          </x14:formula1>
          <xm:sqref>R92:R95</xm:sqref>
        </x14:dataValidation>
        <x14:dataValidation type="list" allowBlank="1" showInputMessage="1" showErrorMessage="1" xr:uid="{00000000-0002-0000-0600-000002000000}">
          <x14:formula1>
            <xm:f>Listas!$H$8:$H$12</xm:f>
          </x14:formula1>
          <xm:sqref>Q92:Q95</xm:sqref>
        </x14:dataValidation>
        <x14:dataValidation type="custom" allowBlank="1" showInputMessage="1" showErrorMessage="1" error="Recuerde que las acciones se generan bajo la medida de mitigar el riesgo" xr:uid="{00000000-0002-0000-0600-000003000000}">
          <x14:formula1>
            <xm:f>IF(OR(#REF!=Listas!$B$2,#REF!=Listas!$B$3,#REF!=Listas!$B$4),ISBLANK(#REF!),ISTEXT(#REF!))</xm:f>
          </x14:formula1>
          <xm:sqref>AU96:AW96</xm:sqref>
        </x14:dataValidation>
        <x14:dataValidation type="list" allowBlank="1" showInputMessage="1" showErrorMessage="1" xr:uid="{00000000-0002-0000-0600-000004000000}">
          <x14:formula1>
            <xm:f>Listas!$B$2:$B$5</xm:f>
          </x14:formula1>
          <xm:sqref>AP18:AP29 AP88:AP89 AP92:AP95 AP98:AP101</xm:sqref>
        </x14:dataValidation>
        <x14:dataValidation type="list" allowBlank="1" showInputMessage="1" showErrorMessage="1" xr:uid="{00000000-0002-0000-0600-000005000000}">
          <x14:formula1>
            <xm:f>Hoja2!$B$2:$B$18</xm:f>
          </x14:formula1>
          <xm:sqref>B12:B107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B2:B22"/>
  <sheetViews>
    <sheetView topLeftCell="A6" workbookViewId="0">
      <selection activeCell="B19" sqref="B19:B22"/>
    </sheetView>
  </sheetViews>
  <sheetFormatPr baseColWidth="10" defaultColWidth="11.42578125" defaultRowHeight="15" x14ac:dyDescent="0.25"/>
  <cols>
    <col min="2" max="2" width="39.42578125" customWidth="1"/>
  </cols>
  <sheetData>
    <row r="2" spans="2:2" ht="31.5" x14ac:dyDescent="0.25">
      <c r="B2" s="104" t="s">
        <v>171</v>
      </c>
    </row>
    <row r="3" spans="2:2" ht="31.5" x14ac:dyDescent="0.25">
      <c r="B3" s="104" t="s">
        <v>232</v>
      </c>
    </row>
    <row r="4" spans="2:2" ht="15.75" x14ac:dyDescent="0.25">
      <c r="B4" s="105" t="s">
        <v>286</v>
      </c>
    </row>
    <row r="5" spans="2:2" ht="31.5" x14ac:dyDescent="0.25">
      <c r="B5" s="104" t="s">
        <v>308</v>
      </c>
    </row>
    <row r="6" spans="2:2" ht="47.25" x14ac:dyDescent="0.25">
      <c r="B6" s="106" t="s">
        <v>336</v>
      </c>
    </row>
    <row r="7" spans="2:2" ht="15.75" x14ac:dyDescent="0.25">
      <c r="B7" s="104" t="s">
        <v>372</v>
      </c>
    </row>
    <row r="8" spans="2:2" ht="31.5" x14ac:dyDescent="0.25">
      <c r="B8" s="104" t="s">
        <v>972</v>
      </c>
    </row>
    <row r="9" spans="2:2" ht="15.75" x14ac:dyDescent="0.25">
      <c r="B9" s="104" t="s">
        <v>426</v>
      </c>
    </row>
    <row r="10" spans="2:2" ht="15.75" x14ac:dyDescent="0.25">
      <c r="B10" s="104" t="s">
        <v>474</v>
      </c>
    </row>
    <row r="11" spans="2:2" ht="15.75" x14ac:dyDescent="0.25">
      <c r="B11" s="104" t="s">
        <v>516</v>
      </c>
    </row>
    <row r="12" spans="2:2" ht="15.75" x14ac:dyDescent="0.25">
      <c r="B12" s="107" t="s">
        <v>567</v>
      </c>
    </row>
    <row r="13" spans="2:2" ht="15.75" x14ac:dyDescent="0.25">
      <c r="B13" s="104" t="s">
        <v>599</v>
      </c>
    </row>
    <row r="14" spans="2:2" ht="15.75" x14ac:dyDescent="0.25">
      <c r="B14" s="106" t="s">
        <v>655</v>
      </c>
    </row>
    <row r="15" spans="2:2" ht="15.75" x14ac:dyDescent="0.25">
      <c r="B15" s="104" t="s">
        <v>685</v>
      </c>
    </row>
    <row r="16" spans="2:2" ht="15.75" x14ac:dyDescent="0.25">
      <c r="B16" s="107" t="s">
        <v>713</v>
      </c>
    </row>
    <row r="17" spans="2:2" ht="31.5" x14ac:dyDescent="0.25">
      <c r="B17" s="104" t="s">
        <v>745</v>
      </c>
    </row>
    <row r="18" spans="2:2" ht="15.75" x14ac:dyDescent="0.25">
      <c r="B18" s="104" t="s">
        <v>878</v>
      </c>
    </row>
    <row r="19" spans="2:2" x14ac:dyDescent="0.25">
      <c r="B19" t="s">
        <v>52</v>
      </c>
    </row>
    <row r="20" spans="2:2" x14ac:dyDescent="0.25">
      <c r="B20" t="s">
        <v>54</v>
      </c>
    </row>
    <row r="21" spans="2:2" x14ac:dyDescent="0.25">
      <c r="B21" t="s">
        <v>56</v>
      </c>
    </row>
    <row r="22" spans="2:2" x14ac:dyDescent="0.25">
      <c r="B22" t="s">
        <v>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184</v>
      </c>
    </row>
    <row r="4" spans="1:1" x14ac:dyDescent="0.2">
      <c r="A4" s="2" t="s">
        <v>230</v>
      </c>
    </row>
    <row r="5" spans="1:1" x14ac:dyDescent="0.2">
      <c r="A5" s="2" t="s">
        <v>305</v>
      </c>
    </row>
    <row r="6" spans="1:1" x14ac:dyDescent="0.2">
      <c r="A6" s="2" t="s">
        <v>566</v>
      </c>
    </row>
    <row r="7" spans="1:1" x14ac:dyDescent="0.2">
      <c r="A7" s="2" t="s">
        <v>185</v>
      </c>
    </row>
    <row r="8" spans="1:1" x14ac:dyDescent="0.2">
      <c r="A8" s="2" t="s">
        <v>186</v>
      </c>
    </row>
    <row r="9" spans="1:1" x14ac:dyDescent="0.2">
      <c r="A9" s="2" t="s">
        <v>243</v>
      </c>
    </row>
    <row r="10" spans="1:1" x14ac:dyDescent="0.2">
      <c r="A10" s="2" t="s">
        <v>187</v>
      </c>
    </row>
    <row r="11" spans="1:1" x14ac:dyDescent="0.2">
      <c r="A11" s="2" t="s">
        <v>450</v>
      </c>
    </row>
    <row r="12" spans="1:1" x14ac:dyDescent="0.2">
      <c r="A12" s="2" t="s">
        <v>1172</v>
      </c>
    </row>
    <row r="13" spans="1:1" x14ac:dyDescent="0.2">
      <c r="A13" s="2" t="s">
        <v>1173</v>
      </c>
    </row>
    <row r="14" spans="1:1" x14ac:dyDescent="0.2">
      <c r="A14" s="2" t="s">
        <v>1174</v>
      </c>
    </row>
    <row r="16" spans="1:1" x14ac:dyDescent="0.2">
      <c r="A16" s="2" t="s">
        <v>1175</v>
      </c>
    </row>
    <row r="17" spans="1:1" x14ac:dyDescent="0.2">
      <c r="A17" s="2" t="s">
        <v>27</v>
      </c>
    </row>
    <row r="18" spans="1:1" x14ac:dyDescent="0.2">
      <c r="A18" s="2" t="s">
        <v>29</v>
      </c>
    </row>
    <row r="20" spans="1:1" x14ac:dyDescent="0.2">
      <c r="A20" s="2" t="s">
        <v>39</v>
      </c>
    </row>
    <row r="21" spans="1:1" x14ac:dyDescent="0.2">
      <c r="A21" s="2"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20" ma:contentTypeDescription="Crear nuevo documento." ma:contentTypeScope="" ma:versionID="ba10b5c60696d471028757b87ad3e804">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d3943945027c01a84acc43f6b51e6dfa"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D5E4EF-2809-49C9-8DCF-B2E4E5208101}">
  <ds:schemaRefs>
    <ds:schemaRef ds:uri="http://schemas.microsoft.com/office/2006/metadata/properties"/>
    <ds:schemaRef ds:uri="http://schemas.microsoft.com/office/infopath/2007/PartnerControls"/>
    <ds:schemaRef ds:uri="http://schemas.microsoft.com/sharepoint/v3"/>
    <ds:schemaRef ds:uri="70eaac67-e064-433b-ba54-6f78c0f1ecb1"/>
    <ds:schemaRef ds:uri="64d77176-54eb-4753-be67-9b2e2fa23e0f"/>
  </ds:schemaRefs>
</ds:datastoreItem>
</file>

<file path=customXml/itemProps2.xml><?xml version="1.0" encoding="utf-8"?>
<ds:datastoreItem xmlns:ds="http://schemas.openxmlformats.org/officeDocument/2006/customXml" ds:itemID="{70AAC1FD-4982-47AB-84B2-67E4BC1519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8E702-99CD-4A3A-A328-D1F3ADA68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Revisión DOFA</vt:lpstr>
      <vt:lpstr>Listas</vt:lpstr>
      <vt:lpstr>Riesgos de Gestión</vt:lpstr>
      <vt:lpstr>Riesgos de Corrupción</vt:lpstr>
      <vt:lpstr>Riesgos de LA FT </vt:lpstr>
      <vt:lpstr>Riesgos de Seguridad</vt:lpstr>
      <vt:lpstr>Hoja2</vt:lpstr>
      <vt:lpstr>Hoja1</vt:lpstr>
      <vt:lpstr>'Riesgos de Corrupción'!Área_de_impresión</vt:lpstr>
      <vt:lpstr>'Riesgos de Gestión'!Área_de_impresión</vt:lpstr>
      <vt:lpstr>'Riesgos de LA FT '!Área_de_impresión</vt:lpstr>
      <vt:lpstr>'Riesgos de Seguridad'!Área_de_impresión</vt:lpstr>
      <vt:lpstr>'Riesgos de Corrupción'!Títulos_a_imprimir</vt:lpstr>
      <vt:lpstr>'Riesgos de Gestión'!Títulos_a_imprimir</vt:lpstr>
      <vt:lpstr>'Riesgos de LA FT '!Títulos_a_imprimir</vt:lpstr>
      <vt:lpstr>'Riesgos de Seguridad'!Títulos_a_imprimir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maria natalia norato mora</cp:lastModifiedBy>
  <cp:revision/>
  <dcterms:created xsi:type="dcterms:W3CDTF">2020-03-24T23:12:47Z</dcterms:created>
  <dcterms:modified xsi:type="dcterms:W3CDTF">2024-01-03T17:05:02Z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