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omments6.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omments7.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omments8.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omments9.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omments10.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omments11.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omments12.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omments13.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omments16.xml" ContentType="application/vnd.openxmlformats-officedocument.spreadsheetml.comment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omments17.xml" ContentType="application/vnd.openxmlformats-officedocument.spreadsheetml.comment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omments18.xml" ContentType="application/vnd.openxmlformats-officedocument.spreadsheetml.comment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xml" ContentType="application/vnd.openxmlformats-officedocument.themeOverride+xml"/>
  <Override PartName="/xl/drawings/drawing19.xml" ContentType="application/vnd.openxmlformats-officedocument.drawing+xml"/>
  <Override PartName="/xl/comments19.xml" ContentType="application/vnd.openxmlformats-officedocument.spreadsheetml.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2.xml" ContentType="application/vnd.openxmlformats-officedocument.themeOverride+xml"/>
  <Override PartName="/xl/drawings/drawing20.xml" ContentType="application/vnd.openxmlformats-officedocument.drawing+xml"/>
  <Override PartName="/xl/comments20.xml" ContentType="application/vnd.openxmlformats-officedocument.spreadsheetml.comment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xml"/>
  <Override PartName="/xl/comments21.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xml"/>
  <Override PartName="/xl/comments22.xml" ContentType="application/vnd.openxmlformats-officedocument.spreadsheetml.comment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comments23.xml" ContentType="application/vnd.openxmlformats-officedocument.spreadsheetml.comment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xml"/>
  <Override PartName="/xl/comments24.xml" ContentType="application/vnd.openxmlformats-officedocument.spreadsheetml.comment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xml"/>
  <Override PartName="/xl/comments25.xml" ContentType="application/vnd.openxmlformats-officedocument.spreadsheetml.comment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xml"/>
  <Override PartName="/xl/comments26.xml" ContentType="application/vnd.openxmlformats-officedocument.spreadsheetml.comment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xml"/>
  <Override PartName="/xl/comments27.xml" ContentType="application/vnd.openxmlformats-officedocument.spreadsheetml.comment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xml"/>
  <Override PartName="/xl/comments28.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xml"/>
  <Override PartName="/xl/comments29.xml" ContentType="application/vnd.openxmlformats-officedocument.spreadsheetml.comment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xml"/>
  <Override PartName="/xl/comments30.xml" ContentType="application/vnd.openxmlformats-officedocument.spreadsheetml.comment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xml"/>
  <Override PartName="/xl/comments31.xml" ContentType="application/vnd.openxmlformats-officedocument.spreadsheetml.comment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xml"/>
  <Override PartName="/xl/comments32.xml" ContentType="application/vnd.openxmlformats-officedocument.spreadsheetml.comment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xml"/>
  <Override PartName="/xl/comments33.xml" ContentType="application/vnd.openxmlformats-officedocument.spreadsheetml.comment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xml"/>
  <Override PartName="/xl/comments34.xml" ContentType="application/vnd.openxmlformats-officedocument.spreadsheetml.comment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xml"/>
  <Override PartName="/xl/comments35.xml" ContentType="application/vnd.openxmlformats-officedocument.spreadsheetml.comment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https://uaermv-my.sharepoint.com/personal/alexander_perea_umv_gov_co/Documents/Carpeta UMV curentena/Informe Indicadores/2023/3er Trim 2023/"/>
    </mc:Choice>
  </mc:AlternateContent>
  <xr:revisionPtr revIDLastSave="8" documentId="11_99E0E62089397C230EB427ADF721C1DC59BD90E9" xr6:coauthVersionLast="47" xr6:coauthVersionMax="47" xr10:uidLastSave="{BA30A3A2-6C19-466C-AD53-0B2F140AC1DB}"/>
  <bookViews>
    <workbookView xWindow="20370" yWindow="-120" windowWidth="24240" windowHeight="13020" firstSheet="34" activeTab="34" xr2:uid="{00000000-000D-0000-FFFF-FFFF00000000}"/>
  </bookViews>
  <sheets>
    <sheet name="DESI-001" sheetId="1" r:id="rId1"/>
    <sheet name="APIC-001" sheetId="3" r:id="rId2"/>
    <sheet name="APIC-002" sheetId="4" r:id="rId3"/>
    <sheet name="APIC-003" sheetId="5" r:id="rId4"/>
    <sheet name="APIC-007" sheetId="6" r:id="rId5"/>
    <sheet name="EGTI-001" sheetId="7" r:id="rId6"/>
    <sheet name="EGTI-003" sheetId="8" r:id="rId7"/>
    <sheet name="PIV-001" sheetId="9" r:id="rId8"/>
    <sheet name="PIV-002" sheetId="11" r:id="rId9"/>
    <sheet name="PIV-003" sheetId="12" r:id="rId10"/>
    <sheet name="PIV-004" sheetId="13" r:id="rId11"/>
    <sheet name="PIV-005" sheetId="14" r:id="rId12"/>
    <sheet name="PIV-007" sheetId="15" r:id="rId13"/>
    <sheet name="PPMQ-001" sheetId="16" r:id="rId14"/>
    <sheet name="PPMQ-002" sheetId="17" r:id="rId15"/>
    <sheet name="PPMQ-003" sheetId="19" r:id="rId16"/>
    <sheet name="PPMQ-004" sheetId="20" r:id="rId17"/>
    <sheet name="INFRA-002" sheetId="21" r:id="rId18"/>
    <sheet name="IMV-IND-003" sheetId="22" r:id="rId19"/>
    <sheet name="GREF-001" sheetId="23" r:id="rId20"/>
    <sheet name="GEFI-003" sheetId="24" r:id="rId21"/>
    <sheet name="GEFI-007" sheetId="26" r:id="rId22"/>
    <sheet name="GLAB-001" sheetId="27" r:id="rId23"/>
    <sheet name="GLAB-002" sheetId="28" r:id="rId24"/>
    <sheet name="GLAB-005" sheetId="29" r:id="rId25"/>
    <sheet name="GTHU-003" sheetId="30" r:id="rId26"/>
    <sheet name="GAM-001" sheetId="31" r:id="rId27"/>
    <sheet name="GAM-003" sheetId="32" r:id="rId28"/>
    <sheet name="GDOC-001" sheetId="34" r:id="rId29"/>
    <sheet name="GDOC-002" sheetId="36" r:id="rId30"/>
    <sheet name="GDOC-003 " sheetId="35" r:id="rId31"/>
    <sheet name="GJUR-001" sheetId="37" r:id="rId32"/>
    <sheet name="CODI-001" sheetId="38" r:id="rId33"/>
    <sheet name="CEM-001" sheetId="40" r:id="rId34"/>
    <sheet name="CEM-002" sheetId="4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xlnm.Print_Area" localSheetId="4">'APIC-007'!$C$1:$AB$62</definedName>
    <definedName name="_xlnm.Print_Area" localSheetId="32">'CODI-001'!$B$1:$AB$75</definedName>
    <definedName name="_xlnm.Print_Area" localSheetId="0">'DESI-001'!$B$1:$AB$52</definedName>
    <definedName name="_xlnm.Print_Area" localSheetId="5">'EGTI-001'!$B$1:$AB$67</definedName>
    <definedName name="_xlnm.Print_Area" localSheetId="6">'EGTI-003'!$B$2:$AB$60</definedName>
    <definedName name="_xlnm.Print_Area" localSheetId="26">'GAM-001'!$B$1:$AB$69</definedName>
    <definedName name="_xlnm.Print_Area" localSheetId="28">'GDOC-001'!$B$1:$AB$61</definedName>
    <definedName name="_xlnm.Print_Area" localSheetId="29">'GDOC-002'!$B$1:$AB$61</definedName>
    <definedName name="_xlnm.Print_Area" localSheetId="30">'GDOC-003 '!$B$1:$AB$61</definedName>
    <definedName name="_xlnm.Print_Area" localSheetId="20">'GEFI-003'!$B$1:$AB$63</definedName>
    <definedName name="_xlnm.Print_Area" localSheetId="21">'GEFI-007'!$B$1:$AB$65</definedName>
    <definedName name="_xlnm.Print_Area" localSheetId="31">'GJUR-001'!$B$1:$AB$69</definedName>
    <definedName name="_xlnm.Print_Area" localSheetId="22">'GLAB-001'!$B$2:$AB$85</definedName>
    <definedName name="_xlnm.Print_Area" localSheetId="19">'GREF-001'!$A$1:$AB$72</definedName>
    <definedName name="_xlnm.Print_Area" localSheetId="25">'GTHU-003'!$B$1:$AB$66</definedName>
    <definedName name="_xlnm.Print_Area" localSheetId="18">'IMV-IND-003'!$B$1:$Y$69</definedName>
    <definedName name="_xlnm.Print_Area" localSheetId="17">'INFRA-002'!$B$1:$Z$69</definedName>
    <definedName name="_xlnm.Print_Area" localSheetId="7">'PIV-001'!$B$1:$AB$75</definedName>
    <definedName name="_xlnm.Print_Area" localSheetId="8">'PIV-002'!$B$1:$AB$75</definedName>
    <definedName name="_xlnm.Print_Area" localSheetId="9">'PIV-003'!$B$1:$AB$75</definedName>
    <definedName name="_xlnm.Print_Area" localSheetId="10">'PIV-004'!$B$1:$AB$75</definedName>
    <definedName name="_xlnm.Print_Area" localSheetId="11">'PIV-005'!$B$1:$AB$75</definedName>
    <definedName name="_xlnm.Print_Area" localSheetId="12">'PIV-007'!$B$1:$AB$75</definedName>
    <definedName name="_xlnm.Print_Area" localSheetId="13">'PPMQ-001'!$A$1:$AA$61</definedName>
    <definedName name="_xlnm.Print_Area" localSheetId="14">'PPMQ-002'!$A$1:$AB$66</definedName>
    <definedName name="dependecias">[1]Hoja2!#REF!</definedName>
    <definedName name="procesos">'[1]Plan de Acción 2019'!#REF!</definedName>
    <definedName name="tipo_de_riesgos">[2]FORMULAS!$C$4:$C$6</definedName>
    <definedName name="_xlnm.Print_Titles" localSheetId="1">'APIC-001'!$2:$4</definedName>
    <definedName name="_xlnm.Print_Titles" localSheetId="2">'APIC-002'!$2:$4</definedName>
    <definedName name="_xlnm.Print_Titles" localSheetId="3">'APIC-003'!$2:$4</definedName>
    <definedName name="_xlnm.Print_Titles" localSheetId="4">'APIC-007'!$2:$4</definedName>
    <definedName name="_xlnm.Print_Titles" localSheetId="32">'CODI-001'!$2:$4</definedName>
    <definedName name="_xlnm.Print_Titles" localSheetId="0">'DESI-001'!$2:$4</definedName>
    <definedName name="_xlnm.Print_Titles" localSheetId="5">'EGTI-001'!$2:$4</definedName>
    <definedName name="_xlnm.Print_Titles" localSheetId="6">'EGTI-003'!$2:$4</definedName>
    <definedName name="_xlnm.Print_Titles" localSheetId="26">'GAM-001'!$2:$4</definedName>
    <definedName name="_xlnm.Print_Titles" localSheetId="28">'GDOC-001'!$2:$4</definedName>
    <definedName name="_xlnm.Print_Titles" localSheetId="29">'GDOC-002'!$2:$4</definedName>
    <definedName name="_xlnm.Print_Titles" localSheetId="30">'GDOC-003 '!$2:$4</definedName>
    <definedName name="_xlnm.Print_Titles" localSheetId="20">'GEFI-003'!$2:$4</definedName>
    <definedName name="_xlnm.Print_Titles" localSheetId="21">'GEFI-007'!$2:$4</definedName>
    <definedName name="_xlnm.Print_Titles" localSheetId="31">'GJUR-001'!$2:$4</definedName>
    <definedName name="_xlnm.Print_Titles" localSheetId="22">'GLAB-001'!$2:$4</definedName>
    <definedName name="_xlnm.Print_Titles" localSheetId="19">'GREF-001'!$2:$4</definedName>
    <definedName name="_xlnm.Print_Titles" localSheetId="25">'GTHU-003'!$2:$4</definedName>
    <definedName name="_xlnm.Print_Titles" localSheetId="18">'IMV-IND-003'!$2:$4</definedName>
    <definedName name="_xlnm.Print_Titles" localSheetId="17">'INFRA-002'!$2:$4</definedName>
    <definedName name="_xlnm.Print_Titles" localSheetId="7">'PIV-001'!$2:$4</definedName>
    <definedName name="_xlnm.Print_Titles" localSheetId="8">'PIV-002'!$2:$4</definedName>
    <definedName name="_xlnm.Print_Titles" localSheetId="9">'PIV-003'!$2:$4</definedName>
    <definedName name="_xlnm.Print_Titles" localSheetId="10">'PIV-004'!$2:$4</definedName>
    <definedName name="_xlnm.Print_Titles" localSheetId="11">'PIV-005'!$2:$4</definedName>
    <definedName name="_xlnm.Print_Titles" localSheetId="12">'PIV-007'!$2:$4</definedName>
  </definedNames>
  <calcPr calcId="191028"/>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37" i="41" l="1"/>
  <c r="J38" i="41"/>
  <c r="K36" i="41"/>
  <c r="L36" i="41"/>
  <c r="M36" i="41"/>
  <c r="N36" i="41"/>
  <c r="O36" i="41"/>
  <c r="P36" i="41"/>
  <c r="Q36" i="41"/>
  <c r="R36" i="41"/>
  <c r="S36" i="41"/>
  <c r="T36" i="41"/>
  <c r="U36" i="41"/>
  <c r="V36" i="41"/>
  <c r="W36" i="41"/>
  <c r="X36" i="41"/>
  <c r="Y36" i="41"/>
  <c r="Z36" i="41"/>
  <c r="AA36" i="41"/>
  <c r="J38" i="6"/>
  <c r="I39" i="41"/>
  <c r="H39" i="41"/>
  <c r="J36" i="41"/>
  <c r="J47" i="41"/>
  <c r="AD49" i="41"/>
  <c r="J36" i="40"/>
  <c r="J37" i="40"/>
  <c r="H40" i="40"/>
  <c r="I40" i="40"/>
  <c r="J40" i="40" l="1"/>
  <c r="J39" i="41"/>
  <c r="J36" i="38"/>
  <c r="J37" i="38"/>
  <c r="J38" i="38"/>
  <c r="J39" i="38"/>
  <c r="H40" i="38"/>
  <c r="I40" i="38"/>
  <c r="J36" i="37" l="1"/>
  <c r="J37" i="37"/>
  <c r="J38" i="37"/>
  <c r="J39" i="37"/>
  <c r="H40" i="37"/>
  <c r="I40" i="37"/>
  <c r="J40" i="37"/>
  <c r="J36" i="36" l="1"/>
  <c r="J37" i="36"/>
  <c r="J38" i="36"/>
  <c r="J57" i="36"/>
  <c r="I40" i="35" l="1"/>
  <c r="H40" i="35"/>
  <c r="J40" i="35" s="1"/>
  <c r="J36" i="35"/>
  <c r="J37" i="35"/>
  <c r="J38" i="35"/>
  <c r="J56" i="35"/>
  <c r="I40" i="34" l="1"/>
  <c r="H40" i="34"/>
  <c r="J40" i="34" s="1"/>
  <c r="J36" i="34"/>
  <c r="J37" i="34"/>
  <c r="J38" i="34"/>
  <c r="I42" i="32" l="1"/>
  <c r="H42" i="32"/>
  <c r="J42" i="32" s="1"/>
  <c r="J41" i="32"/>
  <c r="J40" i="32"/>
  <c r="J67" i="32" s="1"/>
  <c r="J39" i="32"/>
  <c r="J66" i="32" s="1"/>
  <c r="J38" i="32"/>
  <c r="J65" i="32" s="1"/>
  <c r="J38" i="31" l="1"/>
  <c r="J65" i="31" s="1"/>
  <c r="J39" i="31"/>
  <c r="J40" i="31"/>
  <c r="J41" i="31"/>
  <c r="H42" i="31"/>
  <c r="I42" i="31"/>
  <c r="J66" i="31"/>
  <c r="J67" i="31"/>
  <c r="J42" i="31" l="1"/>
  <c r="J36" i="30"/>
  <c r="J37" i="30"/>
  <c r="J38" i="30"/>
  <c r="J40" i="30" s="1"/>
  <c r="H40" i="30"/>
  <c r="I40" i="30"/>
  <c r="J42" i="29" l="1"/>
  <c r="J41" i="29"/>
  <c r="J68" i="29" s="1"/>
  <c r="I40" i="29"/>
  <c r="H40" i="29"/>
  <c r="I39" i="29"/>
  <c r="I43" i="29" s="1"/>
  <c r="H39" i="29"/>
  <c r="H43" i="29" s="1"/>
  <c r="J43" i="29" s="1"/>
  <c r="J40" i="29" l="1"/>
  <c r="J67" i="29" s="1"/>
  <c r="J39" i="29"/>
  <c r="J66" i="29" s="1"/>
  <c r="C68" i="28" l="1"/>
  <c r="C67" i="28"/>
  <c r="C66" i="28"/>
  <c r="C65" i="28"/>
  <c r="J41" i="28"/>
  <c r="J68" i="28" s="1"/>
  <c r="J40" i="28"/>
  <c r="J67" i="28" s="1"/>
  <c r="I39" i="28"/>
  <c r="H39" i="28"/>
  <c r="J39" i="28" s="1"/>
  <c r="J66" i="28" s="1"/>
  <c r="I38" i="28"/>
  <c r="I42" i="28" s="1"/>
  <c r="H38" i="28"/>
  <c r="H42" i="28" s="1"/>
  <c r="J42" i="28" s="1"/>
  <c r="J38" i="28" l="1"/>
  <c r="J65" i="28" s="1"/>
  <c r="J38" i="27" l="1"/>
  <c r="J39" i="27"/>
  <c r="J40" i="27"/>
  <c r="J41" i="27"/>
  <c r="J42" i="27"/>
  <c r="J43" i="27"/>
  <c r="J44" i="27"/>
  <c r="J45" i="27"/>
  <c r="J46" i="27"/>
  <c r="J47" i="27"/>
  <c r="J48" i="27"/>
  <c r="J49" i="27"/>
  <c r="H50" i="27"/>
  <c r="I50" i="27"/>
  <c r="C73" i="27"/>
  <c r="C74" i="27"/>
  <c r="C75" i="27"/>
  <c r="C76" i="27"/>
  <c r="J76" i="27"/>
  <c r="C77" i="27"/>
  <c r="J77" i="27"/>
  <c r="C78" i="27"/>
  <c r="J78" i="27"/>
  <c r="C79" i="27"/>
  <c r="J79" i="27"/>
  <c r="C80" i="27"/>
  <c r="J80" i="27"/>
  <c r="C81" i="27"/>
  <c r="J81" i="27"/>
  <c r="C82" i="27"/>
  <c r="C83" i="27"/>
  <c r="C84" i="27"/>
  <c r="J50" i="27" l="1"/>
  <c r="J36" i="26"/>
  <c r="J37" i="26"/>
  <c r="J38" i="26"/>
  <c r="H42" i="26"/>
  <c r="I42" i="26"/>
  <c r="J42" i="26" l="1"/>
  <c r="J36" i="24"/>
  <c r="J37" i="24"/>
  <c r="J38" i="24"/>
  <c r="H40" i="24"/>
  <c r="I40" i="24"/>
  <c r="J40" i="24" l="1"/>
  <c r="J36" i="23"/>
  <c r="J37" i="23"/>
  <c r="J38" i="23"/>
  <c r="J39" i="23"/>
  <c r="H40" i="23"/>
  <c r="I40" i="23"/>
  <c r="J40" i="23"/>
  <c r="J63" i="23"/>
  <c r="H64" i="23" s="1"/>
  <c r="H42" i="22" l="1"/>
  <c r="I42" i="22"/>
  <c r="J42" i="22"/>
  <c r="H42" i="21" l="1"/>
  <c r="I42" i="21"/>
  <c r="J42" i="21"/>
  <c r="H37" i="20" l="1"/>
  <c r="I37" i="20"/>
  <c r="J37" i="20"/>
  <c r="J58" i="20" s="1"/>
  <c r="H38" i="20"/>
  <c r="I38" i="20"/>
  <c r="J39" i="20"/>
  <c r="J40" i="20"/>
  <c r="J60" i="20"/>
  <c r="J61" i="20"/>
  <c r="J38" i="20" l="1"/>
  <c r="J59" i="20" s="1"/>
  <c r="AG40" i="19"/>
  <c r="AF40" i="19"/>
  <c r="AE40" i="19"/>
  <c r="J40" i="19"/>
  <c r="J60" i="19" s="1"/>
  <c r="AG39" i="19"/>
  <c r="AF39" i="19"/>
  <c r="AE39" i="19"/>
  <c r="AD39" i="19"/>
  <c r="H39" i="19" s="1"/>
  <c r="J39" i="19" s="1"/>
  <c r="J59" i="19" s="1"/>
  <c r="AG38" i="19"/>
  <c r="AF38" i="19"/>
  <c r="AE38" i="19"/>
  <c r="AD38" i="19"/>
  <c r="H38" i="19"/>
  <c r="J38" i="19" s="1"/>
  <c r="J58" i="19" s="1"/>
  <c r="AG37" i="19"/>
  <c r="AF37" i="19"/>
  <c r="AE37" i="19"/>
  <c r="AD37" i="19"/>
  <c r="H37" i="19" s="1"/>
  <c r="J37" i="19" s="1"/>
  <c r="J57" i="19" s="1"/>
  <c r="J65" i="17" l="1"/>
  <c r="J41" i="17"/>
  <c r="J64" i="17" s="1"/>
  <c r="J39" i="17"/>
  <c r="J37" i="17"/>
  <c r="J62" i="17" s="1"/>
  <c r="J43" i="17" l="1"/>
  <c r="J63" i="17"/>
  <c r="A16" i="16" l="1"/>
  <c r="I36" i="16"/>
  <c r="I37" i="16"/>
  <c r="I38" i="16"/>
  <c r="I39" i="16"/>
  <c r="I40" i="16"/>
  <c r="I57" i="16"/>
  <c r="J36" i="15" l="1"/>
  <c r="J37" i="15"/>
  <c r="J38" i="15"/>
  <c r="J39" i="15"/>
  <c r="H40" i="15"/>
  <c r="I40" i="15"/>
  <c r="AK45" i="15"/>
  <c r="AL45" i="15" s="1"/>
  <c r="AM45" i="15"/>
  <c r="AK46" i="15"/>
  <c r="AM46" i="15"/>
  <c r="AK47" i="15"/>
  <c r="AM47" i="15"/>
  <c r="AK48" i="15"/>
  <c r="AM48" i="15"/>
  <c r="AK49" i="15"/>
  <c r="AL49" i="15" s="1"/>
  <c r="J63" i="15"/>
  <c r="J64" i="15"/>
  <c r="J65" i="15"/>
  <c r="J66" i="15"/>
  <c r="AM49" i="15" l="1"/>
  <c r="AL46" i="15"/>
  <c r="AL47" i="15" s="1"/>
  <c r="AL48" i="15" s="1"/>
  <c r="J40" i="15"/>
  <c r="J36" i="14"/>
  <c r="J37" i="14"/>
  <c r="J38" i="14"/>
  <c r="J39" i="14"/>
  <c r="H40" i="14"/>
  <c r="I40" i="14"/>
  <c r="AT49" i="14"/>
  <c r="AT50" i="14" s="1"/>
  <c r="AT51" i="14" s="1"/>
  <c r="AT52" i="14" s="1"/>
  <c r="AS52" i="14"/>
  <c r="AU52" i="14"/>
  <c r="J40" i="14" l="1"/>
  <c r="J36" i="13"/>
  <c r="J37" i="13"/>
  <c r="J38" i="13"/>
  <c r="J39" i="13"/>
  <c r="H40" i="13"/>
  <c r="I40" i="13"/>
  <c r="J40" i="13"/>
  <c r="AN46" i="13"/>
  <c r="AO46" i="13" s="1"/>
  <c r="AP46" i="13"/>
  <c r="AN47" i="13"/>
  <c r="AP47" i="13"/>
  <c r="AN48" i="13"/>
  <c r="AP48" i="13"/>
  <c r="AN49" i="13"/>
  <c r="AP49" i="13"/>
  <c r="AN50" i="13"/>
  <c r="AO50" i="13" s="1"/>
  <c r="J63" i="13"/>
  <c r="J64" i="13"/>
  <c r="J65" i="13"/>
  <c r="J66" i="13"/>
  <c r="J36" i="12"/>
  <c r="J38" i="12"/>
  <c r="J39" i="12"/>
  <c r="H40" i="12"/>
  <c r="I40" i="12"/>
  <c r="AR47" i="12"/>
  <c r="AS47" i="12"/>
  <c r="AT47" i="12"/>
  <c r="AR48" i="12"/>
  <c r="AT48" i="12"/>
  <c r="AR49" i="12"/>
  <c r="AT49" i="12"/>
  <c r="AR50" i="12"/>
  <c r="AR51" i="12" s="1"/>
  <c r="AS51" i="12" s="1"/>
  <c r="AT50" i="12"/>
  <c r="J63" i="12"/>
  <c r="J64" i="12"/>
  <c r="J65" i="12"/>
  <c r="J66" i="12"/>
  <c r="AT51" i="12" l="1"/>
  <c r="AS48" i="12"/>
  <c r="AS49" i="12" s="1"/>
  <c r="AS50" i="12" s="1"/>
  <c r="J40" i="12"/>
  <c r="AP50" i="13"/>
  <c r="AO47" i="13"/>
  <c r="AO48" i="13" s="1"/>
  <c r="AO49" i="13" s="1"/>
  <c r="J36" i="11"/>
  <c r="J37" i="11"/>
  <c r="J38" i="11"/>
  <c r="J39" i="11"/>
  <c r="H40" i="11"/>
  <c r="I40" i="11"/>
  <c r="J40" i="11"/>
  <c r="AT47" i="11"/>
  <c r="AT48" i="11" s="1"/>
  <c r="AT49" i="11" s="1"/>
  <c r="AT50" i="11" s="1"/>
  <c r="AS50" i="11"/>
  <c r="AU50" i="11"/>
  <c r="J36" i="9" l="1"/>
  <c r="J37" i="9"/>
  <c r="J38" i="9"/>
  <c r="J39" i="9"/>
  <c r="H40" i="9"/>
  <c r="I40" i="9"/>
  <c r="AN49" i="9"/>
  <c r="AO49" i="9"/>
  <c r="AP49" i="9"/>
  <c r="AN50" i="9"/>
  <c r="AP50" i="9"/>
  <c r="AN51" i="9"/>
  <c r="AP51" i="9"/>
  <c r="AN52" i="9"/>
  <c r="AP52" i="9"/>
  <c r="AP53" i="9"/>
  <c r="J63" i="9"/>
  <c r="J64" i="9"/>
  <c r="J65" i="9"/>
  <c r="J66" i="9"/>
  <c r="AN53" i="9" l="1"/>
  <c r="AO53" i="9" s="1"/>
  <c r="AO50" i="9"/>
  <c r="AO51" i="9" s="1"/>
  <c r="AO52" i="9" s="1"/>
  <c r="J40" i="9"/>
  <c r="J36" i="8"/>
  <c r="J37" i="8"/>
  <c r="J38" i="8"/>
  <c r="J39" i="8"/>
  <c r="J56" i="8"/>
  <c r="J57" i="8"/>
  <c r="J58" i="8"/>
  <c r="I40" i="7"/>
  <c r="H40" i="7"/>
  <c r="J40" i="7" s="1"/>
  <c r="J39" i="7"/>
  <c r="J38" i="7"/>
  <c r="J65" i="7" s="1"/>
  <c r="J37" i="7"/>
  <c r="J64" i="7" s="1"/>
  <c r="J36" i="7"/>
  <c r="J63" i="7" s="1"/>
  <c r="I40" i="6" l="1"/>
  <c r="H40" i="6"/>
  <c r="J36" i="6"/>
  <c r="J37" i="6"/>
  <c r="J39" i="6"/>
  <c r="J40" i="6" l="1"/>
  <c r="J40" i="5"/>
  <c r="J36" i="4" l="1"/>
  <c r="J40" i="4"/>
  <c r="J37" i="3" l="1"/>
  <c r="J38" i="3"/>
  <c r="J39" i="3"/>
  <c r="J40" i="3"/>
  <c r="J36" i="3"/>
  <c r="I41" i="3"/>
  <c r="H41" i="3"/>
  <c r="J41" i="3" s="1"/>
  <c r="J36" i="1" l="1"/>
  <c r="H37" i="1"/>
  <c r="I37" i="1"/>
  <c r="J3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00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000-000002000000}">
      <text>
        <r>
          <rPr>
            <b/>
            <sz val="9"/>
            <color rgb="FF000000"/>
            <rFont val="Tahoma"/>
            <family val="2"/>
          </rPr>
          <t xml:space="preserve">Meta: </t>
        </r>
        <r>
          <rPr>
            <sz val="9"/>
            <color rgb="FF000000"/>
            <rFont val="Tahoma"/>
            <family val="2"/>
          </rPr>
          <t xml:space="preserve">Cantidad programada o valor objetivo que espera alcanzar un indicador en un periodo específico
</t>
        </r>
      </text>
    </comment>
    <comment ref="T13" authorId="0" shapeId="0" xr:uid="{00000000-0006-0000-0000-000003000000}">
      <text>
        <r>
          <rPr>
            <b/>
            <sz val="9"/>
            <color rgb="FF000000"/>
            <rFont val="Tahoma"/>
            <family val="2"/>
          </rPr>
          <t xml:space="preserve">Tipo de indicador: </t>
        </r>
        <r>
          <rPr>
            <sz val="9"/>
            <color rgb="FF000000"/>
            <rFont val="Tahoma"/>
            <family val="2"/>
          </rPr>
          <t xml:space="preserve">De acuerdo a la tipología de los indicadores: Eficacia, Eficiencia, Efectividad.
</t>
        </r>
      </text>
    </comment>
    <comment ref="C16" authorId="0" shapeId="0" xr:uid="{00000000-0006-0000-0000-000004000000}">
      <text>
        <r>
          <rPr>
            <b/>
            <sz val="9"/>
            <color rgb="FF000000"/>
            <rFont val="Tahoma"/>
            <family val="2"/>
          </rPr>
          <t>Objetivo:</t>
        </r>
        <r>
          <rPr>
            <sz val="9"/>
            <color rgb="FF000000"/>
            <rFont val="Tahoma"/>
            <family val="2"/>
          </rPr>
          <t xml:space="preserve"> Señala el para qué se establece el indicador y qué mide.
</t>
        </r>
        <r>
          <rPr>
            <sz val="9"/>
            <color rgb="FF000000"/>
            <rFont val="Tahoma"/>
            <family val="2"/>
          </rPr>
          <t xml:space="preserve">
</t>
        </r>
        <r>
          <rPr>
            <sz val="9"/>
            <color rgb="FF000000"/>
            <rFont val="Tahoma"/>
            <family val="2"/>
          </rPr>
          <t xml:space="preserve">
</t>
        </r>
      </text>
    </comment>
    <comment ref="C18" authorId="0" shapeId="0" xr:uid="{00000000-0006-0000-0000-000005000000}">
      <text>
        <r>
          <rPr>
            <b/>
            <sz val="9"/>
            <color rgb="FF000000"/>
            <rFont val="Tahoma"/>
            <family val="2"/>
          </rPr>
          <t xml:space="preserve">Descripción:  </t>
        </r>
        <r>
          <rPr>
            <sz val="9"/>
            <color rgb="FF000000"/>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0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000-000007000000}">
      <text>
        <r>
          <rPr>
            <b/>
            <sz val="9"/>
            <color rgb="FF000000"/>
            <rFont val="Tahoma"/>
            <family val="2"/>
          </rPr>
          <t xml:space="preserve">Frecuencia: </t>
        </r>
        <r>
          <rPr>
            <sz val="9"/>
            <color rgb="FF000000"/>
            <rFont val="Tahoma"/>
            <family val="2"/>
          </rPr>
          <t xml:space="preserve">Frecuencia con la cual se recolecta la información de avances y a partir de la cual se realiza el reporte de avance
</t>
        </r>
      </text>
    </comment>
    <comment ref="T20" authorId="0" shapeId="0" xr:uid="{00000000-0006-0000-0000-000008000000}">
      <text>
        <r>
          <rPr>
            <b/>
            <sz val="9"/>
            <color rgb="FF000000"/>
            <rFont val="Tahoma"/>
            <family val="2"/>
          </rPr>
          <t xml:space="preserve">Unidad de Medida: </t>
        </r>
        <r>
          <rPr>
            <sz val="9"/>
            <color rgb="FF000000"/>
            <rFont val="Tahoma"/>
            <family val="2"/>
          </rPr>
          <t xml:space="preserve">Corresponde al parámetro o unidad de referencia para determinar la magnitud de medición del indicador
</t>
        </r>
      </text>
    </comment>
    <comment ref="C23" authorId="0" shapeId="0" xr:uid="{00000000-0006-0000-00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000-00000A000000}">
      <text>
        <r>
          <rPr>
            <b/>
            <sz val="9"/>
            <color rgb="FF000000"/>
            <rFont val="Tahoma"/>
            <family val="2"/>
          </rPr>
          <t xml:space="preserve">Proceso Generador de la Información: </t>
        </r>
        <r>
          <rPr>
            <sz val="9"/>
            <color rgb="FF000000"/>
            <rFont val="Tahoma"/>
            <family val="2"/>
          </rPr>
          <t xml:space="preserve"> Nombre del proceso (s) encargado (s) de la producción y/o suministro de la información que se utiliza para la construcción y reporte del indicador.</t>
        </r>
        <r>
          <rPr>
            <b/>
            <sz val="9"/>
            <color rgb="FF000000"/>
            <rFont val="Tahoma"/>
            <family val="2"/>
          </rPr>
          <t xml:space="preserve">
</t>
        </r>
        <r>
          <rPr>
            <b/>
            <sz val="9"/>
            <color rgb="FF000000"/>
            <rFont val="Tahoma"/>
            <family val="2"/>
          </rPr>
          <t xml:space="preserve">
</t>
        </r>
        <r>
          <rPr>
            <sz val="9"/>
            <color rgb="FF000000"/>
            <rFont val="Tahoma"/>
            <family val="2"/>
          </rPr>
          <t xml:space="preserve">
</t>
        </r>
      </text>
    </comment>
    <comment ref="Q23" authorId="0" shapeId="0" xr:uid="{00000000-0006-0000-0000-00000B000000}">
      <text>
        <r>
          <rPr>
            <b/>
            <sz val="9"/>
            <color rgb="FF000000"/>
            <rFont val="Tahoma"/>
            <family val="2"/>
          </rPr>
          <t xml:space="preserve">Responsable del Indicador: </t>
        </r>
        <r>
          <rPr>
            <sz val="9"/>
            <color rgb="FF000000"/>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0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0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000-00000E000000}">
      <text>
        <r>
          <rPr>
            <b/>
            <sz val="9"/>
            <color rgb="FF000000"/>
            <rFont val="Tahoma"/>
            <family val="2"/>
          </rPr>
          <t xml:space="preserve">Sentido del Indicador : </t>
        </r>
        <r>
          <rPr>
            <sz val="9"/>
            <color rgb="FF000000"/>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0000-00000F000000}">
      <text>
        <r>
          <rPr>
            <b/>
            <sz val="9"/>
            <color rgb="FF000000"/>
            <rFont val="Tahoma"/>
            <family val="2"/>
          </rPr>
          <t xml:space="preserve">Rangos de gestión: </t>
        </r>
        <r>
          <rPr>
            <sz val="9"/>
            <color rgb="FF000000"/>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00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00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00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0000-000013000000}">
      <text>
        <r>
          <rPr>
            <b/>
            <sz val="9"/>
            <color indexed="81"/>
            <rFont val="Tahoma"/>
            <family val="2"/>
          </rPr>
          <t>Mensual
trimestral
semetral:</t>
        </r>
        <r>
          <rPr>
            <sz val="9"/>
            <color indexed="81"/>
            <rFont val="Tahoma"/>
            <family val="2"/>
          </rPr>
          <t xml:space="preserve">
</t>
        </r>
      </text>
    </comment>
    <comment ref="H35" authorId="0" shapeId="0" xr:uid="{00000000-0006-0000-0000-000014000000}">
      <text>
        <r>
          <rPr>
            <b/>
            <sz val="9"/>
            <color rgb="FF000000"/>
            <rFont val="Tahoma"/>
            <family val="2"/>
          </rPr>
          <t xml:space="preserve">Variable 1: Numerador, </t>
        </r>
        <r>
          <rPr>
            <sz val="9"/>
            <color rgb="FF000000"/>
            <rFont val="Tahoma"/>
            <family val="2"/>
          </rPr>
          <t xml:space="preserve">regitrar el nombre del numerador de la formula del indicador.   
</t>
        </r>
      </text>
    </comment>
    <comment ref="I35" authorId="0" shapeId="0" xr:uid="{00000000-0006-0000-0000-000015000000}">
      <text>
        <r>
          <rPr>
            <b/>
            <sz val="9"/>
            <color rgb="FF000000"/>
            <rFont val="Tahoma"/>
            <family val="2"/>
          </rPr>
          <t>Variable 2: Denominador</t>
        </r>
        <r>
          <rPr>
            <sz val="9"/>
            <color rgb="FF000000"/>
            <rFont val="Tahoma"/>
            <family val="2"/>
          </rPr>
          <t xml:space="preserve">
</t>
        </r>
        <r>
          <rPr>
            <sz val="9"/>
            <color rgb="FF000000"/>
            <rFont val="Tahoma"/>
            <family val="2"/>
          </rPr>
          <t xml:space="preserve">regitrar el nombre del denominador de la formula del indicador.   
</t>
        </r>
      </text>
    </comment>
    <comment ref="J35" authorId="0" shapeId="0" xr:uid="{00000000-0006-0000-0000-000016000000}">
      <text>
        <r>
          <rPr>
            <b/>
            <sz val="9"/>
            <color rgb="FF000000"/>
            <rFont val="Tahoma"/>
            <family val="2"/>
          </rPr>
          <t>Reultado:</t>
        </r>
        <r>
          <rPr>
            <sz val="9"/>
            <color rgb="FF000000"/>
            <rFont val="Tahoma"/>
            <family val="2"/>
          </rPr>
          <t xml:space="preserve">
</t>
        </r>
        <r>
          <rPr>
            <sz val="9"/>
            <color rgb="FF000000"/>
            <rFont val="Tahoma"/>
            <family val="2"/>
          </rPr>
          <t xml:space="preserve"> Producto de la operación </t>
        </r>
      </text>
    </comment>
    <comment ref="K35" authorId="0" shapeId="0" xr:uid="{00000000-0006-0000-0000-000017000000}">
      <text>
        <r>
          <rPr>
            <b/>
            <sz val="9"/>
            <color rgb="FF000000"/>
            <rFont val="Tahoma"/>
            <family val="2"/>
          </rPr>
          <t xml:space="preserve">Evaluación Cualitativa: </t>
        </r>
        <r>
          <rPr>
            <sz val="9"/>
            <color rgb="FF000000"/>
            <rFont val="Tahoma"/>
            <family val="2"/>
          </rPr>
          <t xml:space="preserve">Comentarios que deban tenerse en cuenta sobre el resultado del indicador, que se consideran pertinentes y que no se pueden expresar a traves de la simple 
</t>
        </r>
        <r>
          <rPr>
            <sz val="9"/>
            <color rgb="FF000000"/>
            <rFont val="Tahoma"/>
            <family val="2"/>
          </rPr>
          <t xml:space="preserve">operación matemática
</t>
        </r>
      </text>
    </comment>
    <comment ref="V47" authorId="0" shapeId="0" xr:uid="{00000000-0006-0000-0000-000018000000}">
      <text>
        <r>
          <rPr>
            <b/>
            <sz val="9"/>
            <color rgb="FF000000"/>
            <rFont val="Tahoma"/>
            <family val="2"/>
          </rPr>
          <t>Acción de mejora:</t>
        </r>
        <r>
          <rPr>
            <sz val="9"/>
            <color rgb="FF000000"/>
            <rFont val="Tahoma"/>
            <family val="2"/>
          </rPr>
          <t xml:space="preserve">
</t>
        </r>
        <r>
          <rPr>
            <sz val="9"/>
            <color rgb="FF000000"/>
            <rFont val="Tahoma"/>
            <family val="2"/>
          </rPr>
          <t xml:space="preserve">Identificar las acciones de mejora a aplicar encaminadas a subsanar los eventos que impidan la consecución del objetivo del indicador o el cumplimiento de las metas establecidas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09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9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9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9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9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9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9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9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9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09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9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9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9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9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09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09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09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09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0900-000013000000}">
      <text>
        <r>
          <rPr>
            <b/>
            <sz val="9"/>
            <color indexed="81"/>
            <rFont val="Tahoma"/>
            <family val="2"/>
          </rPr>
          <t>Mensual
trimestral
semestral:</t>
        </r>
        <r>
          <rPr>
            <sz val="9"/>
            <color indexed="81"/>
            <rFont val="Tahoma"/>
            <family val="2"/>
          </rPr>
          <t xml:space="preserve">
</t>
        </r>
      </text>
    </comment>
    <comment ref="H35" authorId="0" shapeId="0" xr:uid="{00000000-0006-0000-09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xr:uid="{00000000-0006-0000-09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00000000-0006-0000-0900-000016000000}">
      <text>
        <r>
          <rPr>
            <b/>
            <sz val="9"/>
            <color indexed="81"/>
            <rFont val="Tahoma"/>
            <family val="2"/>
          </rPr>
          <t>Resultado:</t>
        </r>
        <r>
          <rPr>
            <sz val="9"/>
            <color indexed="81"/>
            <rFont val="Tahoma"/>
            <family val="2"/>
          </rPr>
          <t xml:space="preserve">
 Producto de la operación </t>
        </r>
      </text>
    </comment>
    <comment ref="K35" authorId="0" shapeId="0" xr:uid="{00000000-0006-0000-09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xr:uid="{00000000-0006-0000-09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0A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A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A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A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A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A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A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A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A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0A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A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A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A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A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0A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0A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0A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0A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0A00-000013000000}">
      <text>
        <r>
          <rPr>
            <b/>
            <sz val="9"/>
            <color indexed="81"/>
            <rFont val="Tahoma"/>
            <family val="2"/>
          </rPr>
          <t>Mensual
trimestral
semestral:</t>
        </r>
        <r>
          <rPr>
            <sz val="9"/>
            <color indexed="81"/>
            <rFont val="Tahoma"/>
            <family val="2"/>
          </rPr>
          <t xml:space="preserve">
</t>
        </r>
      </text>
    </comment>
    <comment ref="H35" authorId="0" shapeId="0" xr:uid="{00000000-0006-0000-0A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xr:uid="{00000000-0006-0000-0A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00000000-0006-0000-0A00-000016000000}">
      <text>
        <r>
          <rPr>
            <b/>
            <sz val="9"/>
            <color indexed="81"/>
            <rFont val="Tahoma"/>
            <family val="2"/>
          </rPr>
          <t>Resultado:</t>
        </r>
        <r>
          <rPr>
            <sz val="9"/>
            <color indexed="81"/>
            <rFont val="Tahoma"/>
            <family val="2"/>
          </rPr>
          <t xml:space="preserve">
 Producto de la operación </t>
        </r>
      </text>
    </comment>
    <comment ref="K35" authorId="0" shapeId="0" xr:uid="{00000000-0006-0000-0A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xr:uid="{00000000-0006-0000-0A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0B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B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B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B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B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B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B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B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B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B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B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B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B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B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0B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0B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0B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0B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0B00-000013000000}">
      <text>
        <r>
          <rPr>
            <b/>
            <sz val="9"/>
            <color indexed="81"/>
            <rFont val="Tahoma"/>
            <family val="2"/>
          </rPr>
          <t>Mensual
trimestral
semetral:</t>
        </r>
        <r>
          <rPr>
            <sz val="9"/>
            <color indexed="81"/>
            <rFont val="Tahoma"/>
            <family val="2"/>
          </rPr>
          <t xml:space="preserve">
</t>
        </r>
      </text>
    </comment>
    <comment ref="H35" authorId="0" shapeId="0" xr:uid="{00000000-0006-0000-0B00-000014000000}">
      <text>
        <r>
          <rPr>
            <b/>
            <sz val="9"/>
            <color indexed="81"/>
            <rFont val="Tahoma"/>
            <family val="2"/>
          </rPr>
          <t>Variable 2: Denominador</t>
        </r>
        <r>
          <rPr>
            <sz val="9"/>
            <color indexed="81"/>
            <rFont val="Tahoma"/>
            <family val="2"/>
          </rPr>
          <t xml:space="preserve">
regitrar el nombre del denominador de la formula del indicador.   
</t>
        </r>
      </text>
    </comment>
    <comment ref="I35" authorId="0" shapeId="0" xr:uid="{00000000-0006-0000-0B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0B00-000016000000}">
      <text>
        <r>
          <rPr>
            <b/>
            <sz val="9"/>
            <color indexed="81"/>
            <rFont val="Tahoma"/>
            <family val="2"/>
          </rPr>
          <t>Reultado:</t>
        </r>
        <r>
          <rPr>
            <sz val="9"/>
            <color indexed="81"/>
            <rFont val="Tahoma"/>
            <family val="2"/>
          </rPr>
          <t xml:space="preserve">
 Producto de la operación </t>
        </r>
      </text>
    </comment>
    <comment ref="K35" authorId="0" shapeId="0" xr:uid="{00000000-0006-0000-0B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xr:uid="{00000000-0006-0000-0B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0C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C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C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C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C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C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C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C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C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0C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C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C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C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C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0C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0C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0C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0C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0C00-000013000000}">
      <text>
        <r>
          <rPr>
            <b/>
            <sz val="9"/>
            <color indexed="81"/>
            <rFont val="Tahoma"/>
            <family val="2"/>
          </rPr>
          <t>Mensual
trimestral
semestral:</t>
        </r>
        <r>
          <rPr>
            <sz val="9"/>
            <color indexed="81"/>
            <rFont val="Tahoma"/>
            <family val="2"/>
          </rPr>
          <t xml:space="preserve">
</t>
        </r>
      </text>
    </comment>
    <comment ref="H35" authorId="0" shapeId="0" xr:uid="{00000000-0006-0000-0C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xr:uid="{00000000-0006-0000-0C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00000000-0006-0000-0C00-000016000000}">
      <text>
        <r>
          <rPr>
            <b/>
            <sz val="9"/>
            <color indexed="81"/>
            <rFont val="Tahoma"/>
            <family val="2"/>
          </rPr>
          <t>Resultado:</t>
        </r>
        <r>
          <rPr>
            <sz val="9"/>
            <color indexed="81"/>
            <rFont val="Tahoma"/>
            <family val="2"/>
          </rPr>
          <t xml:space="preserve">
 Producto de la operación </t>
        </r>
      </text>
    </comment>
    <comment ref="K35" authorId="0" shapeId="0" xr:uid="{00000000-0006-0000-0C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xr:uid="{00000000-0006-0000-0C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0D00-000001000000}">
      <text>
        <r>
          <rPr>
            <sz val="11"/>
            <color theme="1"/>
            <rFont val="Arial"/>
            <family val="2"/>
          </rPr>
          <t>======
ID#AAAAJjBBTBM
Nombre del Indicador    (2020-05-14 21:59:45)
Debe coincidir con el indicador,  Es importante que el nombre del indicador sea claro, conciso y corto.</t>
        </r>
      </text>
    </comment>
    <comment ref="B12" authorId="0" shapeId="0" xr:uid="{00000000-0006-0000-0D00-000002000000}">
      <text>
        <r>
          <rPr>
            <sz val="11"/>
            <color theme="1"/>
            <rFont val="Arial"/>
            <family val="2"/>
          </rPr>
          <t>======
ID#AAAAJjBBS8E
Alexander Perea Mena    (2020-05-14 21:59:44)
Meta: Cantidad programada o valor objetivo que espera alcanzar un indicador en un periodo específico</t>
        </r>
      </text>
    </comment>
    <comment ref="S12" authorId="0" shapeId="0" xr:uid="{00000000-0006-0000-0D00-000003000000}">
      <text>
        <r>
          <rPr>
            <sz val="11"/>
            <color theme="1"/>
            <rFont val="Arial"/>
            <family val="2"/>
          </rPr>
          <t>======
ID#AAAAJjBBTCQ
Alexander Perea Mena    (2020-05-14 21:59:45)
Tipo de indicador: De acuerdo a la tipología de los indicadores: Eficacia, Eficiencia, Efectividad.</t>
        </r>
      </text>
    </comment>
    <comment ref="B15" authorId="0" shapeId="0" xr:uid="{00000000-0006-0000-0D00-000004000000}">
      <text>
        <r>
          <rPr>
            <sz val="11"/>
            <color theme="1"/>
            <rFont val="Arial"/>
            <family val="2"/>
          </rPr>
          <t>======
ID#AAAAJjBBS6w
Alexander Perea Mena    (2020-05-14 21:59:44)
Objetivo: Señala el para qué se establece el indicador y qué mide.</t>
        </r>
      </text>
    </comment>
    <comment ref="B17" authorId="0" shapeId="0" xr:uid="{00000000-0006-0000-0D00-00000500000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B19" authorId="0" shapeId="0" xr:uid="{00000000-0006-0000-0D00-000006000000}">
      <text>
        <r>
          <rPr>
            <sz val="11"/>
            <color theme="1"/>
            <rFont val="Arial"/>
            <family val="2"/>
          </rPr>
          <t>======
ID#AAAAJjBBTBo
Alexander Perea Mena    (2020-05-14 21:59:45)
Fecha de actualización: Corresponde a la fecha en la cual se realizan modificaciones a la ficha técnica del indicador, las cuales son validadas y aprobadas por el gerente de meta. (solo Mes y Año)</t>
        </r>
      </text>
    </comment>
    <comment ref="L19" authorId="0" shapeId="0" xr:uid="{00000000-0006-0000-0D00-000007000000}">
      <text>
        <r>
          <rPr>
            <sz val="11"/>
            <color theme="1"/>
            <rFont val="Arial"/>
            <family val="2"/>
          </rPr>
          <t>======
ID#AAAAJjBBTCU
Alexander Perea Mena    (2020-05-14 21:59:45)
Frecuencia: Frecuencia con la cual se recolecta la información de avances y a partir de la cual se realiza el reporte de avance</t>
        </r>
      </text>
    </comment>
    <comment ref="S19" authorId="0" shapeId="0" xr:uid="{00000000-0006-0000-0D00-000008000000}">
      <text>
        <r>
          <rPr>
            <sz val="11"/>
            <color theme="1"/>
            <rFont val="Arial"/>
            <family val="2"/>
          </rPr>
          <t>======
ID#AAAAJjBBTCE
Alexander Perea Mena    (2020-05-14 21:59:45)
Unidad de Medida: Corresponde al parámetro o unidad de referencia para determinar la magnitud de medición del indicador</t>
        </r>
      </text>
    </comment>
    <comment ref="B22" authorId="0" shapeId="0" xr:uid="{00000000-0006-0000-0D00-000009000000}">
      <text>
        <r>
          <rPr>
            <sz val="11"/>
            <color theme="1"/>
            <rFont val="Arial"/>
            <family val="2"/>
          </rPr>
          <t>======
ID#AAAAJjBBS84
Alexander Perea Mena    (2020-05-14 21:59:44)
Fuente de Información: es la deominación de los insumos de información que se requieren a fin de dar cumplimiento a los requerimientos del indicador</t>
        </r>
      </text>
    </comment>
    <comment ref="I22" authorId="0" shapeId="0" xr:uid="{00000000-0006-0000-0D00-00000A000000}">
      <text>
        <r>
          <rPr>
            <sz val="11"/>
            <color theme="1"/>
            <rFont val="Arial"/>
            <family val="2"/>
          </rPr>
          <t>======
ID#AAAAJjBBS_M
Alexander Perea Mena    (2020-05-14 21:59:44)
Proceso Generador de la Información:  Nombre del proceso (s) encargado (s) de la producción y/o suministro de la información que se utiliza para la construcción y reporte del indicador.</t>
        </r>
      </text>
    </comment>
    <comment ref="P22" authorId="0" shapeId="0" xr:uid="{00000000-0006-0000-0D00-00000B000000}">
      <text>
        <r>
          <rPr>
            <sz val="11"/>
            <color theme="1"/>
            <rFont val="Arial"/>
            <family val="2"/>
          </rPr>
          <t>======
ID#AAAAJjBBS9g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B25" authorId="0" shapeId="0" xr:uid="{00000000-0006-0000-0D00-00000C000000}">
      <text>
        <r>
          <rPr>
            <sz val="11"/>
            <color theme="1"/>
            <rFont val="Arial"/>
            <family val="2"/>
          </rPr>
          <t>======
ID#AAAAJjBBS8I
Alexander Perea Mena    (2020-05-14 21:59:44)
Forma de Calculo: Identificación de la expresión o fórmula matemática para obtener el valor cuantitativo del indicador.</t>
        </r>
      </text>
    </comment>
    <comment ref="B27" authorId="0" shapeId="0" xr:uid="{00000000-0006-0000-0D00-00000D000000}">
      <text>
        <r>
          <rPr>
            <sz val="11"/>
            <color theme="1"/>
            <rFont val="Arial"/>
            <family val="2"/>
          </rPr>
          <t>======
ID#AAAAJjBBTA0
Alexander Perea Mena    (2020-05-14 21:59:45)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J27" authorId="0" shapeId="0" xr:uid="{00000000-0006-0000-0D00-00000E000000}">
      <text>
        <r>
          <rPr>
            <sz val="11"/>
            <color theme="1"/>
            <rFont val="Arial"/>
            <family val="2"/>
          </rPr>
          <t>======
ID#AAAAJjBBTB8
Alexander Perea Mena    (2020-05-14 21:59:45)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B29" authorId="0" shapeId="0" xr:uid="{00000000-0006-0000-0D00-00000F000000}">
      <text>
        <r>
          <rPr>
            <sz val="11"/>
            <color theme="1"/>
            <rFont val="Arial"/>
            <family val="2"/>
          </rPr>
          <t>======
ID#AAAAJjBBS70
Carolina Duque P.    (2020-05-14 21:59:44)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29" authorId="0" shapeId="0" xr:uid="{00000000-0006-0000-0D00-000010000000}">
      <text>
        <r>
          <rPr>
            <sz val="11"/>
            <color theme="1"/>
            <rFont val="Arial"/>
            <family val="2"/>
          </rPr>
          <t>======
ID#AAAAJjBBS7c
Carolina Duque P.    (2020-05-14 21:59:44)
Deficiente: Rojo como deficiente cunado la diferencia entre el resultado registrado y lo programado o establecido como meta sugiere generar una alerta de incumplimiento.</t>
        </r>
      </text>
    </comment>
    <comment ref="R29" authorId="0" shapeId="0" xr:uid="{00000000-0006-0000-0D00-000011000000}">
      <text>
        <r>
          <rPr>
            <sz val="11"/>
            <color theme="1"/>
            <rFont val="Arial"/>
            <family val="2"/>
          </rPr>
          <t>======
ID#AAAAJjBBS_4
Carolina Duque P.    (2020-05-14 21:59:44)
Mejorable: Amarillo como mejorable cuando se presenta un leve rezago en el alcance de la meta</t>
        </r>
      </text>
    </comment>
    <comment ref="W29" authorId="0" shapeId="0" xr:uid="{00000000-0006-0000-0D00-000012000000}">
      <text>
        <r>
          <rPr>
            <sz val="11"/>
            <color theme="1"/>
            <rFont val="Arial"/>
            <family val="2"/>
          </rPr>
          <t>======
ID#AAAAJjBBS-E
Carolina Duque P.    (2020-05-14 21:59:44)
Apropiado: Verde como apropiado cuando el resultado del indicador es igual o superior la meta establecida</t>
        </r>
      </text>
    </comment>
    <comment ref="B34" authorId="0" shapeId="0" xr:uid="{00000000-0006-0000-0D00-000013000000}">
      <text>
        <r>
          <rPr>
            <sz val="11"/>
            <color theme="1"/>
            <rFont val="Arial"/>
            <family val="2"/>
          </rPr>
          <t>======
ID#AAAAJjBBS94
Natalia Norato Mora    (2020-05-14 21:59:44)
Mensual
trimestral
semetral:</t>
        </r>
      </text>
    </comment>
    <comment ref="G34" authorId="0" shapeId="0" xr:uid="{00000000-0006-0000-0D00-000014000000}">
      <text>
        <r>
          <rPr>
            <sz val="11"/>
            <color theme="1"/>
            <rFont val="Arial"/>
            <family val="2"/>
          </rPr>
          <t>======
ID#AAAAJjBBTBs
Alexander Perea Mena    (2020-05-14 21:59:45)
Variable 1: Numerador, registrar el nombre del numerador de la formula del indicador.</t>
        </r>
      </text>
    </comment>
    <comment ref="H34" authorId="0" shapeId="0" xr:uid="{00000000-0006-0000-0D00-000015000000}">
      <text>
        <r>
          <rPr>
            <sz val="11"/>
            <color theme="1"/>
            <rFont val="Arial"/>
            <family val="2"/>
          </rPr>
          <t>======
ID#AAAAJjBBS9s
Alexander Perea Mena    (2020-05-14 21:59:44)
Variable 1: Numerador, registrar el nombre del numerador de la formula del indicador.</t>
        </r>
      </text>
    </comment>
    <comment ref="I34" authorId="0" shapeId="0" xr:uid="{00000000-0006-0000-0D00-000016000000}">
      <text>
        <r>
          <rPr>
            <sz val="11"/>
            <color theme="1"/>
            <rFont val="Arial"/>
            <family val="2"/>
          </rPr>
          <t>======
ID#AAAAJjBBS_A
Reultado    (2020-05-14 21:59:44)
Producto de la operación</t>
        </r>
      </text>
    </comment>
    <comment ref="J34" authorId="0" shapeId="0" xr:uid="{00000000-0006-0000-0D00-000017000000}">
      <text>
        <r>
          <rPr>
            <sz val="11"/>
            <color theme="1"/>
            <rFont val="Arial"/>
            <family val="2"/>
          </rPr>
          <t>======
ID#AAAAJjBBS7E
Alexander Perea Mena    (2020-05-14 21:59:44)
Evaluación Cualitativa: Comentarios que deban tenerse en cuenta sobre el resultado del indicador, que se consideran pertinentes y que no se pueden expresar a traves de la simple 
operación matemática</t>
        </r>
      </text>
    </comment>
    <comment ref="U54" authorId="0" shapeId="0" xr:uid="{00000000-0006-0000-0D00-000018000000}">
      <text>
        <r>
          <rPr>
            <sz val="11"/>
            <color theme="1"/>
            <rFont val="Arial"/>
            <family val="2"/>
          </rPr>
          <t>======
ID#AAAAJjBBTCo
Acción de mejora    (2020-05-14 21:59:45)
Identificar las acciones de mejora a aplicar encaminadas a subsanar los eventos que impidan la consecución del objetivo del indicador o el cumplimiento de las metas establecidas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C10" authorId="0" shapeId="0" xr:uid="{00000000-0006-0000-0E00-000001000000}">
      <text>
        <r>
          <rPr>
            <sz val="11"/>
            <color theme="1"/>
            <rFont val="Arial"/>
            <family val="2"/>
          </rPr>
          <t>======
ID#AAAAJjBBS74
Nombre del Indicador    (2020-05-14 21:59:44)
Debe coincidir con el indicador,  Es importante que el nombre del indicador sea claro, conciso y corto.</t>
        </r>
      </text>
    </comment>
    <comment ref="C13" authorId="0" shapeId="0" xr:uid="{00000000-0006-0000-0E00-000002000000}">
      <text>
        <r>
          <rPr>
            <sz val="11"/>
            <color theme="1"/>
            <rFont val="Arial"/>
            <family val="2"/>
          </rPr>
          <t>======
ID#AAAAJjBBS7Y
Alexander Perea Mena    (2020-05-14 21:59:44)
Meta: Cantidad programada o valor objetivo que espera alcanzar un indicador en un periodo específico</t>
        </r>
      </text>
    </comment>
    <comment ref="T13" authorId="0" shapeId="0" xr:uid="{00000000-0006-0000-0E00-000003000000}">
      <text>
        <r>
          <rPr>
            <sz val="11"/>
            <color theme="1"/>
            <rFont val="Arial"/>
            <family val="2"/>
          </rPr>
          <t>======
ID#AAAAJjBBS8A
Alexander Perea Mena    (2020-05-14 21:59:44)
Tipo de indicador: De acuerdo a la tipología de los indicadores: Eficacia, Eficiencia, Efectividad.</t>
        </r>
      </text>
    </comment>
    <comment ref="C16" authorId="0" shapeId="0" xr:uid="{00000000-0006-0000-0E00-000004000000}">
      <text>
        <r>
          <rPr>
            <sz val="11"/>
            <color theme="1"/>
            <rFont val="Arial"/>
            <family val="2"/>
          </rPr>
          <t>======
ID#AAAAJjBBTBQ
Alexander Perea Mena    (2020-05-14 21:59:45)
Objetivo: Señala el para qué se establece el indicador y qué mide.</t>
        </r>
      </text>
    </comment>
    <comment ref="C18" authorId="0" shapeId="0" xr:uid="{00000000-0006-0000-0E00-000005000000}">
      <text>
        <r>
          <rPr>
            <sz val="11"/>
            <color theme="1"/>
            <rFont val="Arial"/>
            <family val="2"/>
          </rPr>
          <t>======
ID#AAAAJjBBS-w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xr:uid="{00000000-0006-0000-0E00-000006000000}">
      <text>
        <r>
          <rPr>
            <sz val="11"/>
            <color theme="1"/>
            <rFont val="Arial"/>
            <family val="2"/>
          </rPr>
          <t>======
ID#AAAAJjBBS9c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xr:uid="{00000000-0006-0000-0E00-000007000000}">
      <text>
        <r>
          <rPr>
            <sz val="11"/>
            <color theme="1"/>
            <rFont val="Arial"/>
            <family val="2"/>
          </rPr>
          <t>======
ID#AAAAJjBBS7k
Alexander Perea Mena    (2020-05-14 21:59:44)
Frecuencia: Frecuencia con la cual se recolecta la información de avances y a partir de la cual se realiza el reporte de avance</t>
        </r>
      </text>
    </comment>
    <comment ref="T20" authorId="0" shapeId="0" xr:uid="{00000000-0006-0000-0E00-000008000000}">
      <text>
        <r>
          <rPr>
            <sz val="11"/>
            <color theme="1"/>
            <rFont val="Arial"/>
            <family val="2"/>
          </rPr>
          <t>======
ID#AAAAJjBBS7w
Alexander Perea Mena    (2020-05-14 21:59:44)
Unidad de Medida: Corresponde al parámetro o unidad de referencia para determinar la magnitud de medición del indicador</t>
        </r>
      </text>
    </comment>
    <comment ref="C23" authorId="0" shapeId="0" xr:uid="{00000000-0006-0000-0E00-000009000000}">
      <text>
        <r>
          <rPr>
            <sz val="11"/>
            <color theme="1"/>
            <rFont val="Arial"/>
            <family val="2"/>
          </rPr>
          <t>======
ID#AAAAJjBBS6k
Alexander Perea Mena    (2020-05-14 21:59:44)
Fuente de Información: es la deominación de los insumos de información que se requieren a fin de dar cumplimiento a los requerimientos del indicador</t>
        </r>
      </text>
    </comment>
    <comment ref="J23" authorId="0" shapeId="0" xr:uid="{00000000-0006-0000-0E00-00000A000000}">
      <text>
        <r>
          <rPr>
            <sz val="11"/>
            <color theme="1"/>
            <rFont val="Arial"/>
            <family val="2"/>
          </rPr>
          <t>======
ID#AAAAJjBBTAE
Alexander Perea Mena    (2020-05-14 21:59:44)
Proceso Generador de la Información:  Nombre del proceso (s) encargado (s) de la producción y/o suministro de la información que se utiliza para la construcción y reporte del indicador.</t>
        </r>
      </text>
    </comment>
    <comment ref="Q23" authorId="0" shapeId="0" xr:uid="{00000000-0006-0000-0E00-00000B000000}">
      <text>
        <r>
          <rPr>
            <sz val="11"/>
            <color theme="1"/>
            <rFont val="Arial"/>
            <family val="2"/>
          </rPr>
          <t>======
ID#AAAAJjBBTCI
Alexander Perea Mena    (2020-05-14 21:59:45)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xr:uid="{00000000-0006-0000-0E00-00000C000000}">
      <text>
        <r>
          <rPr>
            <sz val="11"/>
            <color theme="1"/>
            <rFont val="Arial"/>
            <family val="2"/>
          </rPr>
          <t>======
ID#AAAAJjBBTAs
Alexander Perea Mena    (2020-05-14 21:59:44)
Forma de Calculo: Identificación de la expresión o fórmula matemática para obtener el valor cuantitativo del indicador.</t>
        </r>
      </text>
    </comment>
    <comment ref="C28" authorId="0" shapeId="0" xr:uid="{00000000-0006-0000-0E00-00000D000000}">
      <text>
        <r>
          <rPr>
            <sz val="11"/>
            <color theme="1"/>
            <rFont val="Arial"/>
            <family val="2"/>
          </rPr>
          <t>======
ID#AAAAJjBBTCk
Alexander Perea Mena    (2020-05-14 21:59:45)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xr:uid="{00000000-0006-0000-0E00-00000E000000}">
      <text>
        <r>
          <rPr>
            <sz val="11"/>
            <color theme="1"/>
            <rFont val="Arial"/>
            <family val="2"/>
          </rPr>
          <t>======
ID#AAAAJjBBTCA
Alexander Perea Mena    (2020-05-14 21:59:45)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xr:uid="{00000000-0006-0000-0E00-00000F000000}">
      <text>
        <r>
          <rPr>
            <sz val="11"/>
            <color theme="1"/>
            <rFont val="Arial"/>
            <family val="2"/>
          </rPr>
          <t>======
ID#AAAAJjBBS7Q
Carolina Duque P.    (2020-05-14 21:59:44)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xr:uid="{00000000-0006-0000-0E00-000010000000}">
      <text>
        <r>
          <rPr>
            <sz val="11"/>
            <color theme="1"/>
            <rFont val="Arial"/>
            <family val="2"/>
          </rPr>
          <t>======
ID#AAAAJjBBS8c
Carolina Duque P.    (2020-05-14 21:59:44)
Deficiente: Rojo como deficiente cunado la diferencia entre el resultado registrado y lo programado o establecido como meta sugiere generar una alerta de incumplimiento.</t>
        </r>
      </text>
    </comment>
    <comment ref="S30" authorId="0" shapeId="0" xr:uid="{00000000-0006-0000-0E00-000011000000}">
      <text>
        <r>
          <rPr>
            <sz val="11"/>
            <color theme="1"/>
            <rFont val="Arial"/>
            <family val="2"/>
          </rPr>
          <t>======
ID#AAAAJjBBS9o
Carolina Duque P.    (2020-05-14 21:59:44)
Mejorable: Amarillo como mejorable cuando se presenta un leve rezago en el alcance de la meta</t>
        </r>
      </text>
    </comment>
    <comment ref="X30" authorId="0" shapeId="0" xr:uid="{00000000-0006-0000-0E00-000012000000}">
      <text>
        <r>
          <rPr>
            <sz val="11"/>
            <color theme="1"/>
            <rFont val="Arial"/>
            <family val="2"/>
          </rPr>
          <t>======
ID#AAAAJjBBTCY
Carolina Duque P.    (2020-05-14 21:59:45)
Apropiado: Verde como apropiado cuando el resultado del indicador es igual o superior la meta establecida</t>
        </r>
      </text>
    </comment>
    <comment ref="C35" authorId="0" shapeId="0" xr:uid="{00000000-0006-0000-0E00-000013000000}">
      <text>
        <r>
          <rPr>
            <sz val="11"/>
            <color theme="1"/>
            <rFont val="Arial"/>
            <family val="2"/>
          </rPr>
          <t>======
ID#AAAAJjBBTBA
Natalia Norato Mora    (2020-05-14 21:59:45)
Mensual
trimestral
semetral:</t>
        </r>
      </text>
    </comment>
    <comment ref="H35" authorId="0" shapeId="0" xr:uid="{00000000-0006-0000-0E00-000014000000}">
      <text>
        <r>
          <rPr>
            <sz val="11"/>
            <color theme="1"/>
            <rFont val="Arial"/>
            <family val="2"/>
          </rPr>
          <t>======
ID#AAAAJjBBTAk
Alexander Perea Mena    (2020-05-14 21:59:44)
Variable 1: Numerador, regitrar el nombre del numerador de la formula del indicador.</t>
        </r>
      </text>
    </comment>
    <comment ref="I35" authorId="0" shapeId="0" xr:uid="{00000000-0006-0000-0E00-000015000000}">
      <text>
        <r>
          <rPr>
            <sz val="11"/>
            <color theme="1"/>
            <rFont val="Arial"/>
            <family val="2"/>
          </rPr>
          <t>======
ID#AAAAJjBBS6s
Alexander Perea Mena    (2020-05-14 21:59:44)
Variable 2: Denominador
regitrar el nombre del denominador de la formula del indicador.</t>
        </r>
      </text>
    </comment>
    <comment ref="J35" authorId="0" shapeId="0" xr:uid="{00000000-0006-0000-0E00-000016000000}">
      <text>
        <r>
          <rPr>
            <sz val="11"/>
            <color theme="1"/>
            <rFont val="Arial"/>
            <family val="2"/>
          </rPr>
          <t>======
ID#AAAAJjBBS6o
Reultado    (2020-05-14 21:59:44)
Producto de la operación</t>
        </r>
      </text>
    </comment>
    <comment ref="K35" authorId="0" shapeId="0" xr:uid="{00000000-0006-0000-0E00-000017000000}">
      <text>
        <r>
          <rPr>
            <sz val="11"/>
            <color theme="1"/>
            <rFont val="Arial"/>
            <family val="2"/>
          </rPr>
          <t>======
ID#AAAAJjBBS8o
Alexander Perea Mena    (2020-05-14 21:59:44)
Evaluación Cualitativa: Comentarios que deban tenerse en cuenta sobre el resultado del indicador, que se consideran pertinentes y que no se pueden expresar a traves de la simple 
operación matemática</t>
        </r>
      </text>
    </comment>
    <comment ref="V59" authorId="0" shapeId="0" xr:uid="{00000000-0006-0000-0E00-000018000000}">
      <text>
        <r>
          <rPr>
            <sz val="11"/>
            <color theme="1"/>
            <rFont val="Arial"/>
            <family val="2"/>
          </rPr>
          <t>======
ID#AAAAJjBBTCM
Acción de mejora    (2020-05-14 21:59:45)
Identificar las acciones de mejora a aplicar encaminadas a subsanar los eventos que impidan la consecución del objetivo del indicador o el cumplimiento de las metas establecidas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C10" authorId="0" shapeId="0" xr:uid="{00000000-0006-0000-0F00-000001000000}">
      <text>
        <r>
          <rPr>
            <sz val="11"/>
            <color theme="1"/>
            <rFont val="Arial"/>
            <family val="2"/>
          </rPr>
          <t>======
ID#AAAAJjBBS_Q
Nombre del Indicador    (2020-05-14 21:59:44)
Debe coincidir con el indicador,  Es importante que el nombre del indicador sea claro, conciso y corto.</t>
        </r>
      </text>
    </comment>
    <comment ref="C13" authorId="0" shapeId="0" xr:uid="{00000000-0006-0000-0F00-000002000000}">
      <text>
        <r>
          <rPr>
            <sz val="11"/>
            <color theme="1"/>
            <rFont val="Arial"/>
            <family val="2"/>
          </rPr>
          <t>======
ID#AAAAJjBBTAI
Alexander Perea Mena    (2020-05-14 21:59:44)
Meta: Cantidad programada o valor objetivo que espera alcanzar un indicador en un periodo específico</t>
        </r>
      </text>
    </comment>
    <comment ref="T13" authorId="0" shapeId="0" xr:uid="{00000000-0006-0000-0F00-000003000000}">
      <text>
        <r>
          <rPr>
            <sz val="11"/>
            <color theme="1"/>
            <rFont val="Arial"/>
            <family val="2"/>
          </rPr>
          <t>======
ID#AAAAJjBBS9A
Alexander Perea Mena    (2020-05-14 21:59:44)
Tipo de indicador: De acuerdo a la tipología de los indicadores: Eficacia, Eficiencia, Efectividad.</t>
        </r>
      </text>
    </comment>
    <comment ref="C16" authorId="0" shapeId="0" xr:uid="{00000000-0006-0000-0F00-000004000000}">
      <text>
        <r>
          <rPr>
            <sz val="11"/>
            <color theme="1"/>
            <rFont val="Arial"/>
            <family val="2"/>
          </rPr>
          <t>======
ID#AAAAJjBBS6I
Alexander Perea Mena    (2020-05-14 21:59:44)
Objetivo: Señala el para qué se establece el indicador y qué mide.</t>
        </r>
      </text>
    </comment>
    <comment ref="C18" authorId="0" shapeId="0" xr:uid="{00000000-0006-0000-0F00-00000500000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xr:uid="{00000000-0006-0000-0F00-000006000000}">
      <text>
        <r>
          <rPr>
            <sz val="11"/>
            <color theme="1"/>
            <rFont val="Arial"/>
            <family val="2"/>
          </rPr>
          <t>======
ID#AAAAJjBBS8U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xr:uid="{00000000-0006-0000-0F00-000007000000}">
      <text>
        <r>
          <rPr>
            <sz val="11"/>
            <color theme="1"/>
            <rFont val="Arial"/>
            <family val="2"/>
          </rPr>
          <t>======
ID#AAAAJjBBS6Q
Alexander Perea Mena    (2020-05-14 21:59:44)
Frecuencia: Frecuencia con la cual se recolecta la información de avances y a partir de la cual se realiza el reporte de avance</t>
        </r>
      </text>
    </comment>
    <comment ref="T20" authorId="0" shapeId="0" xr:uid="{00000000-0006-0000-0F00-000008000000}">
      <text>
        <r>
          <rPr>
            <sz val="11"/>
            <color theme="1"/>
            <rFont val="Arial"/>
            <family val="2"/>
          </rPr>
          <t>======
ID#AAAAJjBBS78
Alexander Perea Mena    (2020-05-14 21:59:44)
Unidad de Medida: Corresponde al parámetro o unidad de referencia para determinar la magnitud de medición del indicador</t>
        </r>
      </text>
    </comment>
    <comment ref="C23" authorId="0" shapeId="0" xr:uid="{00000000-0006-0000-0F00-000009000000}">
      <text>
        <r>
          <rPr>
            <sz val="11"/>
            <color theme="1"/>
            <rFont val="Arial"/>
            <family val="2"/>
          </rPr>
          <t>======
ID#AAAAJjBBS64
Alexander Perea Mena    (2020-05-14 21:59:44)
Fuente de Información: es la deominación de los insumos de información que se requieren a fin de dar cumplimiento a los requerimientos del indicador</t>
        </r>
      </text>
    </comment>
    <comment ref="J23" authorId="0" shapeId="0" xr:uid="{00000000-0006-0000-0F00-00000A000000}">
      <text>
        <r>
          <rPr>
            <sz val="11"/>
            <color theme="1"/>
            <rFont val="Arial"/>
            <family val="2"/>
          </rPr>
          <t>======
ID#AAAAJjBBS-s
Alexander Perea Mena    (2020-05-14 21:59:44)
Proceso Generador de la Información:  Nombre del proceso (s) encargado (s) de la producción y/o suministro de la información que se utiliza para la construcción y reporte del indicador.</t>
        </r>
      </text>
    </comment>
    <comment ref="Q23" authorId="0" shapeId="0" xr:uid="{00000000-0006-0000-0F00-00000B000000}">
      <text>
        <r>
          <rPr>
            <sz val="11"/>
            <color theme="1"/>
            <rFont val="Arial"/>
            <family val="2"/>
          </rPr>
          <t>======
ID#AAAAJjBBTAg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xr:uid="{00000000-0006-0000-0F00-00000C000000}">
      <text>
        <r>
          <rPr>
            <sz val="11"/>
            <color theme="1"/>
            <rFont val="Arial"/>
            <family val="2"/>
          </rPr>
          <t>======
ID#AAAAJjBBTCs
Alexander Perea Mena    (2020-05-14 21:59:45)
Forma de Calculo: Identificación de la expresión o fórmula matemática para obtener el valor cuantitativo del indicador.</t>
        </r>
      </text>
    </comment>
    <comment ref="C28" authorId="0" shapeId="0" xr:uid="{00000000-0006-0000-0F00-00000D000000}">
      <text>
        <r>
          <rPr>
            <sz val="11"/>
            <color theme="1"/>
            <rFont val="Arial"/>
            <family val="2"/>
          </rPr>
          <t>======
ID#AAAAJjBBTAA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xr:uid="{00000000-0006-0000-0F00-00000E000000}">
      <text>
        <r>
          <rPr>
            <sz val="11"/>
            <color theme="1"/>
            <rFont val="Arial"/>
            <family val="2"/>
          </rPr>
          <t>======
ID#AAAAJjBBS98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xr:uid="{00000000-0006-0000-0F00-00000F000000}">
      <text>
        <r>
          <rPr>
            <sz val="11"/>
            <color theme="1"/>
            <rFont val="Arial"/>
            <family val="2"/>
          </rPr>
          <t>======
ID#AAAAJjBBTBY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xr:uid="{00000000-0006-0000-0F00-000010000000}">
      <text>
        <r>
          <rPr>
            <sz val="11"/>
            <color theme="1"/>
            <rFont val="Arial"/>
            <family val="2"/>
          </rPr>
          <t>======
ID#AAAAJjBBS8Y
Carolina Duque P.    (2020-05-14 21:59:44)
Deficiente: Rojo como deficiente cunado la diferencia entre el resultado registrado y lo programado o establecido como meta sugiere generar una alerta de incumplimiento.</t>
        </r>
      </text>
    </comment>
    <comment ref="S30" authorId="0" shapeId="0" xr:uid="{00000000-0006-0000-0F00-000011000000}">
      <text>
        <r>
          <rPr>
            <sz val="11"/>
            <color theme="1"/>
            <rFont val="Arial"/>
            <family val="2"/>
          </rPr>
          <t>======
ID#AAAAJjBBS_c
Carolina Duque P.    (2020-05-14 21:59:44)
Mejorable: Amarillo como mejorable cuando se presenta un leve rezago en el alcance de la meta</t>
        </r>
      </text>
    </comment>
    <comment ref="X30" authorId="0" shapeId="0" xr:uid="{00000000-0006-0000-0F00-000012000000}">
      <text>
        <r>
          <rPr>
            <sz val="11"/>
            <color theme="1"/>
            <rFont val="Arial"/>
            <family val="2"/>
          </rPr>
          <t>======
ID#AAAAJjBBTCc
Carolina Duque P.    (2020-05-14 21:59:45)
Apropiado: Verde como apropiado cuando el resultado del indicador es igual o superior la meta establecida</t>
        </r>
      </text>
    </comment>
    <comment ref="C35" authorId="0" shapeId="0" xr:uid="{00000000-0006-0000-0F00-000013000000}">
      <text>
        <r>
          <rPr>
            <sz val="11"/>
            <color theme="1"/>
            <rFont val="Arial"/>
            <family val="2"/>
          </rPr>
          <t>======
ID#AAAAJjBBS9w
Natalia Norato Mora    (2020-05-14 21:59:44)
Mensual
trimestral
semetral:</t>
        </r>
      </text>
    </comment>
    <comment ref="H35" authorId="0" shapeId="0" xr:uid="{00000000-0006-0000-0F00-000014000000}">
      <text>
        <r>
          <rPr>
            <sz val="11"/>
            <color theme="1"/>
            <rFont val="Arial"/>
            <family val="2"/>
          </rPr>
          <t>======
ID#AAAAJjBBS-A
Alexander Perea Mena    (2020-05-14 21:59:44)
Variable 1: Numerador, regitrar el nombre del numerador de la formula del indicador.</t>
        </r>
      </text>
    </comment>
    <comment ref="I35" authorId="0" shapeId="0" xr:uid="{00000000-0006-0000-0F00-000015000000}">
      <text>
        <r>
          <rPr>
            <sz val="11"/>
            <color theme="1"/>
            <rFont val="Arial"/>
            <family val="2"/>
          </rPr>
          <t>======
ID#AAAAJjBBS7s
Alexander Perea Mena    (2020-05-14 21:59:44)
Variable 2: Denominador
regitrar el nombre del denominador de la formula del indicador.</t>
        </r>
      </text>
    </comment>
    <comment ref="J35" authorId="0" shapeId="0" xr:uid="{00000000-0006-0000-0F00-000016000000}">
      <text>
        <r>
          <rPr>
            <sz val="11"/>
            <color theme="1"/>
            <rFont val="Arial"/>
            <family val="2"/>
          </rPr>
          <t>======
ID#AAAAJjBBS90
Reultado    (2020-05-14 21:59:44)
Producto de la operación</t>
        </r>
      </text>
    </comment>
    <comment ref="K35" authorId="0" shapeId="0" xr:uid="{00000000-0006-0000-0F00-000017000000}">
      <text>
        <r>
          <rPr>
            <sz val="11"/>
            <color theme="1"/>
            <rFont val="Arial"/>
            <family val="2"/>
          </rPr>
          <t>======
ID#AAAAJjBBS_U
Alexander Perea Mena    (2020-05-14 21:59:44)
Evaluación Cualitativa: Comentarios que deban tenerse en cuenta sobre el resultado del indicador, que se consideran pertinentes y que no se pueden expresar a traves de la simple 
operación matemática</t>
        </r>
      </text>
    </comment>
    <comment ref="V54" authorId="0" shapeId="0" xr:uid="{00000000-0006-0000-0F00-000018000000}">
      <text>
        <r>
          <rPr>
            <sz val="11"/>
            <color theme="1"/>
            <rFont val="Arial"/>
            <family val="2"/>
          </rPr>
          <t>======
ID#AAAAJjBBTAM
Acción de mejora    (2020-05-14 21:59:44)
Identificar las acciones de mejora a aplicar encaminadas a subsanar los eventos que impidan la consecución del objetivo del indicador o el cumplimiento de las metas establecidas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C10" authorId="0" shapeId="0" xr:uid="{00000000-0006-0000-1000-000001000000}">
      <text>
        <r>
          <rPr>
            <sz val="11"/>
            <color theme="1"/>
            <rFont val="Arial"/>
            <family val="2"/>
          </rPr>
          <t>======
ID#AAAAJxeFSOI
Nombre del Indicador    (2020-05-14 21:59:44)
Debe coincidir con el indicador,  Es importante que el nombre del indicador sea claro, conciso y corto.</t>
        </r>
      </text>
    </comment>
    <comment ref="C13" authorId="0" shapeId="0" xr:uid="{00000000-0006-0000-1000-000002000000}">
      <text>
        <r>
          <rPr>
            <sz val="11"/>
            <color theme="1"/>
            <rFont val="Arial"/>
            <family val="2"/>
          </rPr>
          <t>======
ID#AAAAJxeFSO8
Alexander Perea Mena    (2020-05-14 21:59:44)
Meta: Cantidad programada o valor objetivo que espera alcanzar un indicador en un periodo específico</t>
        </r>
      </text>
    </comment>
    <comment ref="T13" authorId="0" shapeId="0" xr:uid="{00000000-0006-0000-1000-000003000000}">
      <text>
        <r>
          <rPr>
            <sz val="11"/>
            <color theme="1"/>
            <rFont val="Arial"/>
            <family val="2"/>
          </rPr>
          <t>======
ID#AAAAJxeFSOQ
Alexander Perea Mena    (2020-05-14 21:59:44)
Tipo de indicador: De acuerdo a la tipología de los indicadores: Eficacia, Eficiencia, Efectividad.</t>
        </r>
      </text>
    </comment>
    <comment ref="C16" authorId="0" shapeId="0" xr:uid="{00000000-0006-0000-1000-000004000000}">
      <text>
        <r>
          <rPr>
            <sz val="11"/>
            <color theme="1"/>
            <rFont val="Arial"/>
            <family val="2"/>
          </rPr>
          <t>======
ID#AAAAJxeFSO4
Alexander Perea Mena    (2020-05-14 21:59:44)
Objetivo: Señala el para qué se establece el indicador y qué mide.</t>
        </r>
      </text>
    </comment>
    <comment ref="C18" authorId="0" shapeId="0" xr:uid="{00000000-0006-0000-1000-00000500000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xr:uid="{00000000-0006-0000-1000-000006000000}">
      <text>
        <r>
          <rPr>
            <sz val="11"/>
            <color theme="1"/>
            <rFont val="Arial"/>
            <family val="2"/>
          </rPr>
          <t>======
ID#AAAAJxeFSOY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xr:uid="{00000000-0006-0000-1000-000007000000}">
      <text>
        <r>
          <rPr>
            <sz val="11"/>
            <color theme="1"/>
            <rFont val="Arial"/>
            <family val="2"/>
          </rPr>
          <t>======
ID#AAAAJxeFSPI
Alexander Perea Mena    (2020-05-14 21:59:44)
Frecuencia: Frecuencia con la cual se recolecta la información de avances y a partir de la cual se realiza el reporte de avance</t>
        </r>
      </text>
    </comment>
    <comment ref="T20" authorId="0" shapeId="0" xr:uid="{00000000-0006-0000-1000-000008000000}">
      <text>
        <r>
          <rPr>
            <sz val="11"/>
            <color theme="1"/>
            <rFont val="Arial"/>
            <family val="2"/>
          </rPr>
          <t>======
ID#AAAAJxeFSPA
Alexander Perea Mena    (2020-05-14 21:59:44)
Unidad de Medida: Corresponde al parámetro o unidad de referencia para determinar la magnitud de medición del indicador</t>
        </r>
      </text>
    </comment>
    <comment ref="C23" authorId="0" shapeId="0" xr:uid="{00000000-0006-0000-1000-000009000000}">
      <text>
        <r>
          <rPr>
            <sz val="11"/>
            <color theme="1"/>
            <rFont val="Arial"/>
            <family val="2"/>
          </rPr>
          <t>======
ID#AAAAJxeFSPE
Alexander Perea Mena    (2020-05-14 21:59:44)
Fuente de Información: es la deominación de los insumos de información que se requieren a fin de dar cumplimiento a los requerimientos del indicador</t>
        </r>
      </text>
    </comment>
    <comment ref="J23" authorId="0" shapeId="0" xr:uid="{00000000-0006-0000-1000-00000A000000}">
      <text>
        <r>
          <rPr>
            <sz val="11"/>
            <color theme="1"/>
            <rFont val="Arial"/>
            <family val="2"/>
          </rPr>
          <t>======
ID#AAAAJxeFSOc
Alexander Perea Mena    (2020-05-14 21:59:44)
Proceso Generador de la Información:  Nombre del proceso (s) encargado (s) de la producción y/o suministro de la información que se utiliza para la construcción y reporte del indicador.</t>
        </r>
      </text>
    </comment>
    <comment ref="Q23" authorId="0" shapeId="0" xr:uid="{00000000-0006-0000-1000-00000B000000}">
      <text>
        <r>
          <rPr>
            <sz val="11"/>
            <color theme="1"/>
            <rFont val="Arial"/>
            <family val="2"/>
          </rPr>
          <t>======
ID#AAAAJxeFSN4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xr:uid="{00000000-0006-0000-1000-00000C000000}">
      <text>
        <r>
          <rPr>
            <sz val="11"/>
            <color theme="1"/>
            <rFont val="Arial"/>
            <family val="2"/>
          </rPr>
          <t>======
ID#AAAAJxeFSOo
Alexander Perea Mena    (2020-05-14 21:59:45)
Forma de Calculo: Identificación de la expresión o fórmula matemática para obtener el valor cuantitativo del indicador.</t>
        </r>
      </text>
    </comment>
    <comment ref="C28" authorId="0" shapeId="0" xr:uid="{00000000-0006-0000-1000-00000D000000}">
      <text>
        <r>
          <rPr>
            <sz val="11"/>
            <color theme="1"/>
            <rFont val="Arial"/>
            <family val="2"/>
          </rPr>
          <t>======
ID#AAAAJxeFSOk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xr:uid="{00000000-0006-0000-1000-00000E000000}">
      <text>
        <r>
          <rPr>
            <sz val="11"/>
            <color theme="1"/>
            <rFont val="Arial"/>
            <family val="2"/>
          </rPr>
          <t>======
ID#AAAAJxeFSOs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xr:uid="{00000000-0006-0000-1000-00000F000000}">
      <text>
        <r>
          <rPr>
            <sz val="11"/>
            <color theme="1"/>
            <rFont val="Arial"/>
            <family val="2"/>
          </rPr>
          <t>======
ID#AAAAJxeFSOE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xr:uid="{00000000-0006-0000-1000-000010000000}">
      <text>
        <r>
          <rPr>
            <sz val="11"/>
            <color theme="1"/>
            <rFont val="Arial"/>
            <family val="2"/>
          </rPr>
          <t>======
ID#AAAAJxeFSOU
Carolina Duque P.    (2020-05-14 21:59:44)
Deficiente: Rojo como deficiente cunado la diferencia entre el resultado registrado y lo programado o establecido como meta sugiere generar una alerta de incumplimiento.</t>
        </r>
      </text>
    </comment>
    <comment ref="S30" authorId="0" shapeId="0" xr:uid="{00000000-0006-0000-1000-000011000000}">
      <text>
        <r>
          <rPr>
            <sz val="11"/>
            <color theme="1"/>
            <rFont val="Arial"/>
            <family val="2"/>
          </rPr>
          <t>======
ID#AAAAJxeFSOM
Carolina Duque P.    (2020-05-14 21:59:44)
Mejorable: Amarillo como mejorable cuando se presenta un leve rezago en el alcance de la meta</t>
        </r>
      </text>
    </comment>
    <comment ref="X30" authorId="0" shapeId="0" xr:uid="{00000000-0006-0000-1000-000012000000}">
      <text>
        <r>
          <rPr>
            <sz val="11"/>
            <color theme="1"/>
            <rFont val="Arial"/>
            <family val="2"/>
          </rPr>
          <t>======
ID#AAAAJxeFSNs
Carolina Duque P.    (2020-05-14 21:59:45)
Apropiado: Verde como apropiado cuando el resultado del indicador es igual o superior la meta establecida</t>
        </r>
      </text>
    </comment>
    <comment ref="C35" authorId="0" shapeId="0" xr:uid="{00000000-0006-0000-1000-000013000000}">
      <text>
        <r>
          <rPr>
            <sz val="11"/>
            <color theme="1"/>
            <rFont val="Arial"/>
            <family val="2"/>
          </rPr>
          <t>======
ID#AAAAJxeFSOA
Natalia Norato Mora    (2020-05-14 21:59:44)
Mensual
trimestral
semetral:</t>
        </r>
      </text>
    </comment>
    <comment ref="H35" authorId="0" shapeId="0" xr:uid="{00000000-0006-0000-1000-000014000000}">
      <text>
        <r>
          <rPr>
            <sz val="11"/>
            <color theme="1"/>
            <rFont val="Arial"/>
            <family val="2"/>
          </rPr>
          <t>======
ID#AAAAJxeFSN8
Alexander Perea Mena    (2020-05-14 21:59:44)
Variable 1: Numerador, regitrar el nombre del numerador de la formula del indicador.</t>
        </r>
      </text>
    </comment>
    <comment ref="I35" authorId="0" shapeId="0" xr:uid="{00000000-0006-0000-1000-000015000000}">
      <text>
        <r>
          <rPr>
            <sz val="11"/>
            <color theme="1"/>
            <rFont val="Arial"/>
            <family val="2"/>
          </rPr>
          <t>======
ID#AAAAJxeFSOg
Alexander Perea Mena    (2020-05-14 21:59:44)
Variable 2: Denominador
regitrar el nombre del denominador de la formula del indicador.</t>
        </r>
      </text>
    </comment>
    <comment ref="J35" authorId="0" shapeId="0" xr:uid="{00000000-0006-0000-1000-000016000000}">
      <text>
        <r>
          <rPr>
            <sz val="11"/>
            <color theme="1"/>
            <rFont val="Arial"/>
            <family val="2"/>
          </rPr>
          <t>======
ID#AAAAJxeFSO0
Reultado    (2020-05-14 21:59:44)
Producto de la operación</t>
        </r>
      </text>
    </comment>
    <comment ref="K35" authorId="0" shapeId="0" xr:uid="{00000000-0006-0000-1000-000017000000}">
      <text>
        <r>
          <rPr>
            <sz val="11"/>
            <color theme="1"/>
            <rFont val="Arial"/>
            <family val="2"/>
          </rPr>
          <t>======
ID#AAAAJxeFSOw
Alexander Perea Mena    (2020-05-14 21:59:44)
Evaluación Cualitativa: Comentarios que deban tenerse en cuenta sobre el resultado del indicador, que se consideran pertinentes y que no se pueden expresar a traves de la simple 
operación matemática</t>
        </r>
      </text>
    </comment>
    <comment ref="V55" authorId="0" shapeId="0" xr:uid="{00000000-0006-0000-1000-000018000000}">
      <text>
        <r>
          <rPr>
            <sz val="11"/>
            <color theme="1"/>
            <rFont val="Arial"/>
            <family val="2"/>
          </rPr>
          <t>======
ID#AAAAJxeFSN0
Acción de mejora    (2020-05-14 21:59:44)
Identificar las acciones de mejora a aplicar encaminadas a subsanar los eventos que impidan la consecución del objetivo del indicador o el cumplimiento de las metas establecidas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1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1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1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1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1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1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1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1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1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1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1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1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1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1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1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30" authorId="1" shapeId="0" xr:uid="{00000000-0006-0000-11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O30" authorId="1" shapeId="0" xr:uid="{00000000-0006-0000-11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C36" authorId="2" shapeId="0" xr:uid="{00000000-0006-0000-1100-000012000000}">
      <text>
        <r>
          <rPr>
            <b/>
            <sz val="9"/>
            <color indexed="81"/>
            <rFont val="Tahoma"/>
            <family val="2"/>
          </rPr>
          <t>Mensual
trimestral
semetral:</t>
        </r>
        <r>
          <rPr>
            <sz val="9"/>
            <color indexed="81"/>
            <rFont val="Tahoma"/>
            <family val="2"/>
          </rPr>
          <t xml:space="preserve">
</t>
        </r>
      </text>
    </comment>
    <comment ref="K36" authorId="0" shapeId="0" xr:uid="{00000000-0006-0000-11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2" authorId="0" shapeId="0" xr:uid="{00000000-0006-0000-11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2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2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2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2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2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2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2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2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2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2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2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2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2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2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2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30" authorId="1" shapeId="0" xr:uid="{00000000-0006-0000-12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O30" authorId="1" shapeId="0" xr:uid="{00000000-0006-0000-12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C36" authorId="2" shapeId="0" xr:uid="{00000000-0006-0000-1200-000012000000}">
      <text>
        <r>
          <rPr>
            <b/>
            <sz val="9"/>
            <color indexed="81"/>
            <rFont val="Tahoma"/>
            <family val="2"/>
          </rPr>
          <t>Mensual
trimestral
semetral:</t>
        </r>
        <r>
          <rPr>
            <sz val="9"/>
            <color indexed="81"/>
            <rFont val="Tahoma"/>
            <family val="2"/>
          </rPr>
          <t xml:space="preserve">
</t>
        </r>
      </text>
    </comment>
    <comment ref="K36" authorId="0" shapeId="0" xr:uid="{00000000-0006-0000-12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2" authorId="0" shapeId="0" xr:uid="{00000000-0006-0000-12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0" authorId="0" shapeId="0" xr:uid="{00000000-0006-0000-01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1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1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1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1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1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1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1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1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1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1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1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1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1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xr:uid="{00000000-0006-0000-01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xr:uid="{00000000-0006-0000-01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xr:uid="{00000000-0006-0000-01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xr:uid="{00000000-0006-0000-01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xr:uid="{00000000-0006-0000-0100-000013000000}">
      <text>
        <r>
          <rPr>
            <b/>
            <sz val="9"/>
            <color indexed="81"/>
            <rFont val="Tahoma"/>
            <family val="2"/>
          </rPr>
          <t>Mensual
trimestral
semetral:</t>
        </r>
        <r>
          <rPr>
            <sz val="9"/>
            <color indexed="81"/>
            <rFont val="Tahoma"/>
            <family val="2"/>
          </rPr>
          <t xml:space="preserve">
</t>
        </r>
      </text>
    </comment>
    <comment ref="H35" authorId="0" shapeId="0" xr:uid="{00000000-0006-0000-01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01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0100-000016000000}">
      <text>
        <r>
          <rPr>
            <b/>
            <sz val="9"/>
            <color indexed="81"/>
            <rFont val="Tahoma"/>
            <family val="2"/>
          </rPr>
          <t>Reultado:</t>
        </r>
        <r>
          <rPr>
            <sz val="9"/>
            <color indexed="81"/>
            <rFont val="Tahoma"/>
            <family val="2"/>
          </rPr>
          <t xml:space="preserve">
 Producto de la operación </t>
        </r>
      </text>
    </comment>
    <comment ref="K35" authorId="0" shapeId="0" xr:uid="{00000000-0006-0000-01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3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3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3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3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3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3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3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3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3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3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3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3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3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3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3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3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3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3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1300-000013000000}">
      <text>
        <r>
          <rPr>
            <b/>
            <sz val="9"/>
            <color indexed="81"/>
            <rFont val="Tahoma"/>
            <family val="2"/>
          </rPr>
          <t>Mensual
trimestral
semetral:</t>
        </r>
        <r>
          <rPr>
            <sz val="9"/>
            <color indexed="81"/>
            <rFont val="Tahoma"/>
            <family val="2"/>
          </rPr>
          <t xml:space="preserve">
</t>
        </r>
      </text>
    </comment>
    <comment ref="H35" authorId="0" shapeId="0" xr:uid="{00000000-0006-0000-13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13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1300-000016000000}">
      <text>
        <r>
          <rPr>
            <b/>
            <sz val="9"/>
            <color indexed="81"/>
            <rFont val="Tahoma"/>
            <family val="2"/>
          </rPr>
          <t>Reultado:</t>
        </r>
        <r>
          <rPr>
            <sz val="9"/>
            <color indexed="81"/>
            <rFont val="Tahoma"/>
            <family val="2"/>
          </rPr>
          <t xml:space="preserve">
 Producto de la operación </t>
        </r>
      </text>
    </comment>
    <comment ref="K35" authorId="0" shapeId="0" xr:uid="{00000000-0006-0000-13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xr:uid="{00000000-0006-0000-13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4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4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4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4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4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4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4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4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4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14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4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4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4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4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4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4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4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4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1400-000013000000}">
      <text>
        <r>
          <rPr>
            <b/>
            <sz val="9"/>
            <color indexed="81"/>
            <rFont val="Tahoma"/>
            <family val="2"/>
          </rPr>
          <t>Mensual
trimestral
semestral:</t>
        </r>
        <r>
          <rPr>
            <sz val="9"/>
            <color indexed="81"/>
            <rFont val="Tahoma"/>
            <family val="2"/>
          </rPr>
          <t xml:space="preserve">
</t>
        </r>
      </text>
    </comment>
    <comment ref="H35" authorId="0" shapeId="0" xr:uid="{00000000-0006-0000-14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xr:uid="{00000000-0006-0000-14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00000000-0006-0000-1400-000016000000}">
      <text>
        <r>
          <rPr>
            <b/>
            <sz val="9"/>
            <color indexed="81"/>
            <rFont val="Tahoma"/>
            <family val="2"/>
          </rPr>
          <t>Resultado:</t>
        </r>
        <r>
          <rPr>
            <sz val="9"/>
            <color indexed="81"/>
            <rFont val="Tahoma"/>
            <family val="2"/>
          </rPr>
          <t xml:space="preserve">
 Producto de la operación </t>
        </r>
      </text>
    </comment>
    <comment ref="K35" authorId="0" shapeId="0" xr:uid="{00000000-0006-0000-14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6" authorId="0" shapeId="0" xr:uid="{00000000-0006-0000-14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5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5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5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5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5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5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5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5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5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15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5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5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5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5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5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5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5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5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1500-000013000000}">
      <text>
        <r>
          <rPr>
            <b/>
            <sz val="9"/>
            <color indexed="81"/>
            <rFont val="Tahoma"/>
            <family val="2"/>
          </rPr>
          <t>Mensual
trimestral
semestral:</t>
        </r>
        <r>
          <rPr>
            <sz val="9"/>
            <color indexed="81"/>
            <rFont val="Tahoma"/>
            <family val="2"/>
          </rPr>
          <t xml:space="preserve">
</t>
        </r>
      </text>
    </comment>
    <comment ref="H35" authorId="0" shapeId="0" xr:uid="{00000000-0006-0000-15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xr:uid="{00000000-0006-0000-15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00000000-0006-0000-1500-000016000000}">
      <text>
        <r>
          <rPr>
            <b/>
            <sz val="9"/>
            <color indexed="81"/>
            <rFont val="Tahoma"/>
            <family val="2"/>
          </rPr>
          <t>Resultado:</t>
        </r>
        <r>
          <rPr>
            <sz val="9"/>
            <color indexed="81"/>
            <rFont val="Tahoma"/>
            <family val="2"/>
          </rPr>
          <t xml:space="preserve">
 Producto de la operación </t>
        </r>
      </text>
    </comment>
    <comment ref="K35" authorId="0" shapeId="0" xr:uid="{00000000-0006-0000-15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8" authorId="0" shapeId="0" xr:uid="{00000000-0006-0000-15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6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6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xr:uid="{00000000-0006-0000-1600-000003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600-000004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600-000005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C23" authorId="0" shapeId="0" xr:uid="{00000000-0006-0000-1600-000006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C26" authorId="0" shapeId="0" xr:uid="{00000000-0006-0000-1600-000007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600-000008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600-000009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600-00000A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600-00000B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600-00000C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600-00000D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xr:uid="{00000000-0006-0000-1600-00000E000000}">
      <text>
        <r>
          <rPr>
            <b/>
            <sz val="9"/>
            <color indexed="81"/>
            <rFont val="Tahoma"/>
            <family val="2"/>
          </rPr>
          <t>Mensual
trimestral
semestral:</t>
        </r>
        <r>
          <rPr>
            <sz val="9"/>
            <color indexed="81"/>
            <rFont val="Tahoma"/>
            <family val="2"/>
          </rPr>
          <t xml:space="preserve">
</t>
        </r>
      </text>
    </comment>
    <comment ref="H36" authorId="0" shapeId="0" xr:uid="{00000000-0006-0000-1600-00000F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xr:uid="{00000000-0006-0000-1600-00001000000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xr:uid="{00000000-0006-0000-1600-000011000000}">
      <text>
        <r>
          <rPr>
            <b/>
            <sz val="9"/>
            <color indexed="81"/>
            <rFont val="Tahoma"/>
            <family val="2"/>
          </rPr>
          <t>Resultado:</t>
        </r>
        <r>
          <rPr>
            <sz val="9"/>
            <color indexed="81"/>
            <rFont val="Tahoma"/>
            <family val="2"/>
          </rPr>
          <t xml:space="preserve">
 Producto de la operación </t>
        </r>
      </text>
    </comment>
    <comment ref="V70" authorId="0" shapeId="0" xr:uid="{00000000-0006-0000-1600-000012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7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7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xr:uid="{00000000-0006-0000-17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7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7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7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xr:uid="{00000000-0006-0000-17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xr:uid="{00000000-0006-0000-17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7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17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xr:uid="{00000000-0006-0000-17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7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7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7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7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7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7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7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xr:uid="{00000000-0006-0000-1700-000013000000}">
      <text>
        <r>
          <rPr>
            <b/>
            <sz val="9"/>
            <color indexed="81"/>
            <rFont val="Tahoma"/>
            <family val="2"/>
          </rPr>
          <t>Mensual
trimestral
semestral:</t>
        </r>
        <r>
          <rPr>
            <sz val="9"/>
            <color indexed="81"/>
            <rFont val="Tahoma"/>
            <family val="2"/>
          </rPr>
          <t xml:space="preserve">
</t>
        </r>
      </text>
    </comment>
    <comment ref="H36" authorId="0" shapeId="0" xr:uid="{00000000-0006-0000-17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6" authorId="0" shapeId="0" xr:uid="{00000000-0006-0000-1700-000015000000}">
      <text>
        <r>
          <rPr>
            <b/>
            <sz val="9"/>
            <color indexed="81"/>
            <rFont val="Tahoma"/>
            <family val="2"/>
          </rPr>
          <t>Resultado:</t>
        </r>
        <r>
          <rPr>
            <sz val="9"/>
            <color indexed="81"/>
            <rFont val="Tahoma"/>
            <family val="2"/>
          </rPr>
          <t xml:space="preserve">
 Producto de la operación </t>
        </r>
      </text>
    </comment>
    <comment ref="K36" authorId="0" shapeId="0" xr:uid="{00000000-0006-0000-1700-000016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8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8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xr:uid="{00000000-0006-0000-18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8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8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8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xr:uid="{00000000-0006-0000-18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xr:uid="{00000000-0006-0000-18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8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18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xr:uid="{00000000-0006-0000-18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8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8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8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1" shapeId="0" xr:uid="{00000000-0006-0000-18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1" authorId="1" shapeId="0" xr:uid="{00000000-0006-0000-18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xr:uid="{00000000-0006-0000-18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xr:uid="{00000000-0006-0000-18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7" authorId="2" shapeId="0" xr:uid="{00000000-0006-0000-1800-000013000000}">
      <text>
        <r>
          <rPr>
            <b/>
            <sz val="9"/>
            <color indexed="81"/>
            <rFont val="Tahoma"/>
            <family val="2"/>
          </rPr>
          <t>Mensual
trimestral
semestral:</t>
        </r>
        <r>
          <rPr>
            <sz val="9"/>
            <color indexed="81"/>
            <rFont val="Tahoma"/>
            <family val="2"/>
          </rPr>
          <t xml:space="preserve">
</t>
        </r>
      </text>
    </comment>
    <comment ref="H37" authorId="0" shapeId="0" xr:uid="{00000000-0006-0000-18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7" authorId="0" shapeId="0" xr:uid="{00000000-0006-0000-1800-000015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7" authorId="0" shapeId="0" xr:uid="{00000000-0006-0000-1800-000016000000}">
      <text>
        <r>
          <rPr>
            <b/>
            <sz val="9"/>
            <color indexed="81"/>
            <rFont val="Tahoma"/>
            <family val="2"/>
          </rPr>
          <t>Resultado:</t>
        </r>
        <r>
          <rPr>
            <sz val="9"/>
            <color indexed="81"/>
            <rFont val="Tahoma"/>
            <family val="2"/>
          </rPr>
          <t xml:space="preserve">
 Producto de la operación </t>
        </r>
      </text>
    </comment>
    <comment ref="K37" authorId="0" shapeId="0" xr:uid="{00000000-0006-0000-18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U63" authorId="0" shapeId="0" xr:uid="{00000000-0006-0000-18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9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9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9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9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9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9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9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9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9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9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9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9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9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9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9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9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9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9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1900-000013000000}">
      <text>
        <r>
          <rPr>
            <b/>
            <sz val="9"/>
            <color indexed="81"/>
            <rFont val="Tahoma"/>
            <family val="2"/>
          </rPr>
          <t>Mensual
trimestral
semetral:</t>
        </r>
        <r>
          <rPr>
            <sz val="9"/>
            <color indexed="81"/>
            <rFont val="Tahoma"/>
            <family val="2"/>
          </rPr>
          <t xml:space="preserve">
</t>
        </r>
      </text>
    </comment>
    <comment ref="H35" authorId="0" shapeId="0" xr:uid="{00000000-0006-0000-19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19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1900-000016000000}">
      <text>
        <r>
          <rPr>
            <b/>
            <sz val="9"/>
            <color indexed="81"/>
            <rFont val="Tahoma"/>
            <family val="2"/>
          </rPr>
          <t>Reultado:</t>
        </r>
        <r>
          <rPr>
            <sz val="9"/>
            <color indexed="81"/>
            <rFont val="Tahoma"/>
            <family val="2"/>
          </rPr>
          <t xml:space="preserve">
 Producto de la operación </t>
        </r>
      </text>
    </comment>
    <comment ref="K35" authorId="0" shapeId="0" xr:uid="{00000000-0006-0000-19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xr:uid="{00000000-0006-0000-19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A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A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A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A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A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A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A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A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A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1A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A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A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A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A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A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A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A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A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xr:uid="{00000000-0006-0000-1A00-000013000000}">
      <text>
        <r>
          <rPr>
            <b/>
            <sz val="9"/>
            <color indexed="81"/>
            <rFont val="Tahoma"/>
            <family val="2"/>
          </rPr>
          <t>Mensual
trimestral
semestral:</t>
        </r>
        <r>
          <rPr>
            <sz val="9"/>
            <color indexed="81"/>
            <rFont val="Tahoma"/>
            <family val="2"/>
          </rPr>
          <t xml:space="preserve">
</t>
        </r>
      </text>
    </comment>
    <comment ref="H36" authorId="0" shapeId="0" xr:uid="{00000000-0006-0000-1A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xr:uid="{00000000-0006-0000-1A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xr:uid="{00000000-0006-0000-1A00-000016000000}">
      <text>
        <r>
          <rPr>
            <b/>
            <sz val="9"/>
            <color indexed="81"/>
            <rFont val="Tahoma"/>
            <family val="2"/>
          </rPr>
          <t>Resultado:</t>
        </r>
        <r>
          <rPr>
            <sz val="9"/>
            <color indexed="81"/>
            <rFont val="Tahoma"/>
            <family val="2"/>
          </rPr>
          <t xml:space="preserve">
 Producto de la operación </t>
        </r>
      </text>
    </comment>
    <comment ref="K36" authorId="0" shapeId="0" xr:uid="{00000000-0006-0000-1A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2" authorId="0" shapeId="0" xr:uid="{00000000-0006-0000-1A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B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B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B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B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B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B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B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B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B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1B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B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B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B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B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B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B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B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B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xr:uid="{00000000-0006-0000-1B00-000013000000}">
      <text>
        <r>
          <rPr>
            <b/>
            <sz val="9"/>
            <color indexed="81"/>
            <rFont val="Tahoma"/>
            <family val="2"/>
          </rPr>
          <t>Mensual
trimestral
semestral:</t>
        </r>
        <r>
          <rPr>
            <sz val="9"/>
            <color indexed="81"/>
            <rFont val="Tahoma"/>
            <family val="2"/>
          </rPr>
          <t xml:space="preserve">
</t>
        </r>
      </text>
    </comment>
    <comment ref="H36" authorId="0" shapeId="0" xr:uid="{00000000-0006-0000-1B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xr:uid="{00000000-0006-0000-1B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xr:uid="{00000000-0006-0000-1B00-000016000000}">
      <text>
        <r>
          <rPr>
            <b/>
            <sz val="9"/>
            <color indexed="81"/>
            <rFont val="Tahoma"/>
            <family val="2"/>
          </rPr>
          <t>Resultado:</t>
        </r>
        <r>
          <rPr>
            <sz val="9"/>
            <color indexed="81"/>
            <rFont val="Tahoma"/>
            <family val="2"/>
          </rPr>
          <t xml:space="preserve">
 Producto de la operación </t>
        </r>
      </text>
    </comment>
    <comment ref="K36" authorId="0" shapeId="0" xr:uid="{00000000-0006-0000-1B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2" authorId="0" shapeId="0" xr:uid="{00000000-0006-0000-1B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C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C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C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C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C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C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C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C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C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C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C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C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C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C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C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C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C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C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1C00-000013000000}">
      <text>
        <r>
          <rPr>
            <b/>
            <sz val="9"/>
            <color indexed="81"/>
            <rFont val="Tahoma"/>
            <family val="2"/>
          </rPr>
          <t>Mensual
trimestral
semetral:</t>
        </r>
        <r>
          <rPr>
            <sz val="9"/>
            <color indexed="81"/>
            <rFont val="Tahoma"/>
            <family val="2"/>
          </rPr>
          <t xml:space="preserve">
</t>
        </r>
      </text>
    </comment>
    <comment ref="H35" authorId="0" shapeId="0" xr:uid="{00000000-0006-0000-1C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1C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1C00-000016000000}">
      <text>
        <r>
          <rPr>
            <b/>
            <sz val="9"/>
            <color indexed="81"/>
            <rFont val="Tahoma"/>
            <family val="2"/>
          </rPr>
          <t>Reultado:</t>
        </r>
        <r>
          <rPr>
            <sz val="9"/>
            <color indexed="81"/>
            <rFont val="Tahoma"/>
            <family val="2"/>
          </rPr>
          <t xml:space="preserve">
 Producto de la operación </t>
        </r>
      </text>
    </comment>
    <comment ref="K35" authorId="0" shapeId="0" xr:uid="{00000000-0006-0000-1C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xr:uid="{00000000-0006-0000-1C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0" authorId="0" shapeId="0" xr:uid="{00000000-0006-0000-02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2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2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2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2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2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2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2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2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2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2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2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2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2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xr:uid="{00000000-0006-0000-02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xr:uid="{00000000-0006-0000-02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xr:uid="{00000000-0006-0000-02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xr:uid="{00000000-0006-0000-02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xr:uid="{00000000-0006-0000-0200-000013000000}">
      <text>
        <r>
          <rPr>
            <b/>
            <sz val="9"/>
            <color indexed="81"/>
            <rFont val="Tahoma"/>
            <family val="2"/>
          </rPr>
          <t>Mensual
trimestral
semetral:</t>
        </r>
        <r>
          <rPr>
            <sz val="9"/>
            <color indexed="81"/>
            <rFont val="Tahoma"/>
            <family val="2"/>
          </rPr>
          <t xml:space="preserve">
</t>
        </r>
      </text>
    </comment>
    <comment ref="I35" authorId="0" shapeId="0" xr:uid="{00000000-0006-0000-0200-000014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0200-000015000000}">
      <text>
        <r>
          <rPr>
            <b/>
            <sz val="9"/>
            <color indexed="81"/>
            <rFont val="Tahoma"/>
            <family val="2"/>
          </rPr>
          <t>Reultado:</t>
        </r>
        <r>
          <rPr>
            <sz val="9"/>
            <color indexed="81"/>
            <rFont val="Tahoma"/>
            <family val="2"/>
          </rPr>
          <t xml:space="preserve">
 Producto de la operación </t>
        </r>
      </text>
    </comment>
    <comment ref="K35" authorId="0" shapeId="0" xr:uid="{00000000-0006-0000-0200-000016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7" authorId="0" shapeId="0" xr:uid="{00000000-0006-0000-0200-000017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D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D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D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D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D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D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D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D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D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D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D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D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D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D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D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D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D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D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1D00-000013000000}">
      <text>
        <r>
          <rPr>
            <b/>
            <sz val="9"/>
            <color indexed="81"/>
            <rFont val="Tahoma"/>
            <family val="2"/>
          </rPr>
          <t>Mensual
trimestral
semetral:</t>
        </r>
        <r>
          <rPr>
            <sz val="9"/>
            <color indexed="81"/>
            <rFont val="Tahoma"/>
            <family val="2"/>
          </rPr>
          <t xml:space="preserve">
</t>
        </r>
      </text>
    </comment>
    <comment ref="H35" authorId="0" shapeId="0" xr:uid="{00000000-0006-0000-1D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1D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1D00-000016000000}">
      <text>
        <r>
          <rPr>
            <b/>
            <sz val="9"/>
            <color indexed="81"/>
            <rFont val="Tahoma"/>
            <family val="2"/>
          </rPr>
          <t>Reultado:</t>
        </r>
        <r>
          <rPr>
            <sz val="9"/>
            <color indexed="81"/>
            <rFont val="Tahoma"/>
            <family val="2"/>
          </rPr>
          <t xml:space="preserve">
 Producto de la operación </t>
        </r>
      </text>
    </comment>
    <comment ref="K35" authorId="0" shapeId="0" xr:uid="{00000000-0006-0000-1D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xr:uid="{00000000-0006-0000-1D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E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E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E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E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E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E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E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E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E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E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E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E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E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E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E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E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E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E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1E00-000013000000}">
      <text>
        <r>
          <rPr>
            <b/>
            <sz val="9"/>
            <color indexed="81"/>
            <rFont val="Tahoma"/>
            <family val="2"/>
          </rPr>
          <t>Mensual
trimestral
semetral:</t>
        </r>
        <r>
          <rPr>
            <sz val="9"/>
            <color indexed="81"/>
            <rFont val="Tahoma"/>
            <family val="2"/>
          </rPr>
          <t xml:space="preserve">
</t>
        </r>
      </text>
    </comment>
    <comment ref="H35" authorId="0" shapeId="0" xr:uid="{00000000-0006-0000-1E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1E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1E00-000016000000}">
      <text>
        <r>
          <rPr>
            <b/>
            <sz val="9"/>
            <color indexed="81"/>
            <rFont val="Tahoma"/>
            <family val="2"/>
          </rPr>
          <t>Reultado:</t>
        </r>
        <r>
          <rPr>
            <sz val="9"/>
            <color indexed="81"/>
            <rFont val="Tahoma"/>
            <family val="2"/>
          </rPr>
          <t xml:space="preserve">
 Producto de la operación </t>
        </r>
      </text>
    </comment>
    <comment ref="K35" authorId="0" shapeId="0" xr:uid="{00000000-0006-0000-1E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3" authorId="0" shapeId="0" xr:uid="{00000000-0006-0000-1E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F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F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F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F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F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F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F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F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F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F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F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F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F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F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F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F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F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F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1F00-000013000000}">
      <text>
        <r>
          <rPr>
            <b/>
            <sz val="9"/>
            <color indexed="81"/>
            <rFont val="Tahoma"/>
            <family val="2"/>
          </rPr>
          <t>Mensual
trimestral
semetral:</t>
        </r>
        <r>
          <rPr>
            <sz val="9"/>
            <color indexed="81"/>
            <rFont val="Tahoma"/>
            <family val="2"/>
          </rPr>
          <t xml:space="preserve">
</t>
        </r>
      </text>
    </comment>
    <comment ref="H35" authorId="0" shapeId="0" xr:uid="{00000000-0006-0000-1F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1F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1F00-000016000000}">
      <text>
        <r>
          <rPr>
            <b/>
            <sz val="9"/>
            <color indexed="81"/>
            <rFont val="Tahoma"/>
            <family val="2"/>
          </rPr>
          <t>Reultado:</t>
        </r>
        <r>
          <rPr>
            <sz val="9"/>
            <color indexed="81"/>
            <rFont val="Tahoma"/>
            <family val="2"/>
          </rPr>
          <t xml:space="preserve">
 Producto de la operación </t>
        </r>
      </text>
    </comment>
    <comment ref="K35" authorId="0" shapeId="0" xr:uid="{00000000-0006-0000-1F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xr:uid="{00000000-0006-0000-1F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20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0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0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0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0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0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0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0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0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0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0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0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0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0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20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20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20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20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2000-000013000000}">
      <text>
        <r>
          <rPr>
            <b/>
            <sz val="9"/>
            <color indexed="81"/>
            <rFont val="Tahoma"/>
            <family val="2"/>
          </rPr>
          <t>Mensual
trimestral
semetral:</t>
        </r>
        <r>
          <rPr>
            <sz val="9"/>
            <color indexed="81"/>
            <rFont val="Tahoma"/>
            <family val="2"/>
          </rPr>
          <t xml:space="preserve">
</t>
        </r>
      </text>
    </comment>
    <comment ref="H35" authorId="0" shapeId="0" xr:uid="{00000000-0006-0000-20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20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2000-000016000000}">
      <text>
        <r>
          <rPr>
            <b/>
            <sz val="9"/>
            <color indexed="81"/>
            <rFont val="Tahoma"/>
            <family val="2"/>
          </rPr>
          <t>Reultado:</t>
        </r>
        <r>
          <rPr>
            <sz val="9"/>
            <color indexed="81"/>
            <rFont val="Tahoma"/>
            <family val="2"/>
          </rPr>
          <t xml:space="preserve">
 Producto de la operación </t>
        </r>
      </text>
    </comment>
    <comment ref="K35" authorId="0" shapeId="0" xr:uid="{00000000-0006-0000-20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xr:uid="{00000000-0006-0000-20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21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1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1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1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1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1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1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1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1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1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1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1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1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1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21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21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21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21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2100-000013000000}">
      <text>
        <r>
          <rPr>
            <b/>
            <sz val="9"/>
            <color indexed="81"/>
            <rFont val="Tahoma"/>
            <family val="2"/>
          </rPr>
          <t>Mensual
trimestral
semetral:</t>
        </r>
        <r>
          <rPr>
            <sz val="9"/>
            <color indexed="81"/>
            <rFont val="Tahoma"/>
            <family val="2"/>
          </rPr>
          <t xml:space="preserve">
</t>
        </r>
      </text>
    </comment>
    <comment ref="H35" authorId="0" shapeId="0" xr:uid="{00000000-0006-0000-21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21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2100-000016000000}">
      <text>
        <r>
          <rPr>
            <b/>
            <sz val="9"/>
            <color indexed="81"/>
            <rFont val="Tahoma"/>
            <family val="2"/>
          </rPr>
          <t>Reultado:</t>
        </r>
        <r>
          <rPr>
            <sz val="9"/>
            <color indexed="81"/>
            <rFont val="Tahoma"/>
            <family val="2"/>
          </rPr>
          <t xml:space="preserve">
 Producto de la operación </t>
        </r>
      </text>
    </comment>
    <comment ref="K35" authorId="0" shapeId="0" xr:uid="{00000000-0006-0000-21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47" authorId="0" shapeId="0" xr:uid="{00000000-0006-0000-21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22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2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2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2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2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2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2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2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2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2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2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2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2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2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22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22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22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22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2200-000013000000}">
      <text>
        <r>
          <rPr>
            <b/>
            <sz val="9"/>
            <color indexed="81"/>
            <rFont val="Tahoma"/>
            <family val="2"/>
          </rPr>
          <t>Mensual
trimestral
semetral:</t>
        </r>
        <r>
          <rPr>
            <sz val="9"/>
            <color indexed="81"/>
            <rFont val="Tahoma"/>
            <family val="2"/>
          </rPr>
          <t xml:space="preserve">
</t>
        </r>
      </text>
    </comment>
    <comment ref="H35" authorId="0" shapeId="0" xr:uid="{00000000-0006-0000-2200-000014000000}">
      <text>
        <r>
          <rPr>
            <b/>
            <sz val="9"/>
            <color indexed="81"/>
            <rFont val="Tahoma"/>
            <family val="2"/>
          </rPr>
          <t>Variable 2: Denominador</t>
        </r>
        <r>
          <rPr>
            <sz val="9"/>
            <color indexed="81"/>
            <rFont val="Tahoma"/>
            <family val="2"/>
          </rPr>
          <t xml:space="preserve">
regitrar el nombre del denominador de la formula del indicador.   
</t>
        </r>
      </text>
    </comment>
    <comment ref="I35" authorId="0" shapeId="0" xr:uid="{00000000-0006-0000-22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2200-000016000000}">
      <text>
        <r>
          <rPr>
            <b/>
            <sz val="9"/>
            <color indexed="81"/>
            <rFont val="Tahoma"/>
            <family val="2"/>
          </rPr>
          <t>Reultado:</t>
        </r>
        <r>
          <rPr>
            <sz val="9"/>
            <color indexed="81"/>
            <rFont val="Tahoma"/>
            <family val="2"/>
          </rPr>
          <t xml:space="preserve">
 Producto de la operación </t>
        </r>
      </text>
    </comment>
    <comment ref="K35" authorId="0" shapeId="0" xr:uid="{00000000-0006-0000-22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46" authorId="0" shapeId="0" xr:uid="{00000000-0006-0000-22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0" authorId="0" shapeId="0" xr:uid="{00000000-0006-0000-03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3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3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3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3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3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3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3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3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3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3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3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3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3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xr:uid="{00000000-0006-0000-03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xr:uid="{00000000-0006-0000-03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xr:uid="{00000000-0006-0000-03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xr:uid="{00000000-0006-0000-03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xr:uid="{00000000-0006-0000-0300-000013000000}">
      <text>
        <r>
          <rPr>
            <b/>
            <sz val="9"/>
            <color indexed="81"/>
            <rFont val="Tahoma"/>
            <family val="2"/>
          </rPr>
          <t>Mensual
trimestral
semetral:</t>
        </r>
        <r>
          <rPr>
            <sz val="9"/>
            <color indexed="81"/>
            <rFont val="Tahoma"/>
            <family val="2"/>
          </rPr>
          <t xml:space="preserve">
</t>
        </r>
      </text>
    </comment>
    <comment ref="I35" authorId="0" shapeId="0" xr:uid="{00000000-0006-0000-0300-000014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0300-000015000000}">
      <text>
        <r>
          <rPr>
            <b/>
            <sz val="9"/>
            <color indexed="81"/>
            <rFont val="Tahoma"/>
            <family val="2"/>
          </rPr>
          <t>Reultado:</t>
        </r>
        <r>
          <rPr>
            <sz val="9"/>
            <color indexed="81"/>
            <rFont val="Tahoma"/>
            <family val="2"/>
          </rPr>
          <t xml:space="preserve">
 Producto de la operación </t>
        </r>
      </text>
    </comment>
    <comment ref="K35" authorId="0" shapeId="0" xr:uid="{00000000-0006-0000-0300-000016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7" authorId="0" shapeId="0" xr:uid="{00000000-0006-0000-0300-000017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0" authorId="0" shapeId="0" xr:uid="{00000000-0006-0000-04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4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4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4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4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4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4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4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4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4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4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4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4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4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xr:uid="{00000000-0006-0000-04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xr:uid="{00000000-0006-0000-04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xr:uid="{00000000-0006-0000-04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xr:uid="{00000000-0006-0000-04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xr:uid="{00000000-0006-0000-0400-000013000000}">
      <text>
        <r>
          <rPr>
            <b/>
            <sz val="9"/>
            <color indexed="81"/>
            <rFont val="Tahoma"/>
            <family val="2"/>
          </rPr>
          <t>Mensual
trimestral
semetral:</t>
        </r>
        <r>
          <rPr>
            <sz val="9"/>
            <color indexed="81"/>
            <rFont val="Tahoma"/>
            <family val="2"/>
          </rPr>
          <t xml:space="preserve">
</t>
        </r>
      </text>
    </comment>
    <comment ref="H35" authorId="0" shapeId="0" xr:uid="{00000000-0006-0000-04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04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0400-000016000000}">
      <text>
        <r>
          <rPr>
            <b/>
            <sz val="9"/>
            <color indexed="81"/>
            <rFont val="Tahoma"/>
            <family val="2"/>
          </rPr>
          <t>Reultado:</t>
        </r>
        <r>
          <rPr>
            <sz val="9"/>
            <color indexed="81"/>
            <rFont val="Tahoma"/>
            <family val="2"/>
          </rPr>
          <t xml:space="preserve">
 Producto de la operación </t>
        </r>
      </text>
    </comment>
    <comment ref="K35" authorId="0" shapeId="0" xr:uid="{00000000-0006-0000-04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xr:uid="{00000000-0006-0000-04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05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5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5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5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5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5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5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5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5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05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5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5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5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5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05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05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05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05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0500-000013000000}">
      <text>
        <r>
          <rPr>
            <b/>
            <sz val="9"/>
            <color indexed="81"/>
            <rFont val="Tahoma"/>
            <family val="2"/>
          </rPr>
          <t>Mensual
trimestral
semestral:</t>
        </r>
        <r>
          <rPr>
            <sz val="9"/>
            <color indexed="81"/>
            <rFont val="Tahoma"/>
            <family val="2"/>
          </rPr>
          <t xml:space="preserve">
</t>
        </r>
      </text>
    </comment>
    <comment ref="H35" authorId="0" shapeId="0" xr:uid="{00000000-0006-0000-05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xr:uid="{00000000-0006-0000-05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00000000-0006-0000-0500-000016000000}">
      <text>
        <r>
          <rPr>
            <b/>
            <sz val="9"/>
            <color indexed="81"/>
            <rFont val="Tahoma"/>
            <family val="2"/>
          </rPr>
          <t>Resultado:</t>
        </r>
        <r>
          <rPr>
            <sz val="9"/>
            <color indexed="81"/>
            <rFont val="Tahoma"/>
            <family val="2"/>
          </rPr>
          <t xml:space="preserve">
 Producto de la operación </t>
        </r>
      </text>
    </comment>
    <comment ref="K35" authorId="0" shapeId="0" xr:uid="{00000000-0006-0000-05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xr:uid="{00000000-0006-0000-05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06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6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6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6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6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6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6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6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6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06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6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6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6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6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06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06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06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06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0600-000013000000}">
      <text>
        <r>
          <rPr>
            <b/>
            <sz val="9"/>
            <color indexed="81"/>
            <rFont val="Tahoma"/>
            <family val="2"/>
          </rPr>
          <t>Mensual
trimestral
semestral:</t>
        </r>
        <r>
          <rPr>
            <sz val="9"/>
            <color indexed="81"/>
            <rFont val="Tahoma"/>
            <family val="2"/>
          </rPr>
          <t xml:space="preserve">
</t>
        </r>
      </text>
    </comment>
    <comment ref="H35" authorId="0" shapeId="0" xr:uid="{00000000-0006-0000-06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xr:uid="{00000000-0006-0000-06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00000000-0006-0000-0600-000016000000}">
      <text>
        <r>
          <rPr>
            <b/>
            <sz val="9"/>
            <color indexed="81"/>
            <rFont val="Tahoma"/>
            <family val="2"/>
          </rPr>
          <t>Resultado:</t>
        </r>
        <r>
          <rPr>
            <sz val="9"/>
            <color indexed="81"/>
            <rFont val="Tahoma"/>
            <family val="2"/>
          </rPr>
          <t xml:space="preserve">
 Producto de la operación </t>
        </r>
      </text>
    </comment>
    <comment ref="K35" authorId="0" shapeId="0" xr:uid="{00000000-0006-0000-06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4" authorId="0" shapeId="0" xr:uid="{00000000-0006-0000-06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07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7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7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7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7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7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7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7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7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07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7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7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7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7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07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07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07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07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0700-000013000000}">
      <text>
        <r>
          <rPr>
            <b/>
            <sz val="9"/>
            <color indexed="81"/>
            <rFont val="Tahoma"/>
            <family val="2"/>
          </rPr>
          <t>Mensual
trimestral
semestral:</t>
        </r>
        <r>
          <rPr>
            <sz val="9"/>
            <color indexed="81"/>
            <rFont val="Tahoma"/>
            <family val="2"/>
          </rPr>
          <t xml:space="preserve">
</t>
        </r>
      </text>
    </comment>
    <comment ref="H35" authorId="0" shapeId="0" xr:uid="{00000000-0006-0000-07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xr:uid="{00000000-0006-0000-07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00000000-0006-0000-0700-000016000000}">
      <text>
        <r>
          <rPr>
            <b/>
            <sz val="9"/>
            <color indexed="81"/>
            <rFont val="Tahoma"/>
            <family val="2"/>
          </rPr>
          <t>Resultado:</t>
        </r>
        <r>
          <rPr>
            <sz val="9"/>
            <color indexed="81"/>
            <rFont val="Tahoma"/>
            <family val="2"/>
          </rPr>
          <t xml:space="preserve">
 Producto de la operación </t>
        </r>
      </text>
    </comment>
    <comment ref="K35" authorId="0" shapeId="0" xr:uid="{00000000-0006-0000-07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xr:uid="{00000000-0006-0000-07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08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8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8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8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8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8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8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8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8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8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8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8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8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8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08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08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08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08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0800-000013000000}">
      <text>
        <r>
          <rPr>
            <b/>
            <sz val="9"/>
            <color indexed="81"/>
            <rFont val="Tahoma"/>
            <family val="2"/>
          </rPr>
          <t>Mensual
trimestral
semetral:</t>
        </r>
        <r>
          <rPr>
            <sz val="9"/>
            <color indexed="81"/>
            <rFont val="Tahoma"/>
            <family val="2"/>
          </rPr>
          <t xml:space="preserve">
</t>
        </r>
      </text>
    </comment>
    <comment ref="H35" authorId="0" shapeId="0" xr:uid="{00000000-0006-0000-08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08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0800-000016000000}">
      <text>
        <r>
          <rPr>
            <b/>
            <sz val="9"/>
            <color indexed="81"/>
            <rFont val="Tahoma"/>
            <family val="2"/>
          </rPr>
          <t>Reultado:</t>
        </r>
        <r>
          <rPr>
            <sz val="9"/>
            <color indexed="81"/>
            <rFont val="Tahoma"/>
            <family val="2"/>
          </rPr>
          <t xml:space="preserve">
 Producto de la operación </t>
        </r>
      </text>
    </comment>
    <comment ref="K35" authorId="0" shapeId="0" xr:uid="{00000000-0006-0000-08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xr:uid="{00000000-0006-0000-08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sharedStrings.xml><?xml version="1.0" encoding="utf-8"?>
<sst xmlns="http://schemas.openxmlformats.org/spreadsheetml/2006/main" count="2889" uniqueCount="837">
  <si>
    <t>FORMATO INDICADOR DE GESTIÓN</t>
  </si>
  <si>
    <t>CÓDIGO: DESI-FM-007</t>
  </si>
  <si>
    <t>VERSIÓN: 8</t>
  </si>
  <si>
    <t>FECHA DE APLICACIÓN: MAYO 2020</t>
  </si>
  <si>
    <t>PROCESO:</t>
  </si>
  <si>
    <t>DIRECCIONAMIENTO ESTRATÉGICO E INNOVACIÓN</t>
  </si>
  <si>
    <t>NOMBRE DEL INDICADOR:</t>
  </si>
  <si>
    <t xml:space="preserve">PRODUCTOS DE DIRECCIONAMIENTO ESTRATÉGICO CUMPLIDOS </t>
  </si>
  <si>
    <t xml:space="preserve">CÓDIGO </t>
  </si>
  <si>
    <t xml:space="preserve"> VERSIÓN:</t>
  </si>
  <si>
    <t>DESI-IND-001</t>
  </si>
  <si>
    <t>META:</t>
  </si>
  <si>
    <t>LOGRAR UN NIVEL DE CUMPLIMIENTO DEL 90%  DE LOS  PRODUCTOS DE DIRECCIONAMIENTO ESTRATÉGICO ESTABLECIDOS PARA EL PERIODO</t>
  </si>
  <si>
    <t xml:space="preserve">TIPO DE INDICADOR: </t>
  </si>
  <si>
    <t>EFICIENCIA</t>
  </si>
  <si>
    <t xml:space="preserve">OBJETIVO: </t>
  </si>
  <si>
    <t>Realizar seguimiento al nivel porcentual de cumplimiento en la elaboración de los productos de Direccionamiento Estratégico que sean competencia de la Oficina Asesora de Planeación durante el periodo y en los tiempos establecidos.</t>
  </si>
  <si>
    <t xml:space="preserve">DESCRICIÓN </t>
  </si>
  <si>
    <t xml:space="preserve">El indicador pretende medir el porcentaje de cumplimiento en la entrega de los productos de Direccionamiento Estratégico, teniendo en cuenta las principales temáticas identificadas por los responsables del proceso. Este seguimiento permite realizar control a la elaboración de los productos de los temas estratégicos de la OAP, evitando el incumplimiento de las fechas establecidas; comienza con la identificación de los productos para el periodo y las fechas de entrega establecida y termina en la elaboración de los productos, la generación de la evidencias y el reporte de la información. </t>
  </si>
  <si>
    <r>
      <rPr>
        <b/>
        <sz val="11"/>
        <rFont val="Arial"/>
        <family val="2"/>
      </rPr>
      <t>Fecha de Actualización:</t>
    </r>
    <r>
      <rPr>
        <sz val="11"/>
        <rFont val="Arial"/>
        <family val="2"/>
      </rPr>
      <t xml:space="preserve"> </t>
    </r>
  </si>
  <si>
    <t>Junio del 2020</t>
  </si>
  <si>
    <t>Frecuencia:</t>
  </si>
  <si>
    <t>Unidad de Medida:</t>
  </si>
  <si>
    <t>Trimestral</t>
  </si>
  <si>
    <t>Porcentaje</t>
  </si>
  <si>
    <t>Fuente de Información:</t>
  </si>
  <si>
    <t>Proceso(s) generador(es)  de la información:</t>
  </si>
  <si>
    <t xml:space="preserve">Responsable del Indicador: </t>
  </si>
  <si>
    <t xml:space="preserve">Lista de productos establecidos para el periodo con tiempos de entrega </t>
  </si>
  <si>
    <t>Direccionamiento Estratégico e Innovación</t>
  </si>
  <si>
    <t>Jefe Oficina Asesora de Planeación</t>
  </si>
  <si>
    <t xml:space="preserve">Forma de Cálculo: </t>
  </si>
  <si>
    <t>(Número de productos entregados en los términos de tiempos establecidos / Número de productos definidos para el periodo)</t>
  </si>
  <si>
    <t>LINEA BASE</t>
  </si>
  <si>
    <t>SENTIDO DEL INDICADOR</t>
  </si>
  <si>
    <t>Ascendente</t>
  </si>
  <si>
    <t>constante o Independiente</t>
  </si>
  <si>
    <t>X</t>
  </si>
  <si>
    <t xml:space="preserve"> Descendente</t>
  </si>
  <si>
    <t>Rangos de gestión</t>
  </si>
  <si>
    <t>Deficiente</t>
  </si>
  <si>
    <t>Mejorable</t>
  </si>
  <si>
    <t>Apropiado</t>
  </si>
  <si>
    <t>Min</t>
  </si>
  <si>
    <t>Max</t>
  </si>
  <si>
    <t>CUADRO DE SEGUIMIENTO</t>
  </si>
  <si>
    <t>PERIODO DE MEDICIÓN</t>
  </si>
  <si>
    <t>Número de productos entregados en los términos de tiempos establecidos</t>
  </si>
  <si>
    <t>Número de productos definidos para el periodo</t>
  </si>
  <si>
    <t>RESULTADO</t>
  </si>
  <si>
    <t xml:space="preserve">EVALUACIÓN CUALITATIVA </t>
  </si>
  <si>
    <t>Tercer Trimestre  2023</t>
  </si>
  <si>
    <r>
      <t xml:space="preserve">Se realizaron 11 de los 11 productos programados para el tercer trimestre de la vigencia 2023. Dentro de los productos cumplidos por el proceso DESI se encuentran: 
</t>
    </r>
    <r>
      <rPr>
        <b/>
        <sz val="9"/>
        <rFont val="Arial"/>
        <family val="2"/>
      </rPr>
      <t>1.Informe de indicadores UAERMV de II trimestre 2023.</t>
    </r>
    <r>
      <rPr>
        <sz val="9"/>
        <rFont val="Arial"/>
        <family val="2"/>
      </rPr>
      <t xml:space="preserve">
Se eleboró y publico el informe consolidado de la bateria de indicadores para el periodo del ii trimestre 2023
https://www.umv.gov.co/portal/transparencia2020/indicadores-de-gestion/
</t>
    </r>
    <r>
      <rPr>
        <b/>
        <sz val="9"/>
        <rFont val="Arial"/>
        <family val="2"/>
      </rPr>
      <t xml:space="preserve">
2. Consolidado Planes de Acción por procesos UAERMV segundo trimestre 2023.
</t>
    </r>
    <r>
      <rPr>
        <sz val="9"/>
        <rFont val="Arial"/>
        <family val="2"/>
      </rPr>
      <t xml:space="preserve">Se eleboró y publico el informe consolidado de planes de acción  para el periodo del  ii trimestre 2023
</t>
    </r>
    <r>
      <rPr>
        <sz val="9"/>
        <color rgb="FF0070C0"/>
        <rFont val="Arial"/>
        <family val="2"/>
      </rPr>
      <t xml:space="preserve">https://www.umv.gov.co/portal/transparencia2020/planes-de-accion/
</t>
    </r>
    <r>
      <rPr>
        <sz val="9"/>
        <rFont val="Arial"/>
        <family val="2"/>
      </rPr>
      <t xml:space="preserve">
</t>
    </r>
    <r>
      <rPr>
        <b/>
        <sz val="9"/>
        <color theme="1"/>
        <rFont val="Arial"/>
        <family val="2"/>
      </rPr>
      <t>3</t>
    </r>
    <r>
      <rPr>
        <sz val="9"/>
        <color theme="1"/>
        <rFont val="Arial"/>
        <family val="2"/>
      </rPr>
      <t>-</t>
    </r>
    <r>
      <rPr>
        <b/>
        <sz val="9"/>
        <color theme="1"/>
        <rFont val="Arial"/>
        <family val="2"/>
      </rPr>
      <t>Informe de monitoreo a Riesgos corte ii cuatrimestre 2023,</t>
    </r>
    <r>
      <rPr>
        <sz val="9"/>
        <color theme="1"/>
        <rFont val="Arial"/>
        <family val="2"/>
      </rPr>
      <t xml:space="preserve"> La OAP revisó la información de diseño de controles, reportada por los procesos en el DESI-FM-019 formato de monitoreo al Mapa de Riesgos por proceso V5 y elaboró el Informe Monitoreo Mapas de Riesgo UAERMV-2do cuatrimestre 2023.
</t>
    </r>
    <r>
      <rPr>
        <b/>
        <sz val="9"/>
        <color theme="1"/>
        <rFont val="Arial"/>
        <family val="2"/>
      </rPr>
      <t xml:space="preserve">4-Informe de seguimiento Plan Anticorrupción </t>
    </r>
    <r>
      <rPr>
        <sz val="9"/>
        <color theme="1"/>
        <rFont val="Arial"/>
        <family val="2"/>
      </rPr>
      <t xml:space="preserve">
https://uaermv.sharepoint.com/:f:/s/ProcesoDESI/EoMSxsfSaTxNr_9kaVPV088B1ybpneFS0rUUOdTIFKUTKw?e=VBNJDN
</t>
    </r>
    <r>
      <rPr>
        <b/>
        <sz val="9"/>
        <color theme="1"/>
        <rFont val="Arial"/>
        <family val="2"/>
      </rPr>
      <t xml:space="preserve">
5-Informe politicas MIPG.
</t>
    </r>
    <r>
      <rPr>
        <sz val="9"/>
        <color rgb="FF0070C0"/>
        <rFont val="Arial"/>
        <family val="2"/>
      </rPr>
      <t xml:space="preserve">https://uaermv.sharepoint.com/:w:/s/ProcesoDESI/EXy_4U9hgU1HvoV4o1Y3DIwBB1BkgnDerN8hiMAM9JzG_A?e=r0LMIR
</t>
    </r>
    <r>
      <rPr>
        <b/>
        <sz val="9"/>
        <color rgb="FF0070C0"/>
        <rFont val="Arial"/>
        <family val="2"/>
      </rPr>
      <t xml:space="preserve">
</t>
    </r>
    <r>
      <rPr>
        <b/>
        <sz val="9"/>
        <color theme="1"/>
        <rFont val="Arial"/>
        <family val="2"/>
      </rPr>
      <t xml:space="preserve">6.Seguimiento Plan de Adecuación MIPG (comité y/o correos electrónicos)
</t>
    </r>
    <r>
      <rPr>
        <sz val="9"/>
        <color theme="1"/>
        <rFont val="Arial"/>
        <family val="2"/>
      </rPr>
      <t xml:space="preserve">La OAP realizó el seguimiento  al plan de adecuación y sostenibilidad correspondiente al Ii trimestre del 2023, remitiendo las observaciones a cada lider de politica a traves de correo institucional.
</t>
    </r>
    <r>
      <rPr>
        <b/>
        <sz val="9"/>
        <color theme="1"/>
        <rFont val="Arial"/>
        <family val="2"/>
      </rPr>
      <t xml:space="preserve">
7-Reportes oficial SEGPLAN 
</t>
    </r>
    <r>
      <rPr>
        <sz val="9"/>
        <color theme="1"/>
        <rFont val="Arial"/>
        <family val="2"/>
      </rPr>
      <t>La OAP realizó el proceso de actualización y seguimiento de los modulos de gestón, inversión, territorialización y actividades de SEGPLAN a corte a junio de 2023.</t>
    </r>
    <r>
      <rPr>
        <sz val="9"/>
        <color rgb="FF0070C0"/>
        <rFont val="Arial"/>
        <family val="2"/>
      </rPr>
      <t xml:space="preserve">
https://www.umv.gov.co/portal/transparencia2020/informes-de-seguimiento-a-segplan/
</t>
    </r>
    <r>
      <rPr>
        <b/>
        <sz val="9"/>
        <color theme="1"/>
        <rFont val="Arial"/>
        <family val="2"/>
      </rPr>
      <t xml:space="preserve">
8-Reporte oficial SPI
</t>
    </r>
    <r>
      <rPr>
        <sz val="9"/>
        <color theme="1"/>
        <rFont val="Arial"/>
        <family val="2"/>
      </rPr>
      <t>Durante lo corrido del año 2023, se realizó el reporte de los proyectos de inversión en el aplicativo del DNP - SPI.</t>
    </r>
    <r>
      <rPr>
        <sz val="9"/>
        <color rgb="FF0070C0"/>
        <rFont val="Arial"/>
        <family val="2"/>
      </rPr>
      <t xml:space="preserve">
https://uaermv.sharepoint.com/:f:/s/ProcesoDESI/Eie1Mtk2AjJGlhi1SHlL1zgBy6G77fXBxQvQW4JapItVtw?e=bTXWSf
</t>
    </r>
    <r>
      <rPr>
        <b/>
        <sz val="9"/>
        <color theme="1"/>
        <rFont val="Arial"/>
        <family val="2"/>
      </rPr>
      <t>9-Certificado Diligenciamiento vigencia 2022 FURAG</t>
    </r>
    <r>
      <rPr>
        <sz val="9"/>
        <color rgb="FF0070C0"/>
        <rFont val="Arial"/>
        <family val="2"/>
      </rPr>
      <t xml:space="preserve">
https://uaermv.sharepoint.com/:b:/s/ProcesoDESI/EW4tya4XEXBLln-Qhge83SwBM5anbwZ3FuXqxg0DqLMCKw?e=4PxwY3
</t>
    </r>
    <r>
      <rPr>
        <sz val="9"/>
        <color theme="1"/>
        <rFont val="Arial"/>
        <family val="2"/>
      </rPr>
      <t xml:space="preserve">
</t>
    </r>
    <r>
      <rPr>
        <b/>
        <sz val="9"/>
        <color theme="1"/>
        <rFont val="Arial"/>
        <family val="2"/>
      </rPr>
      <t>10.Boletines de seguimiento a proyectos de inversión (en el marco de las mesas de seguimiento trimestrales)</t>
    </r>
    <r>
      <rPr>
        <sz val="9"/>
        <color theme="1"/>
        <rFont val="Arial"/>
        <family val="2"/>
      </rPr>
      <t xml:space="preserve">
https://uaermv.sharepoint.com/:f:/s/ProcesoDESI/EtqEr5GA_WZDnR34sQWKDDgBv05lb5yuZtahBTXVIG5FLQ?e=N2veJ6
https://www.umv.gov.co/portal/seguimiento-proyectos-de-inversion/
</t>
    </r>
    <r>
      <rPr>
        <b/>
        <sz val="9"/>
        <color theme="1"/>
        <rFont val="Arial"/>
        <family val="2"/>
      </rPr>
      <t xml:space="preserve">11.Publicaciones de aprobaciones documentales 
</t>
    </r>
    <r>
      <rPr>
        <sz val="9"/>
        <color theme="1"/>
        <rFont val="Arial"/>
        <family val="2"/>
      </rPr>
      <t>Evidencia de las novedades documentales publicadas durante tercer trimestre 2023.</t>
    </r>
    <r>
      <rPr>
        <b/>
        <sz val="9"/>
        <color theme="1"/>
        <rFont val="Arial"/>
        <family val="2"/>
      </rPr>
      <t xml:space="preserve">
</t>
    </r>
    <r>
      <rPr>
        <sz val="9"/>
        <color theme="1"/>
        <rFont val="Arial"/>
        <family val="2"/>
      </rPr>
      <t xml:space="preserve">https://uaermv.sharepoint.com/sites/ProcesoDESI/Documentos%20compartidos/Forms/AllItems.aspx?ct=1696881029690&amp;or=OWA%2DNT&amp;cid=b87601da%2D2bff%2Dd44b%2D78a5%2D93c65f054840&amp;ga=1&amp;id=%2Fsites%2FProcesoDESI%2FDocumentos%20compartidos%2F1%2E%20REPORTES%20PROCESO%20DESI%2FDESI%202023%2FSEGUIMIENTO%20ENLACE%20PROCESO%20DESI%5F2023%2FSEGUIMIENTO%20INDICADOR%20DESI%20VIGENCIA%202023%2FEVIDENCIAS%20REPORTE%203ER%20TRIMESTRE%202023%2FNOVEDADES%20DOCUMENTALES%20JULIO%2DSEPTIEMBRE&amp;viewid=91cc1393%2De00b%2D43d7%2D8b8a%2De1215939b8ee 
</t>
    </r>
  </si>
  <si>
    <t>TOTAL</t>
  </si>
  <si>
    <t>REPRESENTACIÓN GRÁFICA</t>
  </si>
  <si>
    <t xml:space="preserve">RESULTADOS
VIGENCIA ANTERIOR </t>
  </si>
  <si>
    <t xml:space="preserve">RESULTADOS 
VIGENCIA ACTUAL </t>
  </si>
  <si>
    <t>ANÁLISIS DE LA DESVIACIÓN</t>
  </si>
  <si>
    <t>ACCIÓN DE MEJORA</t>
  </si>
  <si>
    <t>Tercer trimestre 
2023</t>
  </si>
  <si>
    <t>Respecto a la vigencia anterior ( tercer triimestre de la vigencia 2022),  se mantiene un cumplimiento del 100%  respecto al mismo perido, sin embargo  se recomienda continuar  con el  fortalecimiento del proceso en  busca de mejora continua.</t>
  </si>
  <si>
    <t>N/A</t>
  </si>
  <si>
    <t>SERVICIO A LA CIUDADANÍA Y RELACIONAMIENTO CON PARTES INTERESADAS</t>
  </si>
  <si>
    <t>PORCENTAJE DE DESATENCIÓN DE PQRSFD CON TÉRMINOS DE 10 DÍAS HÁBILES</t>
  </si>
  <si>
    <t>APIC-IND-001</t>
  </si>
  <si>
    <t>VERSIÓN: 7</t>
  </si>
  <si>
    <t>MANTENER EN UN 0% LAS PQRSFD CON TÉRMINOS DE 10 DÍAS HÁBILES RESPONDIDAS FUERA DE TÉRMINOS LEGALES</t>
  </si>
  <si>
    <t>EFICACIA</t>
  </si>
  <si>
    <t>Garantizar la oportunidad en la atención de las PQRSFD con término de atención de 10 días hábiles.</t>
  </si>
  <si>
    <t xml:space="preserve">DESCRIPCIÓN </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</si>
  <si>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10 días hábiles.</t>
  </si>
  <si>
    <t>OCTUBRE DE  2023</t>
  </si>
  <si>
    <t>Sistema Bogotá Te Escucha - SDQS
Sistema de Gestión Documental Orfeo
Base de datos PQRSFD</t>
  </si>
  <si>
    <t>Servicio a la Ciudadanía y Relacionamiento con Partes Interesadas</t>
  </si>
  <si>
    <t>Oficina de Servicio a la Ciudadanía y Sostenibilidad</t>
  </si>
  <si>
    <t>(N. de peticiones con término de respuesta de 10 días hábiles respondidas fuera de términos/ No. de PQRSFD con término de respuesta de 10 días hábiles en el periodo) * 100</t>
  </si>
  <si>
    <t>N. de peticiones con término de respuesta de 10 días hábiles respondidas fuera de términos</t>
  </si>
  <si>
    <t>No. de PQRSFD con término de respuesta de 10 días hábiles en el periodo</t>
  </si>
  <si>
    <t>1 TRIMESTRE</t>
  </si>
  <si>
    <t xml:space="preserve">Respecto al total de las peticiones respondidas fuera de términos, se encuentra que para este trimestre se reportaron 3 peticiones vencidas, lo que permite evidenciar que el indicador se encuentra en el rango de mejorable con un 3% para las PQRSFD con términos de 10 días hábiles.  Cabe mencionar que se mantuvo el porcentaje de peticiones respondidas fuera de términos de 10 hábiles con respecto al IV trimestre de 2022 que registro  también un 3%.
Por otra parte se realizó revisión con corte a 05/04/2023 encontrando que estas 3 peticiones ya se encuentran respondidas, pero presentan acuse de recibo extemporáneo bajo los siguientes radicados: 20231120003522, 20231120007162 y 20231120007372.  Es pertinente tener en cuenta que el componente de Atención al Ciudadano durante el período realizó seguimiento a través de los correos de alerta preventiva para evitar el vencimiento de las peticiones.						</t>
  </si>
  <si>
    <t>2 TRIMESTRE</t>
  </si>
  <si>
    <t xml:space="preserve">Respecto al total de las peticiones respondidas fuera de términos, se encuentra que para este trimestre se reportaron 7 peticiones vencidas, lo que permite evidenciar que el indicador se encuentra en el rango de mejorable con un 7% para las PQRSFD con términos de 10 días hábiles.  Cabe mencionar que se aumentó el porcentaje de peticiones respondidas fuera de términos de 10 hábiles con respecto al I trimestre de 2023 que registró un 3%.
Por otra parte se realizó revisión con corte a 04/07/2023 encontrando que estas 7 peticiones ya se encuentran respondidas, pero presentan acuse de recibo extemporáneo bajo los siguientes radicados: 20231120047062, 20231120049782, 20231120052592, 20231120052662, 20231120056302, 20231120071482 y 20231120076642. Es pertinente tener en cuenta que el componente de Atención al Ciudadano durante el período realizó seguimiento a través de los correos de alerta preventiva para evitar el vencimiento de las peticiones.			, 			</t>
  </si>
  <si>
    <t>3 TRIMESTRE</t>
  </si>
  <si>
    <t xml:space="preserve">Respecto al total de las peticiones respondidas fuera de términos, se encuentra que para este trimestre se reportaron 2 peticiones con acuse de recibo extemporáneo, lo que permite evidenciar que el indicador se encuentra en el rango de mejorable con un 2% para las PQRSFD con términos de 10 días hábiles.  Cabe mencionar que se disminuyó el porcentaje de peticiones respondidas fuera de términos de 10 hábiles con respecto al II trimestre de 2023 que registró un 7%.
Por otra parte se realizó revisión con corte a 02/10/2023 encontrando que estas 2 peticiones ya se encuentran respondidas, pero presentan acuse de recibo extemporáneo bajo los siguientes radicados: 20231120101872 y 20231120106182 . Es pertinente tener en cuenta que el componente de Servicio al Ciudadano durante el período realizó seguimiento a través de los correos de alerta preventiva para evitar el vencimiento de las peticiones.			, 			</t>
  </si>
  <si>
    <t xml:space="preserve">Incluir la gráfica de barra acorde con el indicador que contenga minimo las variables propias de la medicón y el resultado  </t>
  </si>
  <si>
    <t>RESULTADOS
VIGENCIA ANTERIOR</t>
  </si>
  <si>
    <t>Se evidencia que con respecto a la vigencia anterior, hay un aumento de 3 puntos porcentuales  frente a las respuestas emitidas fuera  de los términos de ley, ya que para esta vigencia se reportaron 3 peticiones vencidas.Se sugiere a las dependencias responsables que se implementen las acciones de mejoramiento tendientes a brindar las respuestas con los criterios de  oportunidad, claridad, coherencia, calidad y calidez.</t>
  </si>
  <si>
    <t>Continuar realizando el monitoreo  permanente  de correos de alerta preventiva, para el cumplimiento de las respuestas a los requerimientos dentro de los términos de ley.</t>
  </si>
  <si>
    <t>Se evidencia que con respecto a la vigencia anterior, hay un aumento de 7 puntos porcentuales  frente a las respuestas emitidas fuera  de los términos de ley, ya que para esta vigencia se reportaron 7 peticiones vencidas. Se sugiere a las dependencias responsables que se implementen las acciones de mejoramiento tendientes a brindar las respuestas con los criterios de  oportunidad, claridad, coherencia, calidad y calidez.</t>
  </si>
  <si>
    <t>Se evidencia que con respecto al tercer trimestre de la vigencia anterior, se mantiene bajo el mismo punto porcentual  frente a las respuestas emitidas fuera  de los términos de ley, ya que para esta vigencia se reportaron 2 peticiones con notificación de acuse de recibo extemporáneo. Por otro lado, es importante mencionar que respecto al trimestre anterior, de esta misma vigencia, y dadas las acciones que se vienen adelantando desde la Oficina de Servicio a la Ciudadanía y Sostenibilidad para mejorar los términos de respuesta, se disminuyó de 7 peticiones a 2 peticiones respondidas fuera de los términos establecidos.</t>
  </si>
  <si>
    <t>4 TRIMESTRE</t>
  </si>
  <si>
    <t>TIEMPO  PROMEDIO DE ESPERA PARA  LA ATENCIÓN EN EL CHAT VIRTUAL</t>
  </si>
  <si>
    <t>APIC-IND-002</t>
  </si>
  <si>
    <t>VERSIÓN: 1</t>
  </si>
  <si>
    <t>LOGRAR QUE EL TIEMPO DE ESPERA PROMEDIO SEA MENOR O IGUAL A 3 MINUTOS PARA LA ATENCIÓN EN EL CHAT VIRTUAL</t>
  </si>
  <si>
    <t>Medir el tiempo promedio de espera para la atención en el chat virtual que permita definir acciones encaminadas a majorar los tiempos de respuesta.</t>
  </si>
  <si>
    <t>Este indicador mide el tiempo promedio de espera para la atención en el  chat virtual para cada ciudadano(a). Este tiempo se mide desde el momento que ingresa el usuario hasta que recibe la primera respuesta por parte del operador(a).</t>
  </si>
  <si>
    <t>OCTUBRE de 2023</t>
  </si>
  <si>
    <t>Minutos</t>
  </si>
  <si>
    <t>Reporte trimestral chat virtual</t>
  </si>
  <si>
    <t>Sumatoria del tiempo de espera del total de personas atendidas en el periodo / total de personas atendidas en el periodo.</t>
  </si>
  <si>
    <t>1 MIN</t>
  </si>
  <si>
    <t>x</t>
  </si>
  <si>
    <t>4 min</t>
  </si>
  <si>
    <t>sup 5 min</t>
  </si>
  <si>
    <t>3 min</t>
  </si>
  <si>
    <t>3:59 min</t>
  </si>
  <si>
    <t>0 min</t>
  </si>
  <si>
    <t>2:59 min</t>
  </si>
  <si>
    <t>Sumatoria del tiempo de espera del total de personas atendidas en el periodo (minutos)</t>
  </si>
  <si>
    <t xml:space="preserve">
total de personas atendidas en el periodo.</t>
  </si>
  <si>
    <t>RESULTADO
(minutos)</t>
  </si>
  <si>
    <t xml:space="preserve"> 1 Trimestre</t>
  </si>
  <si>
    <t xml:space="preserve">
De acuerdo con el resultado, se puede evidenciar que el tiempo de espera promedio de primera respuesta en el chat virtual es de 2 minutos por chat, tiempo que se encuentra en el rango apropiado, de acuerdo con los parámetros establecidos en dicho indicador. Por otro lado, mencionar que el número de personas atendidas en el periodo (enero a marzo) corresponde a 193, la cuales se atendieron en un total de 5 horas con 41 minutos equivalentes a 341 minutos. Cabe anotar, que el componente de Atención al Ciudadano está trabajando para mantener el rango apropiado e intentar que dichos tiempos cada día mejoren y que la experiencia de la ciudadanía en términos de espera sea menor.</t>
  </si>
  <si>
    <t>2 Trimestre</t>
  </si>
  <si>
    <t xml:space="preserve">
De acuerdo con el resultado, se puede evidenciar que el tiempo de espera promedio de primera respuesta en el chat virtual es de 1 minuto, 19 segundos por chat, tiempo que se encuentra en el rango apropiado, de acuerdo con los parámetros establecidos en dicho indicador. Por otro lado, es importante mencionar que el número de personas atendidas en el periodo (abril a junio) corresponde a 156, las cuales se atendieron en un total de 28 minutos. Cabe anotar, que el componente de Atención al Ciudadano está trabajando para mantener el rango apropiado en los tiempos espera, para  que la experiencia de la ciudadanía sea la mejor.</t>
  </si>
  <si>
    <t>3 Trimestre</t>
  </si>
  <si>
    <t xml:space="preserve">De acuerdo con el resultado se puede evidenciar que el tiempo de espera promedio de primera respuesta en el chat virtual es de 1 minuto 7 segundos por chat, tiempo que se encuentra en el rango apropiado, de acuerdo con los parámetros establecidos en dicho indicador. Por otro lado, es importante mencionar que el número de personas atendidas en el periodo (julio a septiembre) corresponde a 120, las cuales se atendieron en un total de 4 minutos 42 segundos. Cabe anotar, que el componente de Servicio al Ciudadano está trabajando para mantener el rango apropiado e intentar que dichos tiempos cada día mejoren y que la experiencia de la ciudadanía en términos de espera sea menor.
</t>
  </si>
  <si>
    <t>1 trimestre 2022</t>
  </si>
  <si>
    <t xml:space="preserve">N/A
(el indicador se comenzó a medir a partir del tercer trimestre de 2022) </t>
  </si>
  <si>
    <t>2 min</t>
  </si>
  <si>
    <t xml:space="preserve">
Se recomienda continuar manteniendo este promedio de primera respuesta a través de este canal con el objetivo de mostrar la efectividad del mismo hacia la ciudadanía.
</t>
  </si>
  <si>
    <t>1 min</t>
  </si>
  <si>
    <t xml:space="preserve">3 Trimestre </t>
  </si>
  <si>
    <t>Se evidencia que con respecto al tercer trimestre de la vigencia anterior  el tiempo promedio de espera para la atención en el chat virutal se mantuvo en 1 minuto.</t>
  </si>
  <si>
    <t>TIEMPO PROMEDIO DE ATENCIÓN CHAT VIRTUAL</t>
  </si>
  <si>
    <t>APIC-IND-003</t>
  </si>
  <si>
    <t>LOGRAR QUE EL TIEMPO PROMEDIO DE MANTENER DE ATENCIÓN EN CHAT VIRTUAL SEA MAXIMO 6 MINUTOS</t>
  </si>
  <si>
    <t>Medir el tiempo promedio de atención en el chat virtual que permita definir acciones encaminadas a majorar los tiempos de respuesta</t>
  </si>
  <si>
    <t>Este indicador busca medir el tiempo promedio empleado por el operador(a) del chat virtual para la atención de la ciudadanía.  Con este indicador se analiza la capacidad operativa del proceso para la atención de los ciudadanos, que de acuerdo con el volumen, permita ser eficaces en la respuesta a la ciudadanía en tiempo real.</t>
  </si>
  <si>
    <t>OCTUBRE DE 2023</t>
  </si>
  <si>
    <t>Sumatoria de tiempo de atención del total de atenciones / total de atenciones realizadas en chat virtual</t>
  </si>
  <si>
    <t>8 minutos 19 segundos</t>
  </si>
  <si>
    <t>sup 0:40:01</t>
  </si>
  <si>
    <t>Sumatoria de tiempo de atención del total de atenciones
(MINUTOS)</t>
  </si>
  <si>
    <t xml:space="preserve">total de atenciones realizadas en chat virtual
</t>
  </si>
  <si>
    <t>RESULTADO
(MINUTOS)</t>
  </si>
  <si>
    <t xml:space="preserve">
De acuerdo con el resultado, se puede evidenciar que el tiempo promedio de atención es de 17:52 diecisiete minutos, cincuenta y dos segundos por chat, el cual se encuentra en el rango apropiado, de acuerdo con los parámetros establecidos en dicho indicador. Por otro lado, mencionar que el número de personas atendidas en el periodo (enero a marzo) corresponde a 193, que se atendieron en un total de 53 horas con 45 minutos, equivalentes a 3235 minutos. Cabe anotar, que el componente de Atención al Ciudadano está trabajando  para disminuir dichos tiempos y que la experiencia de la ciudadanía  durante la espera para  la  atención sea menor.
														</t>
  </si>
  <si>
    <t xml:space="preserve">
De acuerdo con el resultado, se puede evidenciar que el tiempo promedio de atención es de 08:19 ocho minutos, diecinueve segundos por chat, el cual se encuentra en el rango apropiado, de acuerdo con los parámetros establecidos en dicho indicador. Por otro lado, mencionar que el número de personas atendidas en el periodo (abril a junio) corresponde a 156, que se atendieron en un total de 21 horas con 38 minutos, equivalentes a 1298 minutos. Cabe anotar, que el componente de Atención al Ciudadano está trabajando  para disminuir dichos tiempos y que la experiencia de la ciudadanía  durante la espera para  la  atención sea menor.
														</t>
  </si>
  <si>
    <t xml:space="preserve">
De acuerdo con el resultado, se puede evidenciar que el tiempo promedio de atención es de 10:15 diez minutos, quince segundos por chat, el cual se encuentra en el rango apropiado, de acuerdo con los parámetros establecidos en dicho indicador. Por otro lado, mencionar que el número de personas atendidas en el periodo (julio a septiembre) corresponde a 120, que se atendieron en un total de 18 horas con 18 minutos, equivalentes a 1098 minutos. Cabe anotar, que el componente de Servicio al Ciudadano está trabajando  para disminuir dichos tiempos y que la experiencia de la ciudadanía  durante la espera para  la  atención sea menor.
														</t>
  </si>
  <si>
    <t>1 TRIMESTRE 2022</t>
  </si>
  <si>
    <t>17 min con 52 segundos</t>
  </si>
  <si>
    <t>2 TRIMESTRE 2023</t>
  </si>
  <si>
    <t>8 min con 19 segundos</t>
  </si>
  <si>
    <t>3 TRIMESTRE 2023</t>
  </si>
  <si>
    <t>20 min</t>
  </si>
  <si>
    <t>10 min con 15 segundos</t>
  </si>
  <si>
    <t>Se evidencia que con respecto al tercer trimestre de la vigencia anterior, hay una disminución de 9 minutos 45 segundos en el tiempo promedio de atención en el chat virtual</t>
  </si>
  <si>
    <t xml:space="preserve">
Se recomienda continuar manteniendo y/o disminuyendo el promedio de atención a través de este canal con el objetivo de mostrar la efectividad del mismo hacia la ciudadanía.
</t>
  </si>
  <si>
    <t>PORCENTAJE DE DESATENCIÓN DE PQRSFD CON TÉRMINOS DE 15 DÍAS HÁBILES</t>
  </si>
  <si>
    <t>APIC-IND-007</t>
  </si>
  <si>
    <t>MANTENER EN UN 0% LAS PQRSFD CON TÉRMINOS DE 15 DÍAS HÁBILES RESPONDIDAS FUERA DE TÉRMINOS LEGALES</t>
  </si>
  <si>
    <t>Garantizar la oportunidad en la atención de las PQRSFD con término de atención de 15 días hábiles.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</si>
  <si>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15 días hábiles.</t>
  </si>
  <si>
    <t>(N. de peticiones con término de respuesta de 15 días hábiles respondidas fuera de términos/ No. de PQRSFD con término de respuesta de 15 días hábiles en el periodo) * 100</t>
  </si>
  <si>
    <t>(N. de peticiones con término de respuesta de 15 días hábiles respondidas fuera de términos</t>
  </si>
  <si>
    <t>No. de PQRSFD con término de respuesta de 15 días hábiles en el periodo</t>
  </si>
  <si>
    <t xml:space="preserve">De las 1270 peticiones recibidas con porcentaje de desatención de PQRFD con términos de 15 días hábiles, se evidencia que 11 peticiones fueron respondidas fuera de tiempo, es decir el 1% del total de la peticiones respondidas durante el trimestre, lo que permite demostrar que actualmente la entidad se encuentra en el rango de gestión mejorable para las PQRSFD con términos de 15 días hábiles.  </t>
  </si>
  <si>
    <t xml:space="preserve">De las 1082 peticiones recibidas con porcentaje de desatención de PQRFD con términos de 15 días hábiles, se evidencia que 5 peticiones fueron respondidas fuera de tiempo, es decir el 0% del total de la peticiones respondidas durante el trimestre, lo que permite demostrar que actualmente la entidad se encuentra en el rango de gestión apropiado para las PQRSFD con términos de 15 días hábiles.  </t>
  </si>
  <si>
    <t>Respecto al total de las peticiones respondidas fuera de términos se encuentra que para este trimestre se reportaron 2 peticiones  con acuse de recibo extemporáneo, lo que permite evidenciar que el indicador se encuentra en el rango apropiado con un 0% para las PQRSFD con términos de respuesta de 15 días  hábiles. 
Por otra parte se realizó revisión con corte a 02/10/2023 encontrando que estas 2 peticiones ya se encuentran respondidas, pero presentan acuse de recibo extemporáneo bajo los siguientes radicados: 20231120086872 y 20231120089632. Es pertinente tener en cuenta que el componente de Servicio al Ciudadano durante el período realizó seguimiento a través de los correos de alerta preventiva para evitar el vencimiento de las peticiones.</t>
  </si>
  <si>
    <t>1 Trimestre</t>
  </si>
  <si>
    <t>Se evidencia que con respecto a la vigencia anterior, hay un aumento de 1 punto porcentual  frente a las respuestas emitidas fuera  de los términos de ley, ya que para esta vigencia se reportaron 11 peticiones vencidas.Se sugiere a las dependencias responsables que se implementen las acciones de mejoramiento tendientes a brindar las respuestas con los criterios de  oportunidad, claridad, coherencia, calidad y calidez.</t>
  </si>
  <si>
    <t>Se evidencia que con respecto a la vigencia anterior, se mantuvo en 0%  las respuestas emitidas fuera  de los términos de ley, ya que para esta vigencia se reportaron  5 peticiones vencidas.Se sugiere a las dependencias responsables que se implementen las acciones de mejoramiento tendientes a brindar las respuestas con los criterios de  oportunidad, claridad, coherencia, calidad y calidez.</t>
  </si>
  <si>
    <t xml:space="preserve">Se evidencia que con respecto al trimestre de la vigencia anterior, hay una disminución de 1 punto porcentual  frente a las respuestas emitidas fuera  de los términos de ley, ya que para esta vigencia se reportaron 2 peticiones vencidas. Se sugiere a las dependencias responsables que se implementen las acciones de mejoramiento tendientes a brindar las respuestas con los criterios de  oportunidad, claridad, coherencia, calidad y calidez.
</t>
  </si>
  <si>
    <t>ESTRATEGIA Y GOBIERNO DE TI</t>
  </si>
  <si>
    <t>CUMPLIMIENTO DE LAS ACCIONES DEL PLAN ESTRATÉGICO DE TECNOLOGÍAS DE LA INFORMACIÓN</t>
  </si>
  <si>
    <t>EGTI-IND-001</t>
  </si>
  <si>
    <t>Cumplir con el 83% de las actividades propuestas en el Plan Estratégico de Tecnologías de la Información - PETI</t>
  </si>
  <si>
    <t>Eficiencia</t>
  </si>
  <si>
    <t>Realizar seguimiento al cumplimiento de las actividades propuestas en el Plan Estratégico de Tecnologías de la Información, de conformidad con los cronogramas propuestos.</t>
  </si>
  <si>
    <t>El indicador permite realizar un comparativo entre el número de actividades programadas para dar cumplimiento con el Plan Estratégico de Tecnologías de la Información, frente al número de actividades ejecutadas en una determinada vigencia.</t>
  </si>
  <si>
    <t>Mayo del 2020</t>
  </si>
  <si>
    <t xml:space="preserve">Porcentaje </t>
  </si>
  <si>
    <t>Cronogramas implementación PETI</t>
  </si>
  <si>
    <t>Estrategia y Gobierno de TI</t>
  </si>
  <si>
    <t>SECRETARÍA GENERAL</t>
  </si>
  <si>
    <t>(N. de actividades ejecutadas / N. de actividades programadas ) *100</t>
  </si>
  <si>
    <t>ACTIVIDADES EJECUTADAS</t>
  </si>
  <si>
    <t>ACTIVIDADES PROGRAMADAS</t>
  </si>
  <si>
    <t>Primer Trimestre</t>
  </si>
  <si>
    <t>1.	Plan de comunicaciones. Se realizan las siguientes actividades: Se incorporan las evidencias de las capacitaciones desarrolladas por uso y apropiación respecto a los proyectos que se desarrollaron para la vigencia 2022, incluyendo las relacionadas con los sistemas de información y Se incluye la grabación de presentación y aprobación del PETI para la vigencia 2023.
2.	Fortalecimiento y mantenimiento del Marco de Referencia de la Arquitectura Empresarial de la Entidad se relaciona las actividades desarrolladas presentados para el primer trimestre del 2023: Actividades desarrolladas Estrategia y Gobierno de TI: Se vienen realizando la construcción de las matrices, catálogos y diagramas para el proceso de actualización de los dominios mencionados y Se definición el plan de capacitación, plan de trabajo para el ejercicio de AE con la OPA y se viene construyendo el material de capacitación de AE. Actividades desarrolladas Servicios Tecnológicos: Se vienen realizando la construcción de las matrices, catálogos y diagramas para el proceso de actualización del dominio mencionado, Actividades desarrolladas Cultura y Apropiación, Seguimiento a la elaboración y publicación de las piezas de comunicación (Elaboración, revisión, ajustes y aprobación, Documento alcance apoyo Cultura y Apropiación a Mejores Equipos de Trabajo (Elaboración, revisión y ajustes), Documento campaña gestión del conocimiento SharePoint (Elaboración y revisión) y Documento estrategias de CA Actualizado.
3.	Construcción, actualización y modelamiento de los artefactos matrices y catálogos de la arquitectura empresarial de la entidad se relaciona las actividades desarrolladas presentados para el primer trimestre del 2023: Actividades desarrolladas Estrategia y Gobierno de TI: Se vienen realizando la construcción de las matrices, catálogos y diagramas para el proceso de actualización de los dominios mencionados. Actividades desarrolladas Servicios Tecnológicos: Se vienen realizando la construcción de las matrices, catálogos y diagramas para el proceso de actualización del dominio mencionado.
4.	Planear, definir e implementar directrices y lineamientos que fortalezcan el marco de gestión y gobernabilidad de TI: se relaciona las actividades desarrolladas presentados para el primer trimestre del 2023: Definición de lecciones aprendidas para el desarrollo del libro de la entidad y Diseño de la caracterización del proceso de TI para la Oficina de TI de la entidad.
5.	Actualización y desarrollo del plan de Transformación digital para la Unidad Administrativa Especial de Rehabilitación y Mantenimiento Vial – UAERMV se relaciona las actividades desarrolladas presentados para el primer trimestre del 2023: Articulación con la plataforma estratégica de la entidad, Visión Digital, Objetivos de transformación Digital, Análisis de la situación actual, Tecnologías Emergentes, Actividades de Transformación Digital, Plan de Gestión del cambio e indicadores
6.	Fortalecimiento e implementación de artefactos del dominio de Información se relaciona las actividades desarrolladas presentados para el primer trimestre del 2023: Establecer las actividades relacionadas con la gestión de los componentes de información, Determinar los roles y responsabilidades en las actividades relacionadas con la gestión de los componentes de la información, Definir los tiempos de implementación de las actividades relacionadas con los componentes de información, Establecer la alienación con la plataforma estratégica institucional y Relacionar los indicadores de gestión y las acciones de seguimiento y control.
7.	Sigma – Desarrollo e implementación del Sistema de Información Georreferenciada se relaciona las actividades desarrolladas presentados para el primer trimestre del 2023: Se espera realizar la formulación de cambio para el siguiente trimestre, Se inicia el proyecto con dificultades por la contratación del equipo de desarrollo, Está en proceso de definición de los módulos de ingeniería y de unidades de muestreo.
8.	BPM – Implementación solución Calíope - Contabilidad de Costos intervención se relaciona las actividades desarrolladas presentados para el primer trimestre del 2023: Se espera realizar la formulación de cambio para el siguiente trimestre, Surgen nuevos requerimientos para producción y para el alcance del proyecto, Se ha adelantado trabajo para la especificación de documentos y la definición de catálogos de intervención, Se inicia el análisis de proceso de interoperabilidad con el sistema SAE y Se realiza la liberación del paquete de mejoramiento de costos de producción.
9.	CALIOPE - Cuentas de Cobro se relaciona las actividades desarrolladas presentados para el primer trimestre del 2023: Para este trimestre se le dio una alta prioridad, donde fueron reasignados ingenieros para implementar el sistema en este periodo de tiempo, El proyecto sale a producción en el mes de febrero, Se realiza capacitación e inducción a los funcionarios de la entidad, Durante el mes de marzo se realiza el proceso de estabilización y Esta por realizarse la formalización de cierre de la primera fase.
10.	Diseño e implementación del proyecto de conectividad del Sumapaz se relaciona las actividades desarrolladas presentados para el primer trimestre del 2023: Desde diciembre del 2022 se designó que era una contratación directa, para lo cual Internexa prestara los servicios, Se realiza el kick off del proyecto y se realiza el acta de inicio, Ya llegaron los equipos para ser instalados y Se realizaron pruebas satelitales satisfactorias.
11.	Diseño, planeación y fortalecimiento de los programas de formación y capacitación tecnológica en la solución de e-learning de la Entidad se relaciona las actividades desarrolladas presentados para el primer trimestre del 2023: Fortalecer los programas de formación tecnológica en la solución de e-learning Calíope cuentas de cobro (Mesa de trabajo con proceso de talento humano para definir inclusión en la plataforma de la información correspondiente a las capacitaciones sobre el módulo).
12.	Actualización e implementación del Modelo de Seguridad y Privacidad de la Información se relaciona las actividades desarrolladas presentados para el primer trimestre del 2023: Se realiza presentación de activos con el plan de trabajo para realizar la identificación de activos al interior de la entidad desde la segunda semana de abril, Se realiza el documento que contienen el diagnóstico de protección de datos personales de la entidad con su respectivo informe, Se realiza el GAP DE MADUREZ basado en la ISO 27001 dando como resultado un 66% de buenas prácticas de seguridad, el objetivo es llegar a mínimo 80% al mes de noviembre de 2023. para esto se deben implementar algunos controles y políticas que faltan en la UMV, Se realiza el informe de seguimiento a la gestión de resultados y proceso de TI, gestión de desempeño institucional, índice de transparencia entre otros, Se realizo documento con el Plan de Concientización y Sensibilización 2023 para todo lo referente al MPSI. Se envió por correo y está pendiente de revisión y aprobación, se realiza la política general de seguridad y privacidad de la información y estamos a la espera de la aprobación por parte del comité de gestión y desempeño, se realiza la matriz RACI y el documento con los roles y perfiles del MSPI. se realiza el manual de seguridad y privacidad de la información, está en revisión y ajustes. Actividades desarrolladas Seguridad Informática: Elaboración Piezas Gráficas - Operación: Se inicia elaboración de piezas gráficas relacionadas con el funcionamiento y requisitos básicos de TI, Apoyo Elaboración Plan de Mejoramiento: Se realiza colaboración para elaboración del Plan de Mejoramiento de Auditoría Independiente de la Política de Gobierno Digital y MSPI, Socialización Política Actualizaciones de Software - INFRA: Se realiza socialización de Políticas de Seguridad de Actualizaciones de Software – INFRA, Actualización Activos de Información TI: Se inicia actualización de activos de información en articulación con Infraestructura y Seguimiento y Control - Infra: Se tiene por cronograma GODI-VI, la realización de seguimiento y control al equipo de infraestructura.
Proyectos sin iniciar a la fecha: 
13.	Actualización y documentación del Plan Estratégico de Tecnologías de Información – PETI para la Unidad Administrativa Especial de Rehabilitación y Mantenimiento Vial – UAERMV
14.	Apoyo a la implementación de la PMO y esquema de madurez de la Entidad
15.	Diseño de la arquitectura de referencia para la implementación de los servicios en la ventanilla única de la Entidad
16.	PES – Adquisición e implementación del sistema para el direccionamiento estratégico de la Entidad
17.	Apoyar la implementación del sistema de integración de políticas MIPG
18.	Adquisición e implementación del Sistema de Planificación de Recursos Empresariales – ERP
19.	Diseño y definición del Modelo de Requisitos de Documentos Electrónicos – MOREQ
20.	Apoyo a la implementación de la Sala de Obras de la Entidad
21.	Diseño y planeación del plan de gestión de capacidad de la infraestructura tecnológica de la Entidad.
22.	Automatización de la Torre de Bacheo - Fase I</t>
  </si>
  <si>
    <t>Segundo Trimestre</t>
  </si>
  <si>
    <t>1. Plan de comunicaciones: Las actividades desarrolladas son Seguimiento a la elaboración y publicación de las piezas de comunicación (Elaboración, revisión, ajustes y aprobación, Documento campaña gestión del conocimiento SharePoint (Elaboración y revisión), Documento estrategias de CA Actualizado, Esquema de incentivos, Plan de formación, Capacitaciones por parte del proveedor de tecnología, Encuesta nivel de adopción e Indicadores cultura y apropiación.
2. PRO-ES-01 Fortalecimiento y mantenimiento del Marco de Referencia de la Arquitectura Empresarial de la Entidad: Las actividades desarrolladas son Se viene realizando la construcción de las matrices, catálogos y diagramas para el proceso de actualización de los dominios mencionados, Se viene construyendo el manual de principios y restricciones de la arquitectura empresarial, Se encuentra en construcción el modelamiento de la arquitectura empresarial a nivel del modelo operativo de TI dentro de la herramienta de arquitect.
3. PRO-GO-01 Construcción, actualización y modelamiento de los artefactos matrices y catálogos de la arquitectura empresarial de la entidad: Se vienen realizando la construcción de las matrices, catálogos y diagramas para el modelo operativo de TI.
4. PRO-GO-02 Planear, definir e implementar directrices y lineamientos que fortalezcan el marco de gestión y gobernabilidad de TI: Las actividades desarrolladas son Definición de lecciones aprendidas para el desarrollo del libro de la entidad y Diseño de la caracterización del proceso de TI para la Oficina de TI de la entidad y actualización de procedimientos, formatos y manuales
5. PRO-ES-03 Actualización y desarrollo del plan de Transformación digital para la UAERMV Las actividades desarrolladas son: Mesas de Trabajo internas con el equipo de TI,  Revisión de la normatividad técnica vigente, Definición del nivel de madurez de transformación digital, Realización de la encuesta de tecnologías emergentes y análisis de resultados y Reportes a la Alta Consejería Distrital para las TIC.
6. PRO-IN-01 Fortalecimiento e implementación de artefactos del dominio de Información Las actividades desarrolladas son: Actualización del Plan de Responsabilidad y Gestión de los Componentes de Información: se realizó la actualización del plan, el cual, se encuentra en proceso de publicación en SISGESTIÓN, Implementación de las actividades del Plan de Responsabilidad y Gestión de los Componentes de Información: se realizaron las siguientes actividades priorizadas en el cronograma del plan y en el cronograma del proyecto GODI VI: Definición del nivel de madurez por lineamiento del Modelo de Arquitectura Empresarial y el Modelo de Gestión y Gobierno TI del Ministerio TIC, con sus respectivos diagramas de radar y evidencias correspondientes al segundo trimestre 2023, Actualización del Plan de Calidad de la Información, el cual, se encuentra en proceso de publicación en SISGESTIÓN, Actualización del Plan de Datos Abiertos, el cual, se encuentra en proceso de publicación en SISGESTIÓN, Gestión de la comunidad de datos en Yammer de la Entidad, ¡Datéate con la UMV!, Preparación y programación del primer ejercicio de aprovechamiento de datos abiertos vigencia 2023, Mesas de trabajo de colaboración del proyecto BI, Verificación de los lineamientos de calidad de los conjuntos de datos previa postulación al Sello de Excelencia del Ministerio TIC, Validación preliminar del catálogo de componentes de información de la entidad, Revisión preliminar y avance en la actualización del mapa de interoperabilidad, Verificación del procedimiento de Calidad de la Información liderado e implementado por el Equipo de Desarrollo, Análisis de los mecanismos de acceso a los componentes de información con el fin de incorporar directrices de accesibilidad, usabilidad y seguridad y Avance en las acciones de sensibilización y socialización del dominio información conformadas por una pieza gráfica y una presentación.
7. PRO-SI-01 Sigma – Desarrollo e implementación del Sistema de Información Georreferenciada Misional – Fase IV Las actividades desarrolladas son: En este momento se han venido ejecutando una serie de mejoras sobre el sistema Sigma, en su mayoría solicitadas por la gerencia de mejoramiento, Se viene entregando una serie de módulos con los usuarios del sistema los cuales quedarían finalizados en el mes de julio, entre los cuales podemos encontrar: Módulo de unidades de muestreo, Módulo de bioingeniería, Módulo de mapa digital TPD, La gerencia de mejoramiento y los usuarios de GASA han solicitado una serie de modificaciones los cuales la dirección ha aprobado para un nuevo control de cambios No 2, donde se ampliará el alcance del proyecto sin modificar el tiempo de entrega, lo cual implica que el avance se reduciría a un 57% a la fecha y Para este trimestre se realizó un control de cambio donde se actualiza la línea base de conformidad con Los inconvenientes presentados durante el inicio de la presente vigencia.
8. PRO-SI-06 BPM – Implementación solución Calíope - Contabilidad de Costos intervención Las actividades desarrolladas son: Hasta la fecha se han ejecutado varios requerimientos a nivel de producción e intervención, donde se cubrían principalmente la creación de catálogos, que son los datos maestros del sistema, Se viene trabajando y entregando el desarrollo de 29 documentos de los cuales ya existen cuatro adelantados, que en sí son los que establecen el álgebra de los costos dentro del sistema, los cuales fueron entregados por el equipo funcional para su implementación en el sistema, Se está realizando la interoperabilidad con la SAE y Calíope y Para este trimestre se realizó un control de cambio donde se actualiza la línea base de conformidad con Los inconvenientes presentados durante el inicio de la presente vigencia.
9. PRO-SI-07 CALIOPE - Cuentas de Cobro Las actividades desarrolladas son: El desarrollo del proyecto se encuentra su segunda fase, Se realiza la definición de 35 requerimientos funcionales que deben ser construidos dentro del sistema, En el mes de abril se liberan el primer paquete de requerimientos cubiertos en el sprint número 1 a nivel de optimización del sistema, Del total de estos 35 requerimientos en el mes de mayo ya se ha realizado la entrega del segundo sprint, los cuales cubren mejoras en el flujo contractual y cuentas de cobro, complemento de interoperabilidad con el sistema Orfeo y La Secretaría General propone realizar un nuevo sprint y pausar el proyecto para priorizar los recursos en el proyecto de costos de intervención.
10. PRO-IN-02 Diseño y generación herramientas de inteligencia de negocio para el análisis y aprovechamiento de la información en la Entidad Las actividades desarrolladas son: El proyecto BI, el cual consiste en la implementación de una solución integral de Inteligencia de Negocios, que apoye a la Entidad en la toma de decisiones basada en datos. De este principal objetivo se desprenden las siguientes acciones: Se realizó el Kickoff del proyecto, y posteriormente se realizaron reuniones de socialización con las áreas funcionales, Se revisó el estado actual de la entidad en cuanto a la arquitectura de datos, Se generaron mesas de trabajo con las áreas funcionales, para conocer los ejercicios internos de visualización (tableros) y escuchar las necesidades, Se están realizando mesas para priorizar las necesidades, y en paralelo con la definición de la arquitectura, se irán realizando tableros de información alineados a las necesidades de la Entidad y Se generaron los documentos de gestión del proyecto, los cuales se encuentran en el repositorio oficial del proyecto.
11. PRO-CA-01 Diseño, planeación y fortalecimiento de los programas de formación y capacitación tecnológica en la solución de e-learning de la Entidad Las actividades desarrolladas son: El proyecto se está ejecutado acorde a la programación de avance en cada una de las actividades relacionadas en el cronograma de trabajo del proyecto GODI VI, del cual CULTURA Y APROPIACIÓN es uno de los dominios que conforman dicho proyecto. Durante el segundo trimestre se presentaron desviaciones normales que afectan en un mínimo porcentaje la ejecución respecto al porcentaje proyectado. Por otra parte, se trabaja fuertemente en la ejecución de las actividades del cronograma de trabajo para garantizar su cumplimiento acorde a los porcentajes revistos de avance. Política Actualizaciones Se realiza socialización de Políticas de Seguridad de Actualizaciones de Software - Desarrollo. Se realizó posterior al corte del Primer Seguimiento, Política BYOD...  Se realiza socialización de la Política de Seguridad BYOD al equipo de Infraestructura, detallando los recursos mínimos necesarios a considerar, Infraestructura Tecnológica - Aranda - Mesa de ayuda y Capacitaciones SIGMA – CALIOPE.
12. PRO-SG-01 Actualización e implementación del Modelo de Seguridad y Privacidad de la Información Las actividades desarrolladas son: En el marco del proyecto de identificación, actuación y gestión de activos, se llevó a cabo la revisión de activos de información para 17 procesos, encontrando 525 activos en total y 60 activos categorizados como críticos, estos serán la base para trabajar el plan de tratamiento de riesgos durante el último trimestre del año, Se realiza actualización al cronograma de trabajo en el cual se incluye el proyecto de plan de continuidad del negocio BCP, Se realizan los informes de seguimiento a la gestión y resultados y el informe para la política de gestión y desempeño institucional – MIPG, Se realizan las piezas de sensibilización (10) para ser enviadas y sensibilizadas a toda la entidad respecto a los TIPS de seguridad y privacidad de la información, Se crea la política de control accesos y se actualiza la política de buen uso de correo electrónico, Se realiza auditoria al sistema de información SICAPITAL y se realiza informe con algunas oportunidades de mejoras las cuales están siendo subsanadas por el equipo de TI, Ajustes a la matriz de roles y perfiles del MSPI y matriz RACI, se aprueba en el comité de gestión y desempeño en conjunto con la política de seguridad y privacidad de la información, se actualiza la política de protección de datos en Sigestion y en la página web, adicionalmente se actualiza el normograma de la entidad a nivel de MSPI, Se realiza actualización de todos los documentos que pertenecen al proceso de Gestión de Servicios de Infraestructura Tecnológica (GSIT). Por Estrategia y Gobierno de TI.(31 DOCUMENTOS), Identificación y gestión de los riesgos de los riesgos de seguridad digital primer cuatrimestre y Se realiza la encuesta de percepción de seguridad de la información a toda la entidad, se crea la política de términos y condiciones del sitio WEB de la UMV. Actividades desarrolladas Seguridad Informática Elaboración Piezas Gráficas - Operación: Se finaliza elaboración de piezas gráficas relacionadas con el funcionamiento y requisitos básicos de TI, Socialización Política Actualizaciones de Software - INFRA: Se realiza socialización de Políticas de Seguridad de Actualizaciones de Software – Desarrollo, Socialización Política BYOD - INFRA: Se realiza socialización de la Política de Seguridad BYOD al equipo de Infraestructura, detallando los recursos mínimos necesarios a considera, Socialización Indicadores de Seguridad: Se realiza socialización de medición de indicadores de Seguridad equipo EGTI, referente al primer trimestre 2023, Informe Seguridad Informática 1 Trimestre: Se realiza elaboración del informe de seguridad del primer trimestre 2023, en donde se manifiesta las acciones realizadas en materia de seguridad junto con sus respectivas necesidades correspondientes a la implementación de las políticas de seguridad de la información, Monitoreo Riesgos Seguridad TI: Se realiza monitoreo de riesgos de los procesos GSIT y EGTI, conforme a los riesgos establecidos sobre los activos críticos del proceso, Actualización Activos de Información TI: Se finaliza actualización de activos de información en articulación con Infraestructura, Actualización Riesgos Activos TI: Se inicia actualización de los Riesgos de activos de información equipo TI, Seguimiento y Control - Infra: Se realiza seguimiento y Control Equipo Infraestructura, así mismo, se tiene por cronograma GODI-VI, la realización de los demás seguimientos y control al equipo de infraestructura y Auditoría EGTI - Seguridad - OCI: Se atiende Auditoría del proceso en los aspectos relacionados con la Política de Seguridad Protección y Tratamiento de Datos Personales, Gestión de Activos y Actualizaciones de Software, se está a la espera del informe emitido por la OCI.
Proyectos sin iniciar 
13. PRO-ES-02 Actualización y documentación del Plan Estratégico de Tecnologías de Información – PETI para la Unidad Administrativa Especial de Rehabilitación y Mantenimiento Vial – UAERMV.
14. PRO-GO-04 Apoyo a la implementación de la PMO y esquema de madurez de la Entidad.
15. PRO-SI-02 Diseño de la arquitectura de referencia para la implementación de los servicios en la ventanilla única de la Entidad.
16. PRO-SI-03 PES – Adquisición e implementación del sistema para el direccionamiento estratégico de la Entidad.
17. PRO-SI-04 Apoyar la implementación del sistema de integración de políticas MIPG.
18. PRO-SI-05 Adquisición e implementación del Sistema de Planificación de Recursos Empresariales – ERP.
19. PRO-SI-08 Diseño y definición del Modelo de Requisitos de Documentos Electrónicos – MOREQ.
20. PRO-SI-09 Acompañamiento en el diseño y planeación de los términos de referencia para la adquisición del SGDEA para la UAERMV.
21. PRO-SI-10 Apoyo a la implementación de la Sala de Obras de la Entidad.
22. PRO-SI-11 IA - Detectar y georreferenciar las fallas en los pavimentos.
23. PRO-ST-01 Diseño y planeación del plan de gestión de capacidad de la infraestructura tecnológica de la Entidad.
24. PRO-SI-12 Automatización de la Torre de Bacheo - Fase I.
Proyectos no cumplidos
25. PRO-ST-02 Diseño e implementación del proyecto de conectividad del Sumapaz: Se indico el lugar donde va a quedar el campamento base y en este momento se está resolviendo un tema eléctrico dado que la instalación de los equipos requiere unas características especiales de 220 V. Se encuentra en este momento en un trámite con la alcaldía de Sumapaz.</t>
  </si>
  <si>
    <t>Tercer Trimestre</t>
  </si>
  <si>
    <t>1.	Plan de comunicaciones: Dentro del proceso de ejecución del plan de comunicaciones del PETI, para este trimestre se realizaron distintas actividades relacionadas con: Sensibilización del catálogo de servicios de TI, Se realizaron sensibilizaciones de las políticas de TI y Se realizaron relacionadas con los aplicativos de SIGMA y CALIOPE.
2.	PRO-ES-01 Fortalecimiento y mantenimiento del Marco de Referencia de la Arquitectura Empresarial de la Entidad: Se han venido realizando las actividades relacionadas al fortalecimiento de la AE; sin embargo, dada la actualización generada al Marco de Referencia por parte de MinTIC, varios de los elementos planeados han tenido retrasos, esencialmente por el replanteamiento que se ha tenido que generar para su adaptación al contexto de TI. Se vienen realizando las actividades que responden a la definición y actualización de los siguientes documentos: Definición de los principios y restricciones de la arquitectura y Definición de la matriz DOFA.
3.	PRO-ES-02 Actualización y documentación del Plan Estratégico de Tecnologías de Información – PETI para la Unidad Administrativa Especial de Rehabilitación y Mantenimiento Vial – UAERMV: Se han venido realizando las actividades relacionadas con la actualización del PETI; no obstante, la actualización del Marco de Referencia por parte de MinTIC y el proceso de reestructuración de la Entidad, genero retrasos al tener que replantear su actualización y la adaptación al contexto de TI. Se vienen realizando las actividades que responden a la definición y actualización de los siguientes elementos: Actualización del Modelo de intención de la entidad, Actualización del Modelo operativo de TI y Apoyo de TI a los procesos con relación al desarrollo de conceptos técnicos.
4.	PRO-GO-01 Construcción, actualización y modelamiento de los artefactos matrices y catálogos de la arquitectura empresarial de la entidad: Desde la Oficina de Tecnología de la Información se viene realizando la actualización del proceso, procedimientos, manuales y formatos, relacionados con el proceso de EGTI, dando cumplimiento al proceso de reestructuración de la Entidad que se dio en la presente vigencia. Dentro de los documentos actualizados se encuentran: EGTI-CP-001-V3 Caracterización proceso estrategia y gobierno de TI, EGTI-DI-002 V6 Política de protección y tratamiento de datos personales, EGTI-DI-007 Política buen uso de correo institucional, EGTI-DI-028 Estructura Mesa de Servicios, EGTI-DI-029 Catalogo de servicios de TI, EGTI-FM-021 Formato de soporte técnico, EGTI-FM-022 Inventario de hardware y software, EGTI-FM-023 Bitácora Ingreso-Salida Centro Computo, EGTI-FM-024 Formato Solicitud y Priorización Copias de Seguridad, EGTI-FM-025 Formato Hoja Vida Servidores, EGTI-FM-026 Formato Hoja Vida Equipo Computo, EGTI-FM-027 Formato de obsolescencia, EGTI-FM-028 Formato Solicitud Conexión Equipo Red WIFICORP, EGTI-FM-029 Formato Hoja Vida Firewall-Switches, EGTI-FM-030 Formato Gestión de Credenciales de Acceso y Novedades, EGTI-FM-031 Bitácora Asignación de Perfiles de Navegación en Internet e Infracciones, EGTI-MA-002 Manual de usuario Mesa de Ayuda, EGTI-PL-009 Plan mantenimiento de equipos cómputo y tecnológicos, EGTI-PR-018 Procedimiento generación restauración copias, EGTI-PR-019 Procedimiento de gestión de activos tecnológicos, EGTI-PR-020 Procedimiento soporte técnico y EGTI-PR-021 Procedimiento gestión credenciales y novedades.
5.	PRO-GO-02 Planear, definir e implementar directrices y lineamientos que fortalezcan el marco de gestión y gobernabilidad de TI: Desde la Oficina de Tecnología de la Información se viene realizando la actualización del proceso, procedimientos, manuales y formatos, relacionados con el proceso de EGTI, dando cumplimiento al proceso de reestructuración de la Entidad que se dio en la presente vigencia. Dentro de los documentos actualizados se encuentran: EGTI-CP-001-V3 Caracterización proceso estrategia y gobierno de TI, EGTI-DI-002 V6 Política de protección y tratamiento de datos personales, EGTI-DI-007 Política buen uso de correo institucional, EGTI-DI-028 Estructura Mesa de Servicios, EGTI-DI-029 Catalogo de servicios de TI, EGTI-FM-021 Formato de soporte técnico, EGTI-FM-022 Inventario de hardware y software, EGTI-FM-023 Bitácora Ingreso-Salida Centro Computo, EGTI-FM-024 Formato Solicitud y Priorización Copias de Seguridad, EGTI-FM-025 Formato Hoja Vida Servidores, EGTI-FM-026 Formato Hoja Vida Equipo Computo, EGTI-FM-027 Formato de obsolescencia, EGTI-FM-028 Formato Solicitud Conexión Equipo Red WIFICORP, EGTI-FM-029 Formato Hoja Vida Firewall-Switches, EGTI-FM-030 Formato Gestión de Credenciales de Acceso y Novedades, EGTI-FM-031 Bitácora Asignación de Perfiles de Navegación en Internet e Infracciones, EGTI-MA-002 Manual de usuario Mesa de Ayuda, EGTI-PL-009 Plan mantenimiento de equipos cómputo y tecnológicos, EGTI-PR-018 Procedimiento generación restauración copias, EGTI-PR-019 Procedimiento de gestión de activos tecnológicos, EGTI-PR-020 Procedimiento soporte técnico y EGTI-PR-021 Procedimiento gestión credenciales y novedades.
6.	PRO-ES-03 Actualización y desarrollo del plan de Transformación digital para la Unidad Administrativa Especial de Rehabilitación y Mantenimiento Vial – UAERMV: Durante el tercer trimestre de 2023, en el marco del proyecto ""Actualización y desarrollo del Plan de Transformación Digital"", se llevaron a cabo diversas actividades clave. Esto incluyó la organización de Mesas de Trabajo internas con el equipo TI, la revisión de la normatividad técnica vigente, un análisis comparativo con los planes de transformación digital de otras entidades públicas (benchmarking), avances significativos en la elaboración del documento de plan recomendado por el Ministerio de Tecnologías de la Información y Comunicaciones, que abarca la definición de la visión digital, los objetivos y la alineación estratégica, además de la identificación de la estrategia de documentación del plan. Asimismo, se realizaron reportes periódicos a la Alta Consejería Distrital para las TIC para garantizar una adecuada supervisión y seguimiento del progreso del proyecto.
7.	PRO-IN-01 Fortalecimiento e implementación de artefactos del dominio de Información: Durante el tercer trimestre de 2023, en el marco del proyecto Fortalecimiento e implementación de artefactos del dominio información, se llevaron a cabo una serie de actividades fundamentales. Estas incluyeron la actualización del Plan de Gobierno de la Información, con cambios significativos como el cambio de los procesos de la entidad, el cambio del nombre del documento y la contextualización en el nuevo Marco de Referencia de Arquitectura Empresarial Versión 3. Además, se implementaron diversas acciones priorizadas del Plan de Gobierno de la Información como el avance en las actividades del Modelo de Arquitectura Empresarial y el Modelo de Gestión y Gobierno TI del Ministerio TIC que comprenden el avance en la actualización del Plan de Calidad de la Información, la gestión de la comunidad de datos en Yammer y la preparación del ejercicio de datos abiertos para el año 2023, las mesas de trabajo de colaboración en el proyecto de Business Intelligence, la creación de un catálogo de componentes de información para SIGMA y los avances en la sensibilización sobre el dominio de la información. Estas actividades reflejan un compromiso continuo con el fortalecimiento y la eficaz gestión de la información en la entidad.
8.	PRO-SI-01	Sigma – Desarrollo e implementación del Sistema de Información Georreferenciada Misional – Fase IV: Se han realizado 3 releases del proyecto y el cuarto release está en proceso, espera culminar finalizando el mes de septiembre de 2023; a la fecha de este informe se han realizado 29 entregables compuestos por 24 mejoras al sistema y 5 módulos nuevos: Unidades de Muestreo, Bioingeniería, Mapa digital del TPD, Procedimiento IMVI-PR-02, Cruce Automático con Intervención y Formularios GASA. Para culminar el proyecto se realizarán 4 releases adicionales que terminarán en el mes de mayo de 2024. Definición funcional Programación General de Producción, Ensayos de Laboratorio, Diseño de Pavimentos y Microzonificación del Suelo. Desarrollo y Verificación Unidades de Muestreo, Bioingeniería, Mapa Digital del TPD, Procedimiento IMVI-PR-012, Cruce Automático con Intervención y Modificaciones GASA. Desarrollo Módulo Programación General de Producción.
9.	PRO-SI-05	Adquisición e implementación del Sistema de Planificación de Recursos Empresariales – ERP: Se ha realizado las actividades iniciales de Planeación y levantamiento inicial del Backlog de Requerimientos. Se definieron y documentaron los requerimientos y casos de uso correspondientes al Sprint 1. Se dividió el proyecto en 3 sprint o ciclos de desarrollo del proyecto. Cada sprint tiene actividades de refinación de requerimientos, desarrollo, pruebas, ajustes, certificación y puesta en producción. Se finalizaron las actividades del sprint 1 y se están ejecutando las actividades del sprint 2. Entre los desarrollos ejecutados se encuentran: Gestión de Vencimiento de existencias en Almacén, Definición de reportes en Calíope de Libro Mayor y Libro auxiliar y Cargue de CDPs y CRPs de BOGDATA a SICAPTIAL.
10.	PRO-SI-06	BPM – Implementación solución Calíope - Contabilidad de Costos intervención: Se han realizado 3 releases del proyecto relacionados con Costos Producción y los Catálogos de Costos Intervención, Para culminar el proyecto se realizarán 3 releases adicionales que terminarán en el mes de mayo de 2024, 	Definición funcional Documentos de Intervención y SAE y Desarrollo Documentos de Intervención,
11.	PRO-SI-07 CALIOPE - Cuentas de Cobro: Este proyecto inicio en el 2022 y continua para este año. Se han realizado 5 releases del proyecto que involucran 40 requerimientos que se desarrollaron de acuerdo con las prioridades establecidas por los líderes funcionales de las gerencias financiera y de contratos. Para culminar el proyecto se realizarán 3 releases adicionales que terminarán en el mes de noviembre de 2023, Definición funcional de requerimientos de acuerdo con la prioridad establecida por los líderes funcionales, Desarrollo de nuevas funcionalidades de acuerdo con la prioridad establecida por los líderes funcionales y Definición funcional sprint # 7 y sprint # 8.
12.	PRO-IN-02 Diseño y generación herramientas de inteligencia de negocio para el análisis y aprovechamiento de la información en la Entidad: Se terminó el diseño de la estrategia, los diagramas y la arquitectura se encuentran en aprobación y ajustes. Se encuentran en ajustes los tableros de SIGMA y SST. Se está terminando la revisión de los temas de calidad de datos a consumir, Diseño y construcción Bodega de Datos, Creación vista materializada, Documento Arquitectura de Referencia y Solución, Documento comparativo de herramientas de Inteligencia de Negocios, Tablero de aprovechamiento de SIGMA, Tablero de control SST, Calidad de datos (Metodología) y Aprobaciones diagramas.
13.	PRO-ST-01 Diseño y planeación del plan de gestión de capacidad de la infraestructura tecnológica de la Entidad: Con el proceso de modelo de correlación que se viene trabajando desde seguridad y los diagramas de despliegue que, en conjunto con la definición de los artefactos de la AE, se vienen diseñando los elementos que permiten a un nivel especifica determinar los instrumentos necesarios para definir el plan. 
14.	PRO-CA-01 Diseño, planeación y fortalecimiento de los programas de formación y capacitación tecnológica en la solución de e-learning de la Entidad: Se viene trabajando en el diseño y creación de los cursos y la información para crear el repositorio que podrá ser usado por la entidad en cada una de sus capacitaciones y reinducciones. Se viene trabajando también en la capacitación y aprendizaje de la plataforma paralelamente para crear un sitio acorde a las necesidades de la entidad. 
15.	PRO-SG-01 Actualización e implementación del Modelo de Seguridad y Privacidad de la Información: Ejecución del cronograma de trabajo BIA que hace parte del proyecto continuidad del negocio con fecha de terminación a 30 de noviembre de 2023, Cierre de hallazgos auditoria segundo semestre activos de información para 17 procesos, encontrando Se identificaron 576 activos de información, de los cuales 71 están en categorización críticos, 	La gestión de riesgos se identificó 16 de riesgos de seguridad digital en el cual se presentó el informe en compañía del área de planeación, Se crean políticas y se actualizan procedimientos de acuerdo a nuestro plan de trabajo, algunos documentos relevantes son, Política de seguridad y privacidad de la información, política de criptografía y cifrado de la información, política de transferencia de información, Política de control de acceso, política de desarrollo seguro(aún en proceso de aprobación) ,política de términos y condiciones del sitio web, Formato catálogo de proveedores, ,Formato Matriz RACI, Formato declaración de confidencialidad, Instructivo de roles y responsabilidades del MSPI, manual del sistema gestión de seguridad de la información, Plan de concientización y sensibilización de MSPI, procedimiento de gestión de medios removibles. Se actualiza la política de protección de datos en Sigestion y en la página web. Actividades desarrolladas Seguridad Informática: Elaboración Piezas Gráficas - Operación: Se realiza elaboración de piezas gráficas relacionadas recomendaciones emitidas por Incidente IFX Networks, Elaboración Presentaciones Políticas de Seguridad: Se realiza elaboración de presentaciones de socialización relacionadas con 5 Políticas de seguridad de la información, Socialización Indicadores de Seguridad: Se realiza socialización de medición de indicadores de Seguridad equipo EGTI, referente al Segundo Trimestre 2023, Informe Seguridad Informática 2 Trimestre: Se realiza elaboración del informe de seguridad del Segundo Trimestre 2023, en donde se manifiesta las acciones realizadas en materia de seguridad junto con sus respectivas necesidades correspondientes a la implementación de las políticas de seguridad de la información, Monitoreo Riesgos Seguridad TI 2Q: Se realiza Segundo Monitoreo de riesgos de los procesos GSIT y EGTI, conforme a los riesgos establecidos sobre los activos críticos del proceso, Actualización Riesgos Activos TI: Se finaliza actualización de los Riesgos de activos de información equipo TI, Seguimiento y Control - Infra 2 Trimestre: Se realiza Segundo Seguimiento y Control Equipo Infraestructura, así mismo, se tiene por cronograma GODI-VI, la realización de los demás seguimientos y control al equipo de infraestructura, Preparación Evento Controlado: Se inicia la preparación de escenario referente a un ataque de phishing al interior de la entidad, con la finalidad de aplicarse en la Semana de Seguridad proyectada para 4 trimestre 2023, Plan de Contingencia: Se continua con la elaboración del Plan de Contingencia de TI, con la finalidad de definir las acciones a seguir en caso de presentarse afectación sobre los servicios administrados por la Oficina de Tecnologías de la Información y Correlación Activos Infra: Se continua con la elaboración del Correlacionamiento de activos Infra, con la finalidad de identificar las diferentes dependencias directas e indirectas existentes entre estos.
Proyecto Suspendidos
16.	PRO-GO-04 Apoyo a la implementación de la PMO y esquema de madurez de la Entidad: Con relación a la PMO, la OAP ha venido efectuando actividades para establecer la como debe proceder la entidad para definir los requerimientos que son necesarios para adecuar una PMO para la Entidad y es en este sentido donde se especificó que no era necesario generar un proyecto para implementarla.
17.	PRO-ST-02 Diseño e implementación del proyecto de conectividad del Sumapaz: El proyecto en este momento está suspendido debido a problemas con las instalaciones eléctricas en el edificio donde estarán los puestos de los funcionarios del Proyecto Sumapaz. No tenemos una fecha de avance ya que dependemos de un arreglo que debe ejecutar un tercero (Codensa)
Proyectos sin iniciar
18.	PRO-SI-02 Diseño de la arquitectura de referencia para la implementación de los servicios en la ventanilla única de la Entidad: Se realizo mesa de trabajo con OTI y la Oficina de Servicio al Ciudadano para verificar el tema de ventanilla única, de la cual se estableció que el área de Gestión Documental)iba a revisar con el proceso de correspondencia el cumplimiento de lo que se requiere frente a temas de tecnología, con el fin de identificar los requerimientos para una posible implementación de la ventanilla única
19.	PRO-SI-04 Apoyar la implementación del sistema de integración de políticas MIPG: En conjunto con el área de planeación y el área OTI, para el análisis del software SUITE VISIÓN EMPRESARIAL para automatizar e implementar el Modelo Integrado de Planeación y Gestión – MIPG y el Sistema de Gestión de la Estrategia y Calidad. Como resultado del análisis se generó concepto técnico de propuesta presentada y se dan conclusiones y recomendaciones al respecto.
20.	PRO-SI-10 Apoyo a la implementación de la Sala de Obras de la Entidad: La subdirección de planificación y de conservación presenta la ficha técnica para la optimización SALA COORDINADORA DE OBRAS VIALES. Durante el periodo de este reporte se trabajó en conjunto con la Oficina de Tecnologías de la Información para estructurar la ficha técnica incluyendo un diagnóstico del estado actual, se presenta un análisis de debilidades, oportunidades, fortalezas y amenazas, se establece el objetivo del proyecto, se identifican requerimientos funcionales y no funcionales, definición de necesidades de nueva infraestructura, presupuesto y cronograma. Se cuenta con una ficha técnica mejor estructurado y estamos a la espera de que el área funcional continue con el proceso contractual y presupuestal.
21.	PRO-SI-11 IA - Detectar y georreferenciar las fallas en los pavimentos: Desde la oficina de Tecnologías de Información se ha presentado soporte a las necesidades técnicas que se han generado en el proyecto de Diagnóstico de la malla vial Inteligente mediante videos digitales. Actualmente están levantando videos.</t>
  </si>
  <si>
    <t>Cuarto Trimestre</t>
  </si>
  <si>
    <t xml:space="preserve">Incluir la gráfica de barra acorde con el indicador que contenga mínimo las variables propias de la medición y el resultado  </t>
  </si>
  <si>
    <t xml:space="preserve">Debido a retrasos en la contratación algunos hay proyectos sin iniciar, actualmente se encuentran en verificación de cronograma y se esta revisando la viabilidad de una control de cambios. </t>
  </si>
  <si>
    <t xml:space="preserve">Realizar un control de cambios al PETI. </t>
  </si>
  <si>
    <t>OPORTUNIDAD EN LA ATENCIÓN DE LA MESA DE AYUDA PARA PROCESOS INTERNOS</t>
  </si>
  <si>
    <t>EGTI-IND-003</t>
  </si>
  <si>
    <t>ALCANZAR COMO MÍNIMO UN 60% DE CUMPLIMIENTO EN LA ATENCIÓN DE LOS REQUERIMIENTOS E INCIDENCIAS REPORTADOS A TRAVÉS DE MESA DE AYUDA, DE ACUERDO CON LOS NÍVELES DE SERVICIOS DEFINIDOS PARA LOS PROCESOS INTERNOS.</t>
  </si>
  <si>
    <t>Visualizar el nivel de cumplimiento a los acuerdos de niveles de servicio establecidos para la mesa de ayuda con el ánimo de mejorar los tiempos de atención e incrementar la satisfacción de los usuarios de TI.</t>
  </si>
  <si>
    <t>El presente indicador mide los tiempos de respuesta de las incidencias y requerimientos reportados mediante la mesa de ayuda con respecto a los acuerdos de niveles de servicio asociados. La importancia de dicha medición radica en la detección de puntos a mejorar y la satisfacción al usuario como base del servicio prestado.</t>
  </si>
  <si>
    <t>Septiembre del 2023</t>
  </si>
  <si>
    <t>Reportes sistema GLPI Proporcionado por la mesa de ayuda</t>
  </si>
  <si>
    <t>Gestión de servicios de infraestructura tecnológica</t>
  </si>
  <si>
    <t xml:space="preserve">Oficina de Tecnologías de información </t>
  </si>
  <si>
    <t>CIRI: Cantidad de incidentes y/o requerimientos atendidos por la UMV que dieron cumplimiento a los Acuerdos de Niveles de Servicio (ANS) para procesos internos.
TIRI: Total de incidentes y/o requerimientos reportados mediante la mesa de ayuda y asignados al personal de la UMV.
Fórmula: (CIRI/TIRI)*100</t>
  </si>
  <si>
    <t>CIRI</t>
  </si>
  <si>
    <t>TIRI</t>
  </si>
  <si>
    <t>Primer trimestre</t>
  </si>
  <si>
    <t>Durante el primer trimestre del 2023 la mesa de ayuda resolvió 3899 casos, de los cuales fueron atendidos acorde con los tiempos establecidos en los Acuerdos de Niveles de Servicios (ANS) el 90,28% (Lo que equivale a 3520 casos).</t>
  </si>
  <si>
    <t>Segundo trimestre</t>
  </si>
  <si>
    <t xml:space="preserve">Durante el segundo trimestre del 2023 la mesa de ayuda resolvió 4372 casos, de los cuales fueron atendidos acorde con los tiempos establecidos en los Acuerdos de Niveles de Servicios (ANS) el 86,00% (Lo que equivale a 3760 casos).
De los casos atendidos fuera de los tiempos de los ANS (612 casos) el 0.98% (6 casos)fueron incidentes, es decir casos que requerían atención inmediata y el 99.02% correspondían a requerimientos, es decir solicitud de desarrollo, conceptos técnicos entre otros. </t>
  </si>
  <si>
    <t>Tercer Trimestres</t>
  </si>
  <si>
    <t>Durante el tercer trimestre de 2023, la mesa de ayuda resolvió un total de 4346 casos. Del total, el 85.94% (3735 casos) fueron atendidos dentro de los tiempos establecidos en los Acuerdos de Niveles de Servicio (ANS).
De los casos atendidos fuera de los tiempos de ANS (611 casos), el 2.78% (17 casos) fueron incidentes que requerían atención inmediata, mientras que el 97.22% correspondieron a requerimientos, como solicitudes de desarrollo y conceptos técnicos, entre otros.</t>
  </si>
  <si>
    <t>La mejora se debe a la implementación de la herramienta adquirida para el manejo de la mesa de servicio.</t>
  </si>
  <si>
    <t>No aplica</t>
  </si>
  <si>
    <t>Durante el trimestre las mesas de ayuda crecieron los tickets en un 12%.</t>
  </si>
  <si>
    <t>La mejora se debe a la gestión realizada por los analistas de la mesa de ayuda.</t>
  </si>
  <si>
    <t>PLANIFICACIÓN DE LA INTERVENCIÓN VIAL</t>
  </si>
  <si>
    <t>INTERVENCIONES PRIORIZADAS PARA MISIONALIDAD</t>
  </si>
  <si>
    <t>PIV-IND-001</t>
  </si>
  <si>
    <t>PRIORIZAR 100% DE LA META PROGRAMADA ANUAL PARA PRIORIZACIÓN</t>
  </si>
  <si>
    <t>Medir el avance en las vías priorizadas, con el fin de garantizar que la UAERMV a través de la SPI tenga segmentos para ejecutar y dé cumplimiento a la meta de intervención de la Entidad.</t>
  </si>
  <si>
    <t>Teniendo en cuenta las funciones asignadas a la SMVL y con el fin de dar cumplimiento a la meta de intervención definida por la Entidad, se generó por parte de esta Subdirección un indicador que midiera el avance de lo anteriormente descrito. En ese orden de ideas se estableció medir trimestralmente los kilómetros carril priorizados por esta dependencia a la Subdirección Técnica de Producción e Intervención. Cabe mencionar que a los segmentos con tipo de intervención de rehabilitación y cambio de carpeta se les realiza la evaluación y diseño estructural de pavimento la cual va adjunta en el momento de la priorización.</t>
  </si>
  <si>
    <t>MAYO 2020</t>
  </si>
  <si>
    <t>TRIMESTRAL</t>
  </si>
  <si>
    <t>PORCENTAJE</t>
  </si>
  <si>
    <t>SIGMA</t>
  </si>
  <si>
    <t>Planificación de la Intervención Vial</t>
  </si>
  <si>
    <t>Subdirección de Mejoramiento de la Malla Vial</t>
  </si>
  <si>
    <r>
      <t>((</t>
    </r>
    <r>
      <rPr>
        <sz val="11"/>
        <rFont val="Arial"/>
        <family val="2"/>
      </rPr>
      <t>km/carril de impacto priorizados/</t>
    </r>
    <r>
      <rPr>
        <sz val="11"/>
        <rFont val="Arial"/>
        <family val="2"/>
      </rPr>
      <t>Meta  programada anual para priorización) *100)</t>
    </r>
  </si>
  <si>
    <t>LÍNEA BASE</t>
  </si>
  <si>
    <t>km/carril de impacto priorizados</t>
  </si>
  <si>
    <t>% de Meta  programada anual para priorización</t>
  </si>
  <si>
    <t>TRIM 1</t>
  </si>
  <si>
    <r>
      <t xml:space="preserve">Se priorizaron </t>
    </r>
    <r>
      <rPr>
        <b/>
        <sz val="11"/>
        <rFont val="Arial"/>
        <family val="2"/>
      </rPr>
      <t>545 PK</t>
    </r>
    <r>
      <rPr>
        <sz val="11"/>
        <rFont val="Arial"/>
        <family val="2"/>
      </rPr>
      <t xml:space="preserve"> en </t>
    </r>
    <r>
      <rPr>
        <b/>
        <sz val="11"/>
        <rFont val="Arial"/>
        <family val="2"/>
      </rPr>
      <t>520 CIV</t>
    </r>
    <r>
      <rPr>
        <sz val="11"/>
        <rFont val="Arial"/>
        <family val="2"/>
      </rPr>
      <t xml:space="preserve"> correspondientes a </t>
    </r>
    <r>
      <rPr>
        <b/>
        <sz val="11"/>
        <rFont val="Arial"/>
        <family val="2"/>
      </rPr>
      <t>87,67 Kilómetros-Carril</t>
    </r>
    <r>
      <rPr>
        <sz val="11"/>
        <rFont val="Arial"/>
        <family val="2"/>
      </rPr>
      <t xml:space="preserve">. Adicionalmente se informa que de los segmentos priorizados en vigencias anteriores hay un rezago de segmentos que no fueron intervenidos en el 2022, equivalentes a 66,36 kilómetros-Carril, por otra parte, se excluyeron 18 PK correspondiente a 3,01 Kilómetros carril, finalmente la Gerencia de Infraestructura Urbana incluyó por el Procedimiento IMVI-PR-003, 10,27 Kilómetros-Carril con 47 PK por  lo cual se presenta una priorización efectiva correspondiente a </t>
    </r>
    <r>
      <rPr>
        <b/>
        <sz val="11"/>
        <rFont val="Arial"/>
        <family val="2"/>
      </rPr>
      <t>161,29 Kilómetros Carril</t>
    </r>
    <r>
      <rPr>
        <sz val="11"/>
        <rFont val="Arial"/>
        <family val="2"/>
      </rPr>
      <t xml:space="preserve">, con el </t>
    </r>
    <r>
      <rPr>
        <b/>
        <sz val="11"/>
        <rFont val="Arial"/>
        <family val="2"/>
      </rPr>
      <t>36,3%</t>
    </r>
    <r>
      <rPr>
        <sz val="11"/>
        <rFont val="Arial"/>
        <family val="2"/>
      </rPr>
      <t xml:space="preserve"> de la meta anual programada y el </t>
    </r>
    <r>
      <rPr>
        <b/>
        <sz val="11"/>
        <rFont val="Arial"/>
        <family val="2"/>
      </rPr>
      <t>107,5%</t>
    </r>
    <r>
      <rPr>
        <sz val="11"/>
        <rFont val="Arial"/>
        <family val="2"/>
      </rPr>
      <t xml:space="preserve"> de la meta trimestral programada. Por lo anterior se indica, que la meta acumulada del primer trimestre ha tenido modificaciones tanto en número de PK como en Kilómetros carril, debido a la activación de segmentos suspendidos por parte de la GIU, exclusión de PK y por la variación entre la áreas ejecutadas por la GIU y las reportadas por el IDU.</t>
    </r>
  </si>
  <si>
    <t>TRIM 2</t>
  </si>
  <si>
    <r>
      <t xml:space="preserve">Se priorizaron </t>
    </r>
    <r>
      <rPr>
        <b/>
        <sz val="11"/>
        <rFont val="Arial"/>
        <family val="2"/>
      </rPr>
      <t>780 PK</t>
    </r>
    <r>
      <rPr>
        <sz val="11"/>
        <rFont val="Arial"/>
        <family val="2"/>
      </rPr>
      <t xml:space="preserve"> en </t>
    </r>
    <r>
      <rPr>
        <b/>
        <sz val="11"/>
        <rFont val="Arial"/>
        <family val="2"/>
      </rPr>
      <t>752 CIV</t>
    </r>
    <r>
      <rPr>
        <sz val="11"/>
        <rFont val="Arial"/>
        <family val="2"/>
      </rPr>
      <t xml:space="preserve"> correspondientes a </t>
    </r>
    <r>
      <rPr>
        <b/>
        <sz val="11"/>
        <rFont val="Arial"/>
        <family val="2"/>
      </rPr>
      <t xml:space="preserve">118,75 Kilómetros-Carril, </t>
    </r>
    <r>
      <rPr>
        <sz val="11"/>
        <rFont val="Arial"/>
        <family val="2"/>
      </rPr>
      <t xml:space="preserve">adicionalmente se excluyeron 24 PK correspondientes a 4,09 Kilómetros carril, finalmente la Gerencia de Infraestructura Urbana incluyó por el Procedimiento IMVI-PR-003; 22,65 Kilómetros-Carril con 115 PK por  lo cual se presenta una priorización efectiva correspondiente a </t>
    </r>
    <r>
      <rPr>
        <b/>
        <sz val="11"/>
        <rFont val="Arial"/>
        <family val="2"/>
      </rPr>
      <t>137,31 Kilómetros Carril</t>
    </r>
    <r>
      <rPr>
        <sz val="11"/>
        <rFont val="Arial"/>
        <family val="2"/>
      </rPr>
      <t xml:space="preserve">, con el </t>
    </r>
    <r>
      <rPr>
        <b/>
        <sz val="11"/>
        <rFont val="Arial"/>
        <family val="2"/>
      </rPr>
      <t>30,9%</t>
    </r>
    <r>
      <rPr>
        <sz val="11"/>
        <rFont val="Arial"/>
        <family val="2"/>
      </rPr>
      <t xml:space="preserve"> de la meta anual programada y el </t>
    </r>
    <r>
      <rPr>
        <b/>
        <sz val="11"/>
        <rFont val="Arial"/>
        <family val="2"/>
      </rPr>
      <t>98,1%</t>
    </r>
    <r>
      <rPr>
        <sz val="11"/>
        <rFont val="Arial"/>
        <family val="2"/>
      </rPr>
      <t xml:space="preserve"> de la meta trimestral programada. Por lo anterior se indica, que la meta acumulada del primer trimestre ha tenido modificaciones tanto en número de PK como en Kilómetros carril, debido a la activación de segmentos suspendidos por parte de la GIU, exclusión de PK y por la variación entre la áreas ejecutadas por la GIU y las reportadas por el IDU.</t>
    </r>
  </si>
  <si>
    <t>TRIM 3</t>
  </si>
  <si>
    <r>
      <t xml:space="preserve">Se priorizaron </t>
    </r>
    <r>
      <rPr>
        <b/>
        <sz val="11"/>
        <rFont val="Arial"/>
        <family val="2"/>
      </rPr>
      <t>1.239 PK</t>
    </r>
    <r>
      <rPr>
        <sz val="11"/>
        <rFont val="Arial"/>
        <family val="2"/>
      </rPr>
      <t xml:space="preserve"> en </t>
    </r>
    <r>
      <rPr>
        <b/>
        <sz val="11"/>
        <rFont val="Arial"/>
        <family val="2"/>
      </rPr>
      <t>1.194 CIV</t>
    </r>
    <r>
      <rPr>
        <sz val="11"/>
        <rFont val="Arial"/>
        <family val="2"/>
      </rPr>
      <t xml:space="preserve"> correspondientes a </t>
    </r>
    <r>
      <rPr>
        <b/>
        <sz val="11"/>
        <rFont val="Arial"/>
        <family val="2"/>
      </rPr>
      <t>166,03 Kilómetros-Carril</t>
    </r>
    <r>
      <rPr>
        <sz val="11"/>
        <rFont val="Arial"/>
        <family val="2"/>
      </rPr>
      <t xml:space="preserve">, finalmente la Gerencia de Infraestructura Urbana incluyó por el Procedimiento IMVI-PR-003; 16,01 Kilómetros-Carril con 79 PK por  lo cual se presenta una priorización efectiva correspondiente a </t>
    </r>
    <r>
      <rPr>
        <b/>
        <sz val="11"/>
        <rFont val="Arial"/>
        <family val="2"/>
      </rPr>
      <t>182,04 Kilómetros Carril</t>
    </r>
    <r>
      <rPr>
        <sz val="11"/>
        <rFont val="Arial"/>
        <family val="2"/>
      </rPr>
      <t xml:space="preserve">, con el </t>
    </r>
    <r>
      <rPr>
        <b/>
        <sz val="11"/>
        <rFont val="Arial"/>
        <family val="2"/>
      </rPr>
      <t>40,9%</t>
    </r>
    <r>
      <rPr>
        <sz val="11"/>
        <rFont val="Arial"/>
        <family val="2"/>
      </rPr>
      <t xml:space="preserve"> de la meta anual programada y el </t>
    </r>
    <r>
      <rPr>
        <b/>
        <sz val="11"/>
        <rFont val="Arial"/>
        <family val="2"/>
      </rPr>
      <t>130%</t>
    </r>
    <r>
      <rPr>
        <sz val="11"/>
        <rFont val="Arial"/>
        <family val="2"/>
      </rPr>
      <t xml:space="preserve"> de la meta trimestral programada.</t>
    </r>
  </si>
  <si>
    <t>TRIM 4</t>
  </si>
  <si>
    <t>TRIMESTRE</t>
  </si>
  <si>
    <t>AVANCE DEL TRIM (km-carril)</t>
  </si>
  <si>
    <t>ACUMULADO (km-carril)</t>
  </si>
  <si>
    <t>META (km-carril)</t>
  </si>
  <si>
    <t>TRIM1</t>
  </si>
  <si>
    <t>TRIM2</t>
  </si>
  <si>
    <t>TRIM3</t>
  </si>
  <si>
    <t>TRIM4</t>
  </si>
  <si>
    <t>TRIMESTRE 1</t>
  </si>
  <si>
    <t>En la vigencia anterior había un rezago de priorización acumulado.</t>
  </si>
  <si>
    <t>No aplica.</t>
  </si>
  <si>
    <t>TRIMESTRE 2</t>
  </si>
  <si>
    <t>Se avanza en la priorización, conforme a la planificación</t>
  </si>
  <si>
    <t>TRIMESTRE 3</t>
  </si>
  <si>
    <t>TRIMESTRE 4</t>
  </si>
  <si>
    <t>SEGUIMIENTO A INTERVENCIONES  EJECUTADAS</t>
  </si>
  <si>
    <t>PIV-IND-002</t>
  </si>
  <si>
    <t>VERSIÓN: 5</t>
  </si>
  <si>
    <t xml:space="preserve">REALIZAR 100% DE VISITAS A LAS VÍAS PROGRAMADAS PARA SEGUIMIENTO (INTERVENCION DE CAMBIO DE CARPETA Y REHABILITACION) EN LA VIGENCIA. </t>
  </si>
  <si>
    <t>REALIZAR SEGUIMIENTO A LOS SEGMENTOS VIALES EJECUTADOS POR LA UAERMV CON ACTIVIDADES DE CAMBIO DE CARPETA Y REHABILITACIÓN CON EL FIN DE VERIFICAR SU COMPORTAMIENTO EN EL TIEMPO.</t>
  </si>
  <si>
    <t>COMO PARTE DE LA IMPLEMENTACIÓN DE UN SISTEMA DE GESTIÓN DE PAVIMENTOS, SE DEBE REALIZAR EL SEGUIMIENTO A LAS INTERVENCIONES REALIZADAS POR LA UAERMV QUE FUERON EJECUTADAS CON INTERVENCIÓN DE REHABILITACIÓN Y/O CAMBIO DE CARPETA.</t>
  </si>
  <si>
    <t>Reporte de Km/Carril priorizados de la SMVL ejecutados con cambio de carpeta y rehabilitación</t>
  </si>
  <si>
    <t>Subdirección Técnica de Producción e Intervención.</t>
  </si>
  <si>
    <t>Subdirección de Mejoramiento de la Malla Vial Local</t>
  </si>
  <si>
    <t xml:space="preserve">(# Elementos PK_ID con visita de  seguimiento (CC y RH)/# Elementos PK_ID programados para seguimiento) *100 </t>
  </si>
  <si>
    <t># de Elementos PK_ID con visita de  seguimiento</t>
  </si>
  <si>
    <t># de Elementos PK_ID programados para seguimiento</t>
  </si>
  <si>
    <t>Se realizaron visitas de seguimiento a 687 elementos viales que corresponden al 34% de la meta anual programada y al 101% de la meta trimestral programada. El indicador se considera apropiado de acuerdo a la cantidad prevista en la etapa de planeación y los rangos de gestión establecidos.</t>
  </si>
  <si>
    <t>Se realizaron visitas de seguimiento a 554 elementos viales que corresponden al 27% de la meta anual programada y al 101% de la meta trimestral programada. El indicador se considera apropiado de acuerdo a la cantidad prevista en la etapa de planeación y los rangos de gestión establecidos.</t>
  </si>
  <si>
    <t>Se realizaron visitas de seguimiento a 544 elementos viales que corresponden al 27% de la meta anual programada y al 99% de la meta trimestral programada. El indicador se considera apropiado de acuerdo a la cantidad prevista en la etapa de planeación y los rangos de gestión establecidos.</t>
  </si>
  <si>
    <t xml:space="preserve">AVANCE DEL TRIM </t>
  </si>
  <si>
    <t>ACUMULADO</t>
  </si>
  <si>
    <t>META</t>
  </si>
  <si>
    <t>Las visitas de seguimiento se programan y se ejecutan teniendo en cuenta la fecha de ejecución de los segmentos viales, por tanto no existe una relación entre vigencias para analizar una desviación.</t>
  </si>
  <si>
    <t>INTERVENCIONES PRIORIZADAS EN LA MALLA VIAL RURAL</t>
  </si>
  <si>
    <t>PIV-IND-003</t>
  </si>
  <si>
    <t>VERSIÓN: 3</t>
  </si>
  <si>
    <t xml:space="preserve">PRIORIZAR  100% DE LA META PROGRAMADA ANUAL  PARA CONSERVACIÓN DE LA MALLA VIAL RURAL . </t>
  </si>
  <si>
    <t xml:space="preserve">Medir el avance en las vías priorizadas en la malla vial rural, con el fin de garantizar que la UAERMV a través de la SPI cuente con los segmentos viales para dar cumplimiento a la meta de intervención de la Entidad en la vigencia. </t>
  </si>
  <si>
    <t>Teniendo en cuenta las funciones asignadas a la SMVL y con el fin de dar cumplimiento a la priorización de la meta de intervención en la zona rural de la ciudad, definida para la vigencia por la entidad, se generó por parte de esta Subdirección un indicador que mida el avance de lo anteriormente descrito. En ese orden de ideas se estableció medir trimestralmente los kilómetros carril priorizados de obra por esta dependencia a la Subdirección Técnica de Producción e Intervención.</t>
  </si>
  <si>
    <t>Reporte de kms/carril de obra de vías priorizadas y evaluadas por la SMVL</t>
  </si>
  <si>
    <t>(( Total de kms/carril de impacto priorizados/Meta  programada anual para priorización) *100)</t>
  </si>
  <si>
    <t>Meta  programada anual para priorización</t>
  </si>
  <si>
    <r>
      <t>No se efectuaron priorizaciones en el primer trimestre</t>
    </r>
    <r>
      <rPr>
        <b/>
        <sz val="11"/>
        <rFont val="Arial"/>
        <family val="2"/>
      </rPr>
      <t xml:space="preserve">. </t>
    </r>
    <r>
      <rPr>
        <sz val="11"/>
        <rFont val="Arial"/>
        <family val="2"/>
      </rPr>
      <t xml:space="preserve">Por otra parte, se indica que la Gerencia de Infraestructura Urbana tuvo un rezago de segmentos sin ejecutar en 2022 de 11,82 Kilómetros-Carril, clasificados en 9,01 Kilómetros Carril y 6 PK, los cuales corresponden a los segmentos del convenio de la Troncal Bolivariana en la localidad de Sumapaz y 2,81 Kilómetros Carril con 3 PK de otras localidades de Bogotá, por  lo cual se presenta una priorización efectiva correspondiente a </t>
    </r>
    <r>
      <rPr>
        <b/>
        <sz val="11"/>
        <rFont val="Arial"/>
        <family val="2"/>
      </rPr>
      <t>11,82 Kilómetros Carril</t>
    </r>
    <r>
      <rPr>
        <sz val="11"/>
        <rFont val="Arial"/>
        <family val="2"/>
      </rPr>
      <t xml:space="preserve">, equivalentes al </t>
    </r>
    <r>
      <rPr>
        <b/>
        <sz val="11"/>
        <rFont val="Arial"/>
        <family val="2"/>
      </rPr>
      <t>84,4%</t>
    </r>
    <r>
      <rPr>
        <sz val="11"/>
        <rFont val="Arial"/>
        <family val="2"/>
      </rPr>
      <t xml:space="preserve"> de la meta anual programada y el </t>
    </r>
    <r>
      <rPr>
        <b/>
        <sz val="11"/>
        <rFont val="Arial"/>
        <family val="2"/>
      </rPr>
      <t>98,5%</t>
    </r>
    <r>
      <rPr>
        <sz val="11"/>
        <rFont val="Arial"/>
        <family val="2"/>
      </rPr>
      <t xml:space="preserve"> de la meta trimestral programada. Por lo anterior se indica, que la meta acumulada del primer trimestre ha tenido modificaciones tanto en número de PK como en Kilómetros carril, debido a la activación de segmentos suspendidos por parte de la GIU, exclusión de PK y por la variación entre la áreas ejecutadas por la GIU y las reportadas por el IDU.</t>
    </r>
  </si>
  <si>
    <t>No se efectuaron priorizaciones en el segundo trimestre.</t>
  </si>
  <si>
    <r>
      <t xml:space="preserve">Se priorizaron </t>
    </r>
    <r>
      <rPr>
        <b/>
        <sz val="11"/>
        <rFont val="Arial"/>
        <family val="2"/>
      </rPr>
      <t>0,69 Kilómetros Carril</t>
    </r>
    <r>
      <rPr>
        <sz val="11"/>
        <rFont val="Arial"/>
        <family val="2"/>
      </rPr>
      <t xml:space="preserve"> con</t>
    </r>
    <r>
      <rPr>
        <b/>
        <sz val="11"/>
        <rFont val="Arial"/>
        <family val="2"/>
      </rPr>
      <t xml:space="preserve"> 2 PK</t>
    </r>
    <r>
      <rPr>
        <sz val="11"/>
        <rFont val="Arial"/>
        <family val="2"/>
      </rPr>
      <t xml:space="preserve">, equivalentes al </t>
    </r>
    <r>
      <rPr>
        <b/>
        <sz val="11"/>
        <rFont val="Arial"/>
        <family val="2"/>
      </rPr>
      <t>4,9%</t>
    </r>
    <r>
      <rPr>
        <sz val="11"/>
        <rFont val="Arial"/>
        <family val="2"/>
      </rPr>
      <t xml:space="preserve"> de la meta anual programada y el </t>
    </r>
    <r>
      <rPr>
        <b/>
        <sz val="11"/>
        <rFont val="Arial"/>
        <family val="2"/>
      </rPr>
      <t>69%</t>
    </r>
    <r>
      <rPr>
        <sz val="11"/>
        <rFont val="Arial"/>
        <family val="2"/>
      </rPr>
      <t xml:space="preserve"> de la meta trimestral programada.</t>
    </r>
  </si>
  <si>
    <t>,</t>
  </si>
  <si>
    <t>Trimestre 1</t>
  </si>
  <si>
    <t>Trimestre 2</t>
  </si>
  <si>
    <t>Trimestre 3</t>
  </si>
  <si>
    <t>Trimestre 4</t>
  </si>
  <si>
    <t>INTERVENCIONES PRIORIZADAS DE CICLORUTAS</t>
  </si>
  <si>
    <t>PIV-IND-004</t>
  </si>
  <si>
    <t>VERSIÓN: 4</t>
  </si>
  <si>
    <t>PRIORIZAR  100% DE LA META PROGRAMADA ANUAL  PARA CICLORUTAS</t>
  </si>
  <si>
    <t xml:space="preserve">Medir el avance en las vías priorizadas, con el fin de garantizar que la UAERMV a través de la SPI cuente con las vías necesarias de ciclorutas y dé cumplimiento a la meta de intervención de la Entidad. </t>
  </si>
  <si>
    <t>Teniendo en cuenta las funciones asignadas a la SMVL y con el fin de dar cumplimiento a la meta de intervención definida para la vigencia por la entidad, se generó por parte de esta Subdirección un indicador que midiera el avance de lo anteriormente descrito. En ese orden de ideas se estableció medir trimestralmente los kilómetros lineales priorizados por esta dependencia a la Subdirección Técnica de Producción e Intervención.</t>
  </si>
  <si>
    <t>(( Total de Km priorizados/Meta  programada anual para priorización) *100)</t>
  </si>
  <si>
    <t>Km priorizados</t>
  </si>
  <si>
    <r>
      <t xml:space="preserve">Se priorizaron </t>
    </r>
    <r>
      <rPr>
        <b/>
        <sz val="11"/>
        <rFont val="Arial"/>
        <family val="2"/>
      </rPr>
      <t>43 PK</t>
    </r>
    <r>
      <rPr>
        <sz val="11"/>
        <rFont val="Arial"/>
        <family val="2"/>
      </rPr>
      <t xml:space="preserve"> en </t>
    </r>
    <r>
      <rPr>
        <b/>
        <sz val="11"/>
        <rFont val="Arial"/>
        <family val="2"/>
      </rPr>
      <t>42 CIV</t>
    </r>
    <r>
      <rPr>
        <sz val="11"/>
        <rFont val="Arial"/>
        <family val="2"/>
      </rPr>
      <t xml:space="preserve"> correspondientes a </t>
    </r>
    <r>
      <rPr>
        <b/>
        <sz val="11"/>
        <rFont val="Arial"/>
        <family val="2"/>
      </rPr>
      <t>6,44 Kilómetros-Lineal</t>
    </r>
    <r>
      <rPr>
        <sz val="11"/>
        <rFont val="Arial"/>
        <family val="2"/>
      </rPr>
      <t xml:space="preserve">. Por otra parte, se indica que la Gerencia de Infraestructura Urbana tuvo un rezago de segmentos sin ejecutar en 2022 de 10,76 Kilómetros-Lineal con 104 PK, por  lo cual se presenta una priorización efectiva correspondiente a </t>
    </r>
    <r>
      <rPr>
        <b/>
        <sz val="11"/>
        <rFont val="Arial"/>
        <family val="2"/>
      </rPr>
      <t>17,20 Kilómetros Lineal</t>
    </r>
    <r>
      <rPr>
        <sz val="11"/>
        <rFont val="Arial"/>
        <family val="2"/>
      </rPr>
      <t xml:space="preserve">, equivalentes al </t>
    </r>
    <r>
      <rPr>
        <b/>
        <sz val="11"/>
        <rFont val="Arial"/>
        <family val="2"/>
      </rPr>
      <t>61,4%</t>
    </r>
    <r>
      <rPr>
        <sz val="11"/>
        <rFont val="Arial"/>
        <family val="2"/>
      </rPr>
      <t xml:space="preserve"> de la meta anual programada y el </t>
    </r>
    <r>
      <rPr>
        <b/>
        <sz val="11"/>
        <rFont val="Arial"/>
        <family val="2"/>
      </rPr>
      <t>101,2%</t>
    </r>
    <r>
      <rPr>
        <sz val="11"/>
        <rFont val="Arial"/>
        <family val="2"/>
      </rPr>
      <t xml:space="preserve"> de la meta trimestral programada. Por lo anterior se indica, que la meta acumulada del primer trimestre ha tenido modificaciones tanto en número de PK como en Kilómetros lineal, debido a la activación de segmentos suspendidos por parte de la GIU y por la variación entre las dimensiones ejecutadas por la GIU y las reportadas por el IDU.</t>
    </r>
  </si>
  <si>
    <r>
      <t xml:space="preserve">Se priorizaron </t>
    </r>
    <r>
      <rPr>
        <b/>
        <sz val="11"/>
        <rFont val="Arial"/>
        <family val="2"/>
      </rPr>
      <t>18 PK</t>
    </r>
    <r>
      <rPr>
        <sz val="11"/>
        <rFont val="Arial"/>
        <family val="2"/>
      </rPr>
      <t xml:space="preserve"> en </t>
    </r>
    <r>
      <rPr>
        <b/>
        <sz val="11"/>
        <rFont val="Arial"/>
        <family val="2"/>
      </rPr>
      <t>16 CIV</t>
    </r>
    <r>
      <rPr>
        <sz val="11"/>
        <rFont val="Arial"/>
        <family val="2"/>
      </rPr>
      <t xml:space="preserve"> correspondientes a </t>
    </r>
    <r>
      <rPr>
        <b/>
        <sz val="11"/>
        <rFont val="Arial"/>
        <family val="2"/>
      </rPr>
      <t>3,97 Kilómetros-Lineal</t>
    </r>
    <r>
      <rPr>
        <sz val="11"/>
        <rFont val="Arial"/>
        <family val="2"/>
      </rPr>
      <t xml:space="preserve">, equivalentes al </t>
    </r>
    <r>
      <rPr>
        <b/>
        <sz val="11"/>
        <rFont val="Arial"/>
        <family val="2"/>
      </rPr>
      <t>14,2%</t>
    </r>
    <r>
      <rPr>
        <sz val="11"/>
        <rFont val="Arial"/>
        <family val="2"/>
      </rPr>
      <t xml:space="preserve"> de la meta anual programada y el </t>
    </r>
    <r>
      <rPr>
        <b/>
        <sz val="11"/>
        <rFont val="Arial"/>
        <family val="2"/>
      </rPr>
      <t>99,3%</t>
    </r>
    <r>
      <rPr>
        <sz val="11"/>
        <rFont val="Arial"/>
        <family val="2"/>
      </rPr>
      <t xml:space="preserve"> de la meta trimestral programada.</t>
    </r>
  </si>
  <si>
    <r>
      <t xml:space="preserve">Se priorizaron </t>
    </r>
    <r>
      <rPr>
        <b/>
        <sz val="11"/>
        <rFont val="Arial"/>
        <family val="2"/>
      </rPr>
      <t>2 PK</t>
    </r>
    <r>
      <rPr>
        <sz val="11"/>
        <rFont val="Arial"/>
        <family val="2"/>
      </rPr>
      <t xml:space="preserve"> en </t>
    </r>
    <r>
      <rPr>
        <b/>
        <sz val="11"/>
        <rFont val="Arial"/>
        <family val="2"/>
      </rPr>
      <t>1 CIV</t>
    </r>
    <r>
      <rPr>
        <sz val="11"/>
        <rFont val="Arial"/>
        <family val="2"/>
      </rPr>
      <t xml:space="preserve"> correspondientes a </t>
    </r>
    <r>
      <rPr>
        <b/>
        <sz val="11"/>
        <rFont val="Arial"/>
        <family val="2"/>
      </rPr>
      <t>0,51 Kilómetros-Lineal</t>
    </r>
    <r>
      <rPr>
        <sz val="11"/>
        <rFont val="Arial"/>
        <family val="2"/>
      </rPr>
      <t xml:space="preserve">. Por otra parte, se indica que la Gerencia de Infraestructura Urbana intervino a través del IMVI-PR-012; 0,65 Kilómetros-Lineal con 4 PK, por  lo cual se presenta una priorización efectiva correspondiente a </t>
    </r>
    <r>
      <rPr>
        <b/>
        <sz val="11"/>
        <rFont val="Arial"/>
        <family val="2"/>
      </rPr>
      <t>1,16 Kilómetros Lineal</t>
    </r>
    <r>
      <rPr>
        <sz val="11"/>
        <rFont val="Arial"/>
        <family val="2"/>
      </rPr>
      <t xml:space="preserve">, equivalentes al </t>
    </r>
    <r>
      <rPr>
        <b/>
        <sz val="11"/>
        <rFont val="Arial"/>
        <family val="2"/>
      </rPr>
      <t>4,1%</t>
    </r>
    <r>
      <rPr>
        <sz val="11"/>
        <rFont val="Arial"/>
        <family val="2"/>
      </rPr>
      <t xml:space="preserve"> de la meta anual programada y el </t>
    </r>
    <r>
      <rPr>
        <b/>
        <sz val="11"/>
        <rFont val="Arial"/>
        <family val="2"/>
      </rPr>
      <t>58%</t>
    </r>
    <r>
      <rPr>
        <sz val="11"/>
        <rFont val="Arial"/>
        <family val="2"/>
      </rPr>
      <t xml:space="preserve"> de la meta trimestral programada.</t>
    </r>
  </si>
  <si>
    <t>La Gerencia de Infraestructura Urbana tuvo un rezago de segmentos sin ejecutar en 2022.</t>
  </si>
  <si>
    <t>No Aplica.</t>
  </si>
  <si>
    <t>Se avanza en la priorización conforme a la planificación</t>
  </si>
  <si>
    <t>ASISTENCIA TÉCNICA A LOCALIDADES</t>
  </si>
  <si>
    <t>PIV-IND-005</t>
  </si>
  <si>
    <t>REALIZAR 100% DE LAS MESAS PROPUESTAS DE ASISTENCIA TÉCNICA Y COORDINACIÓN INTERINSTITUCIONAL CON LAS ALCALDÍAS LOCALES EN LA VIGENCIA.</t>
  </si>
  <si>
    <t xml:space="preserve">Medir el avance en las reuniones de asistencia técnica a localidades y coordinación interinstitucional llevadas a cabo con las alcaldías locales, con el fin de garantizar que la UAERMV a través de la SMVL de cumplimiento a lo establecido en el numeral 4 del artículo 7 del acuerdo 011 de 2010  y en concordancia con el objetivo establecido en la caracterización del proceso. </t>
  </si>
  <si>
    <t>Teniendo en cuenta las funciones asignadas a la SMVL, se generó por parte de esta Subdirección un indicador que midiera el avance de lo anteriormente descrito. En ese orden de ideas se estableció medir trimestralmente el número de mesas de asistencia técnica a localidades y coordinación interinstitucional llevadas a cabo con representantes de las alcaldias locales.</t>
  </si>
  <si>
    <t>Actas de las reuniones de asistencia técnica a localidades y coordinación interinstitucional.</t>
  </si>
  <si>
    <t>((Mesas de trabajo programadas/Mesas de trabajo ejecutadas) *100)</t>
  </si>
  <si>
    <t>MESAS DE EJECUTADAS</t>
  </si>
  <si>
    <t>MESAS DE TRABAJO PROGRAMADAS</t>
  </si>
  <si>
    <t>Se realizaron (11) reuniones de asistencia técnica a localidades con Profesionales y Funcionarios de las Alcaldías Locales y Fondos de Desarrollo Local.</t>
  </si>
  <si>
    <t>Se realizaron (8) reuniones de asistencia técnica a localidades con Profesionales y Funcionarios de las Alcaldías Locales y Fondos de Desarrollo Local.</t>
  </si>
  <si>
    <t>Se reañozaron (12) reuiones de asistencia técnica a localiddescon Profesionales y Funcioarios de lasAlcaldia Locales y Fondos de desarrollo Local.</t>
  </si>
  <si>
    <t>TRIM.</t>
  </si>
  <si>
    <t>AVANCE DEL TRIM (# de mesas)</t>
  </si>
  <si>
    <t>ACUMULADO (# de mesas)</t>
  </si>
  <si>
    <t>META (# de mesas)</t>
  </si>
  <si>
    <t>No se presentó desviación</t>
  </si>
  <si>
    <t>DIAGNÓSTICOS REALIZADOS</t>
  </si>
  <si>
    <t>PIV-IND-007</t>
  </si>
  <si>
    <t xml:space="preserve">REALIZAR 100% DE LA META DE DIAGNÓSTICO PROPUESTA A TRAVÉS DEL APLICATIVO SIGMA A ELEMENTOS (PK_ID) EN LA VIGENCIA. </t>
  </si>
  <si>
    <t>Medir el avance en el desarrollo de la actividad de diagnóstico que realiza la Subdirección Técnica de Mejoramiento de la Malla Vial Local con el fin de asegurar el cumplimiento de la meta de diagnóstico propuesta para la vigencia.</t>
  </si>
  <si>
    <t>Teniendo en cuenta las actividades realizadas por la SMVL, se generó por parte de esta Subdirección un indicador que midiera el avance de lo anteriormente descrito. En ese orden de ideas se estableció medir trimestralmente el avance en la actividad de diagnóstico realizada por la UAERMV a través de la SMVL en atención a su misionalidad, el apoyo interinstitucional y otros.</t>
  </si>
  <si>
    <t>Base de datos del SIGMA</t>
  </si>
  <si>
    <t>((Elementos PK_ID diagnosticados /Elementos PK_ID programados en la Vigencia) *100)</t>
  </si>
  <si>
    <t>ELEMENTOS PK_ID DIAGNOSTICADOS</t>
  </si>
  <si>
    <t>ELEMENTOS PK_ID PROGRAMADOS</t>
  </si>
  <si>
    <r>
      <t xml:space="preserve">Se realizó visitas de diagnóstico a </t>
    </r>
    <r>
      <rPr>
        <b/>
        <sz val="11"/>
        <color rgb="FF000000"/>
        <rFont val="Arial"/>
        <family val="2"/>
      </rPr>
      <t>4.226</t>
    </r>
    <r>
      <rPr>
        <b/>
        <sz val="11"/>
        <rFont val="Arial"/>
        <family val="2"/>
      </rPr>
      <t xml:space="preserve"> PK</t>
    </r>
    <r>
      <rPr>
        <sz val="11"/>
        <rFont val="Arial"/>
        <family val="2"/>
      </rPr>
      <t xml:space="preserve"> en </t>
    </r>
    <r>
      <rPr>
        <b/>
        <sz val="11"/>
        <rFont val="Arial"/>
        <family val="2"/>
      </rPr>
      <t>3.983 CIV</t>
    </r>
    <r>
      <rPr>
        <sz val="11"/>
        <rFont val="Arial"/>
        <family val="2"/>
      </rPr>
      <t xml:space="preserve"> equivalentes a </t>
    </r>
    <r>
      <rPr>
        <b/>
        <sz val="11"/>
        <rFont val="Arial"/>
        <family val="2"/>
      </rPr>
      <t>462,80 Kilómetros-Carril</t>
    </r>
    <r>
      <rPr>
        <sz val="11"/>
        <rFont val="Arial"/>
        <family val="2"/>
      </rPr>
      <t xml:space="preserve">, correspondiente al </t>
    </r>
    <r>
      <rPr>
        <b/>
        <sz val="11"/>
        <rFont val="Arial"/>
        <family val="2"/>
      </rPr>
      <t>13,6%</t>
    </r>
    <r>
      <rPr>
        <sz val="11"/>
        <rFont val="Arial"/>
        <family val="2"/>
      </rPr>
      <t xml:space="preserve"> de la meta anual programada y el </t>
    </r>
    <r>
      <rPr>
        <b/>
        <sz val="11"/>
        <rFont val="Arial"/>
        <family val="2"/>
      </rPr>
      <t>100,6%</t>
    </r>
    <r>
      <rPr>
        <sz val="11"/>
        <rFont val="Arial"/>
        <family val="2"/>
      </rPr>
      <t xml:space="preserve"> de la meta trimestral programada. Por otra parte es importante indicar que se están reportando todos los tipos elemento (calzada, bahía, andén, ciclorruta, etc.). Adicionalmente, se debe tener presente que se generan cambios de Kilometro-Carril por la modificación de áreas intervenidas y en número de PK por el cambio de programas.</t>
    </r>
  </si>
  <si>
    <r>
      <t xml:space="preserve">Se realizó visitas de diagnóstico a </t>
    </r>
    <r>
      <rPr>
        <b/>
        <sz val="11"/>
        <color rgb="FF000000"/>
        <rFont val="Arial"/>
        <family val="2"/>
      </rPr>
      <t>8.265</t>
    </r>
    <r>
      <rPr>
        <b/>
        <sz val="11"/>
        <rFont val="Arial"/>
        <family val="2"/>
      </rPr>
      <t xml:space="preserve"> PK</t>
    </r>
    <r>
      <rPr>
        <sz val="11"/>
        <rFont val="Arial"/>
        <family val="2"/>
      </rPr>
      <t xml:space="preserve"> en </t>
    </r>
    <r>
      <rPr>
        <b/>
        <sz val="11"/>
        <rFont val="Arial"/>
        <family val="2"/>
      </rPr>
      <t>7.886 CIV</t>
    </r>
    <r>
      <rPr>
        <sz val="11"/>
        <rFont val="Arial"/>
        <family val="2"/>
      </rPr>
      <t xml:space="preserve"> equivalentes a </t>
    </r>
    <r>
      <rPr>
        <b/>
        <sz val="11"/>
        <rFont val="Arial"/>
        <family val="2"/>
      </rPr>
      <t>920,99 Kilómetros-Carril</t>
    </r>
    <r>
      <rPr>
        <sz val="11"/>
        <rFont val="Arial"/>
        <family val="2"/>
      </rPr>
      <t xml:space="preserve">, correspondiente al </t>
    </r>
    <r>
      <rPr>
        <b/>
        <sz val="11"/>
        <rFont val="Arial"/>
        <family val="2"/>
      </rPr>
      <t>26,7%</t>
    </r>
    <r>
      <rPr>
        <sz val="11"/>
        <rFont val="Arial"/>
        <family val="2"/>
      </rPr>
      <t xml:space="preserve"> de la meta anual programada y el </t>
    </r>
    <r>
      <rPr>
        <b/>
        <sz val="11"/>
        <rFont val="Arial"/>
        <family val="2"/>
      </rPr>
      <t>102%</t>
    </r>
    <r>
      <rPr>
        <sz val="11"/>
        <rFont val="Arial"/>
        <family val="2"/>
      </rPr>
      <t xml:space="preserve"> de la meta trimestral programada. Por otra parte es importante indicar que se están reportando todos los tipos elemento (calzada, bahía, andén, ciclorruta, etc.).  Adicionalmente, se debe tener presente que se generan cambios de Kilometro-Carril por la modificación de áreas intervenidas.</t>
    </r>
  </si>
  <si>
    <r>
      <t xml:space="preserve">Se realizó visitas de diagnóstico a </t>
    </r>
    <r>
      <rPr>
        <b/>
        <sz val="11"/>
        <color rgb="FF000000"/>
        <rFont val="Arial"/>
        <family val="2"/>
      </rPr>
      <t>9.673</t>
    </r>
    <r>
      <rPr>
        <b/>
        <sz val="11"/>
        <rFont val="Arial"/>
        <family val="2"/>
      </rPr>
      <t xml:space="preserve"> PK</t>
    </r>
    <r>
      <rPr>
        <sz val="11"/>
        <rFont val="Arial"/>
        <family val="2"/>
      </rPr>
      <t xml:space="preserve"> en </t>
    </r>
    <r>
      <rPr>
        <b/>
        <sz val="11"/>
        <rFont val="Arial"/>
        <family val="2"/>
      </rPr>
      <t>9.563 CIV</t>
    </r>
    <r>
      <rPr>
        <sz val="11"/>
        <rFont val="Arial"/>
        <family val="2"/>
      </rPr>
      <t xml:space="preserve"> equivalentes a </t>
    </r>
    <r>
      <rPr>
        <b/>
        <sz val="11"/>
        <rFont val="Arial"/>
        <family val="2"/>
      </rPr>
      <t>911,24 Kilómetros-Carril</t>
    </r>
    <r>
      <rPr>
        <sz val="11"/>
        <rFont val="Arial"/>
        <family val="2"/>
      </rPr>
      <t xml:space="preserve">, correspondiente al </t>
    </r>
    <r>
      <rPr>
        <b/>
        <sz val="11"/>
        <rFont val="Arial"/>
        <family val="2"/>
      </rPr>
      <t>31,2%</t>
    </r>
    <r>
      <rPr>
        <sz val="11"/>
        <rFont val="Arial"/>
        <family val="2"/>
      </rPr>
      <t xml:space="preserve"> de la meta anual programada y el </t>
    </r>
    <r>
      <rPr>
        <b/>
        <sz val="11"/>
        <rFont val="Arial"/>
        <family val="2"/>
      </rPr>
      <t>100,8%</t>
    </r>
    <r>
      <rPr>
        <sz val="11"/>
        <rFont val="Arial"/>
        <family val="2"/>
      </rPr>
      <t xml:space="preserve"> de la meta trimestral programada. Por otra parte es importante indicar que se están reportando todos los tipos elemento (calzada, bahía, andén, ciclorruta, etc.).</t>
    </r>
  </si>
  <si>
    <t>Debido a que durante el periodo de enero a marzo no se ha contratado la totalidad de ingenieros de diagnostico la cifra de inspecciones fue menor.</t>
  </si>
  <si>
    <t>Se encuentran en proceso de evaluación la contratación por parte de la entidad, de los ingenieros diagnosticadores.</t>
  </si>
  <si>
    <t>Se avanza en el diagnóstico, conforme a la planificación</t>
  </si>
  <si>
    <t>PRODUCCIÓN DE MEZCLA Y PROVISIONAMIENTO DE MAQUINARIA Y EQUIPOS</t>
  </si>
  <si>
    <t>PORCENTAJE DE CUMPLIMIENTO DE ENTREGAS DE MEZCLAS AUTORIZADAS</t>
  </si>
  <si>
    <t>PPMQ-IND-001</t>
  </si>
  <si>
    <t>VERSIÓN: 1.0</t>
  </si>
  <si>
    <t>CUMPLIR CON EL 80% DE LOS REQUERIMIENTOS ENTREGAS DE MEZCLAS AUTORIZADAS</t>
  </si>
  <si>
    <t>Eficacia</t>
  </si>
  <si>
    <t>Cumplir con las necesidades de mezcla asfaltica en frio, caliente y concreto hidraulico suministradas por la Gerencia de Producción a las intervenciones de la UMV.</t>
  </si>
  <si>
    <t>El indicador mide las entregas de lo producido y despachado de  mezcla asfaltica en frio, caliente y concreto hidraulico de la sede de producción, buscando generar el control del cumplimiento a las solicitudes realizadas al proceso de producción.</t>
  </si>
  <si>
    <t>DICIEMBRE 2020</t>
  </si>
  <si>
    <t>MAYO DE 2020</t>
  </si>
  <si>
    <t>Bitacora produccion.</t>
  </si>
  <si>
    <t>PPMQ</t>
  </si>
  <si>
    <t>Gerencia Producción</t>
  </si>
  <si>
    <t>((% cumplimiento mezcla fria+% cumplimiento mezcla caliente+% cumplimiento concreto hidraulico) /3) /porcentaje de cumplimiento esperado</t>
  </si>
  <si>
    <t>sumatoria de cumplimientos productos solicitados/3</t>
  </si>
  <si>
    <t>porcentaje cumplimiento esperado</t>
  </si>
  <si>
    <t>En el mes de Enero 2023, se finalizo con el plan choque como compromiso con la Administracion, de acuerdo a ello, se obtuvo indicardor de produccion mas alto referente  al mes de febrero y marzo.
En el mes de  febrero se presentó la terminación del cto sindical, afectando la disponibiidad en cuanto al personal para las activiades de producción y el despacho de productos solicitados por GI; finalmente en el mes de marzo se reactiva el contrato sindical. 
Por otra parte un factor determinante para el despacho de material hace referencia a la baja disponibilidad de vehiculos en sede produccion para respectivos cumplimientos en las programaciones de MBR y RAP principalmente.</t>
  </si>
  <si>
    <t>En el segundo trimestre se da cumplimiento en el rango "Apropiado" al indicador de cumplimiento, aunque se identifica la tendencia a disminucion del porcentaje del mismo respecto al anterior trimestre, lo cual entre otros factores se debe al aumento del 17% de las programaciones realizadas de MBR y la poca disponibilidad de vehiculos para cumplir con los despachos lo que afectó el cvimiento.</t>
  </si>
  <si>
    <t xml:space="preserve">Durante el III trimestre se presentaron novedades con respecto a la plantas (daños en la planta 1 por caja reductora del tambor secador durante el mes de julio 2023 -8 días) y  daños en planta 2 en la cola del elevador durante 5 dias del mes de agosto,sin embargo se garantizó el despacho de material es valido aclarar que este indicador se vio afectado por disponibilidad de vehiculos. Por otra parte, respecto al despacho de material MBR no se cumple con la totalidad del despacho de este tipo de material debido a la baja disponibilidad de vehiculos lo que de manera directa y proporcional afecta el % de cumplimiento de indicador.  </t>
  </si>
  <si>
    <t>(Grafica con una sola barra trimestral)</t>
  </si>
  <si>
    <t>Mejorar las programaciones de disponibilidad de los vehiculos con base a las solicitudes que realiza GI</t>
  </si>
  <si>
    <t>PRODUCCIÓN DE MEZCLA Y PROVISION DE MAQUINARIA Y EQUIPOS</t>
  </si>
  <si>
    <t xml:space="preserve"> PORCENTAJE DE CUMPLIMIENTO DE PARAMETROS DE PRODUCCIÓN  DE MEZCLA ASFALTICA Y CONCRETOS.</t>
  </si>
  <si>
    <t>PPMQ-IND-002</t>
  </si>
  <si>
    <t>CUMPLIR CON EL 80% DE LOS PARAMETROS DE LA PRODUCCIÓN DE MEZCLA ASFALTICA Y CONCRETO  PARA LAS INTERVENCIONES DE LA UAERMV.</t>
  </si>
  <si>
    <t xml:space="preserve"> PORCENTAJE DE CUMPLIMIENTO DE PARAMETROS DE PRODUCCIÓN  DE MEZCLA ASFALTICA Y CONCRETO.</t>
  </si>
  <si>
    <t>EFECTIVIDAD</t>
  </si>
  <si>
    <t>Medir el cumplimiento de los parametros, obtenidos mediante resultados de los ensayos de laboratorio, realizados a la producción de la mezcla asfáltica y concreto para las intervenciones de la UAERMV.</t>
  </si>
  <si>
    <t>El indicador mide los porcentajes de cumplimiento de los parametros de los productos mezcla asfáltica y concreto para identificar la calidad de estos.especificamente procentaje de asfalto (comparativo con la formula de trabajo), el porcentaje de cumplimento de la granulometria y el porcentaje de cumplimiento del asentamiento del concreto hidráulico</t>
  </si>
  <si>
    <t>Formato de control de produccion.</t>
  </si>
  <si>
    <t xml:space="preserve"> PPMQ</t>
  </si>
  <si>
    <r>
      <rPr>
        <b/>
        <sz val="10"/>
        <color rgb="FF000000"/>
        <rFont val="Arial"/>
        <family val="2"/>
      </rPr>
      <t>Variable 1</t>
    </r>
    <r>
      <rPr>
        <sz val="10"/>
        <color rgb="FF000000"/>
        <rFont val="Arial"/>
        <family val="2"/>
      </rPr>
      <t xml:space="preserve">: (Porcentaje de cumplimiento porcentaje Asfalto+Porcentaje de cumplimiento Granulometria+ Porcentaje de cumplimiento asentamiento)/ 3                                                                                                                                            </t>
    </r>
    <r>
      <rPr>
        <b/>
        <sz val="10"/>
        <color rgb="FF000000"/>
        <rFont val="Arial"/>
        <family val="2"/>
      </rPr>
      <t>Variable 2:</t>
    </r>
    <r>
      <rPr>
        <sz val="10"/>
        <color rgb="FF000000"/>
        <rFont val="Arial"/>
        <family val="2"/>
      </rPr>
      <t>Porcentaje esperado de cumplimiento
Para el indicador se tiene en cuenta tres (3) parámetros (Granulometria, contenido de asfalto y asentamiento concreto).</t>
    </r>
  </si>
  <si>
    <t xml:space="preserve">en construccion </t>
  </si>
  <si>
    <t>Sumatoria de porcentaje de cumplimiento de indicador 1 y 2</t>
  </si>
  <si>
    <t>Porcentaje esperado de cumplimiento</t>
  </si>
  <si>
    <t>Trimestre 1 (16 DIC 2022-15 MARZO 2023)</t>
  </si>
  <si>
    <r>
      <rPr>
        <sz val="9"/>
        <color rgb="FF000000"/>
        <rFont val="Arial"/>
        <family val="2"/>
      </rPr>
      <t xml:space="preserve">Los datos tomados contemplan los períodos de entrega de los resultados de los ensayos de laboratorio, es decir, a corte de 15 de cada mes para este primer trimestre se tomaron resultados a partir del 16 de diciembre del 2021 a 15 de enero del 2022 para el primer mes y de manera consecutiva para los siguientes periodos hasta el 15 de marzo como se presenta en las hoja de calculo. Para este periodo se tiene un total de muestras en mezcla asfaltica en caliente de </t>
    </r>
    <r>
      <rPr>
        <b/>
        <sz val="9"/>
        <color rgb="FF000000"/>
        <rFont val="Arial"/>
        <family val="2"/>
      </rPr>
      <t>216</t>
    </r>
    <r>
      <rPr>
        <sz val="9"/>
        <color rgb="FF000000"/>
        <rFont val="Arial"/>
        <family val="2"/>
      </rPr>
      <t xml:space="preserve"> muestras y para mezcla en concreto hidraulico </t>
    </r>
    <r>
      <rPr>
        <b/>
        <sz val="9"/>
        <color rgb="FF000000"/>
        <rFont val="Arial"/>
        <family val="2"/>
      </rPr>
      <t>115</t>
    </r>
    <r>
      <rPr>
        <sz val="9"/>
        <color rgb="FF000000"/>
        <rFont val="Arial"/>
        <family val="2"/>
      </rPr>
      <t xml:space="preserve"> para un total de </t>
    </r>
    <r>
      <rPr>
        <b/>
        <sz val="9"/>
        <color rgb="FF000000"/>
        <rFont val="Arial"/>
        <family val="2"/>
      </rPr>
      <t>331</t>
    </r>
    <r>
      <rPr>
        <sz val="9"/>
        <color rgb="FF000000"/>
        <rFont val="Arial"/>
        <family val="2"/>
      </rPr>
      <t xml:space="preserve"> muestras. Para mezclas en caliente, se toman los punto de control, es decir, las variables que podemos controlar durante la producción como los parámetros de calidad, estos son la granulometría y contenido de asfalto, en los dos primeros cortes se cumplió con el contenido de asfalto, sin embargo, en el último para la fórmula 1 de MD-12 se comenzaron a tener en cuenta los rangos establecidos por la verificación de la formula de trabajo dada por el  laboratorio por lo cual se presentaron desviaciones; en cuanto a la granulometría, se ha venido controlando para mejorar en cada corte,  del 87.7% de cumplimiento en esta variable se pasó al 91.4%, gracias al acompañamiento realizado por el líder de planta, la ingeniera de control y el laboratorio.  Para  mejorar  la granulometría, dado que es la variable que afecta usualmente el cumplimiento del indicador, se identificaron los tamices en los que la gradación de los materiales pétreos no cumplía, dicho eso se identificaron dos el tamiz  N°8, el cual mejoró para el último corte totalmente y  la malla de 3/4", para este caso nos remitimos al los ensayos entregados y como conclusión se determinó la falencia se debió a una desviación del 1% en el porcentaje que pasa de este tamiz.
Por otra parte, para mezcla de concreto hidraulico el parametro de calidad es el asentamiento, según el registro que se tiene de los asentamiento obtenidos al finalizar la producción de concreto MR-43 y 3000 PSI, en el primer corte se evidenció que las mezclas de concreto hidráulico tenían variaciones en el asentamiento fuera de los rangos determinado por el diseño de trabajo, sin embargo, al indagar se determinó que esas variaciones fueron debidas al cambio de aditivos y el tiempo de estabilización del diseño de trabajo para los mismos . En las siguientes pestañas se tiene el cálculo de cumplimiento de asentamientos y los cumplimientos de partametros para mezcla en caliente se realiza con base a los informes de laboratorio y consolidado de dichos parámetros. </t>
    </r>
  </si>
  <si>
    <t xml:space="preserve">Trimestre 2 </t>
  </si>
  <si>
    <t xml:space="preserve">Los datos tomados contemplan los períodos de entrega de los resultados de los ensayos de laboratorio, es decir, a corte de 15 de cada mes para este segundo trimestre se tomaron resultados a partir del 16 de marzo del 2023 a 15 de abril del 2023 para el primer mes y de manera consecutiva para los siguientes periodos hasta el 15 de junio como se presenta en las hoja de calculo. Para este periodo se tiene un total de muestras en mezcla asfaltica en caliente de 213 muestras y para mezcla en concreto hidraulico 123 para un total de 336 muestras. Para mezclas en caliente, se toman los punto de control, es decir, las variables que podemos controlar durante la producción como los parámetros de calidad, estos son la granulometría y contenido de asfalto, en los dos primeros cortes se cumplió con el contenido de asfalto, se vio la necesidad de realizar nuevamente las verificaciones a cada diseño de mezclas para identificar si las proporciones de agregados y contenido de asfalto que se manejaban eran las adecuadas. 
Por otra parte, para mezcla de concreto hidraulico el parametro de calidad es el asentamiento, según el registro que se tiene de los asentamiento obtenidos al finalizar la producción de concreto MR-43 y 3000 PSI, en el primer corte se evidenció que las mezclas de concreto hidráulico tenían variaciones en el asentamiento fuera de los rangos determinado por el diseño de trabajo, sin embargo, se debe tener en cuenta que los asentamientos con los que sale de producciòn depende no solo del diseño sino de la necesidad que presente intervenciòn y los tiempos de desplazamiento de la planta de producciòn al frente de obra . En las siguientes pestañas se tiene el cálculo de cumplimiento de asentamientos y los cumplimientos de partametros para mezcla en caliente se realiza con base a los informes de laboratorio y consolidado de dichos parámetros. </t>
  </si>
  <si>
    <t xml:space="preserve">Trimestre 3 </t>
  </si>
  <si>
    <t>Para el tercer trimestre se obtuvieron un total de 183 muestras, 2148 resultados, 1669 resultados de cumplimiento. Al realizar el análisis de resultados, se evidenció que los parámetros que afectaron la meta son:
Porcentaje de cumplimiento para el concreto:  durante los tres cortes analizados se evidenció que es bajo, al estudiar la causa se encontró que las necesidades que tiene intervención son muy diversas, el asentamiento (como parámetro de control) depende del tipo de intervención que se tenga, es decir, el asentamiento que se requiere del concreto para poder intervenir de forma correcta, las distancias de recorrido -desde sede producción a frente de obra-, dichas variables son dinámicas y se deben tener en cuenta a la hora de iniciar la producción del concreto para así determinar el asentamiento adecuado con el cual deberá salir de la sede.
Gradación mezclas asfálticas en caliente: por otra parte,  en cuanto al cumplimiento de las mezclas asfálticas en caliente se encuentra un porcentaje de cumplimiento bajo en diferentes tamices, siendo los más repetitivos los tamices No. 3/4, No. 80 y No. 200, al profundizar para encontrar la causa y corregir esta situación, se encontró que la desviación que presenta el tamiz No. 3/4 es del 0.1-0.2, lo cual no es significativo; para los tamices No. 80 y No. 200  se ha venido controlando con el fin de mejorar, dicha mejoría se evidencia en el corte número 3 en donde los porcentajes de cumplimiento mejoraron.</t>
  </si>
  <si>
    <t xml:space="preserve">se debe continuar realizando acompamiento y seguimiento al parametro de control contenido de asfalto </t>
  </si>
  <si>
    <t>FECHA DE APLICACIÓN: agosto 2020</t>
  </si>
  <si>
    <t>DISPONIBILIDAD DE LOS VEHÍCULOS , MAQUINARIA, EQUIPOS Y PLANTA DE PRODUCCIÓN DE LA UMV</t>
  </si>
  <si>
    <t>PPMQ-IND-003</t>
  </si>
  <si>
    <t>TENER DISPONIBILIDAD MÍNIMA DE UN 85% DE VEHÍCULOS, MAQUINARIA, EQUIPOS Y PLANTA DE PRODUCCIÓN DE LA UMV</t>
  </si>
  <si>
    <t>Identificar el estado real de los vehiculos, maquinari, equipos y planta de producción de la UMV (Disponible - En mantenimiento).</t>
  </si>
  <si>
    <t>Se medirá el numero de vehículos, maquinaria, equipos y planta de producción con que se cuentan para el uso de las actividades a realizar en la misionalidad de la UAERMV, con el objetivo de obtener un control de cuales, cuantas y que porcentaje de disponibilidad cuenta la unidad.</t>
  </si>
  <si>
    <t>septiembre 2023</t>
  </si>
  <si>
    <t>Parque Automotor de la entidad y Planta de producción de la entidad. Planilla de disponibilidad.</t>
  </si>
  <si>
    <t>((Disponibilidad vehículos*0.2)+ (Disponibilidad maquinaria*0.2) + ((Disponibilidad equipos*0.2) + (Disponibilidad de plantas producción*0.4)) / Porcentaje Disponiblilidad esperada</t>
  </si>
  <si>
    <t>Sumatoria de disponibilidades</t>
  </si>
  <si>
    <t>porcentaje disponibilidad esperada</t>
  </si>
  <si>
    <t>LIVIANOS Y PESADOS</t>
  </si>
  <si>
    <t>MAQUINARIA</t>
  </si>
  <si>
    <t>EQUIPOS</t>
  </si>
  <si>
    <t>PLANTAS</t>
  </si>
  <si>
    <t>Durante el mes de enero se presento una disponibilidad general promedio  de 83,39% por grupo,  el grupo con la disponibilidad mas baja presentada fue la de vehiculo pesado con 77,5% esto a causa de incremento de trabajo y dificil consecucion de repuestos.
Durante el mes de febrero se presento una disponibilidad general promedio de 82,16%  por grupo,.el grupo que presenta la disponibilidad mas baja para este periodo es el de vehiculo pesado con un 77,74%.
Durante el mes de marzo se presento una disponibilidad general promedio de 82,34%  por grupo, .el grupo que presenta la disponibilidad mas baja para este periodo es el de vehiculo pesado con un 75,54%.
para el priemer trimestre se obtiene un resultado del 83,3% de la disponibilidad logrando un 98% de la meta esperada.</t>
  </si>
  <si>
    <t>Durante el mes de julio se presento una disponibilidad general promedio  de 84,47% por grupo,  el grupo con la disponibilidad mas baja presentada fue la de vehiculo pesado con 75,7% .
Durante el mes de agosto se presento una disponibilidad general promedio de 85,17%  por grupo,el grupo que presenta la disponibilidad mas baja para este periodo es el de vehiculo pesado con un 81,23%.
Durante el mes de junio se presento una disponibilidad general promedio de 83,55%  por grupo, .el grupo que presenta la disponibilidad mas baja para este periodo es el de plantas industriales con 68,10%.
para el segundo trimestre de 2023 se obtiene una disponibilidad del 84,8% de la disponibilidad logrando un resultado del 99,7% de la meta esperada y mejorando con respecto al primer trimestre del año</t>
  </si>
  <si>
    <t>Durante el mes de julio se presento una disponibilidad general promedio  de 75,81% por grupo,  el grupo con la disponibilidad mas baja presentada fue la de vehiculo liviano con 65,73% .
Durante el mes de agosto se presento una disponibilidad general promedio de 65,36%  por grupo,el grupo que presenta la disponibilidad mas baja para este periodo es el de vehiculo liviano con un 46,77%.
Durante el mes de septiembre se presento una disponibilidad general promedio de 83,55%  por grupo, .el grupo que presenta la disponibilidad mas baja para este periodo es el de vehiculos livianos con 56,37%.
para el tercer trimestre de 2023 se obtiene una disponibilidad del 75,9% de la disponibilidad logrando un resultado del 89% de la meta esperada, disminuyendo con respecto al segundo trimestre de l año esto puede ser atribuible al cambio de contrato y el tiempo que la entidad estuvo sin la prestacion del servicio de mantenimiento.para el caso de vehiculos 20 de junio de 2023 y el inicio del nuevo contraot el 3 de agosto y para el caso de maquinaria y equipo menor 23 de julio e inicio del nuevo el 3 de agosto, para el caso de plantas industriales en el cual el contrato finalizo el 31 de agosto de 2023 y el nuevo inicio el 14 de septiembre.</t>
  </si>
  <si>
    <t>FECHA DE APLICACIÓN: MAYO  2020</t>
  </si>
  <si>
    <t>PORCENTAJE DE CUMPLIMIENTO DE ENTREGAS DE VEHÍCULOS , MAQUINARIA Y EQUIPOS DE LA UMV</t>
  </si>
  <si>
    <t>PPMQ-IND-004</t>
  </si>
  <si>
    <t xml:space="preserve">CUMPLIR CON EL 90% DE LOS REQUERIMIENTOS DE VEHÍCULOS, MAQUINARIA, EQUIPOS  EN LA UMV </t>
  </si>
  <si>
    <t>Identificar el porcentaje de cumplimiento en las entregas de vehiculos, maquinaria, equipos de la UMV.</t>
  </si>
  <si>
    <t>Se medirá el numero de vehículos, maquinaria y equipos suministradas para el uso de las actividades a realizar en la misionalidad de la UAERMV, con el objetivo de obtener un control del porcentaje de solicitudes que son atendidas.</t>
  </si>
  <si>
    <t>JUNIO DE 2020</t>
  </si>
  <si>
    <t>PPMQ- DI 004 consolidado de Vehiculos</t>
  </si>
  <si>
    <t xml:space="preserve">Entregas vehículos+ maquinaria + equipos/ Total solicitudes recibidas </t>
  </si>
  <si>
    <t xml:space="preserve"> </t>
  </si>
  <si>
    <t>Sumatoria solicitudes con entregas</t>
  </si>
  <si>
    <t>total solicitudes recibidas</t>
  </si>
  <si>
    <t>En el mes de enero se prestó apoyo con vehículos y maquinaria al IDIGER para la atención de emergencias. En total se atendieron 6 emergencias con 22 equipos. Por otro lado se prestó la totalidad de servicios de transporte solicitados por las distintas dependencias. Finalizando este mes se dio inicio al contrato 674 de 2022 de servicio de transporte especial.
Las solicitudes no atendidas obedecen a equipos solicitados por arrendamiento los cuales no fueron entregados por el contratista con corte al mes de enero.
En el mes de febrero se prestó apoyo con vehículos y maquinaria al IDIGER para la atención de una emergencia y a Secretaría de Gobierno . En total se prestaron 14 equipos para apoyo interinstitucional. Por otro lado se prestó la mayoria de servicios de transporte solicitados por las distintas dependencias.
Los servicios no atendidos obedecen a no disponibilidad de conductores por la terminación del contrato sindical. De manera adicional con la terminación del contrato, se suspendieron las solitudes realizadas al contratista de arrendamiento de maquinaria y vehículos y la mayoría de equipos ya activos en el contrato.
En el mes de marzo se prestaron 26 equipos para apoyo interinstitucional. Se prestó apoyo con vehículos y maquinaria al IDIGER para la atención de emergencia por la temporada de lluvias y a Secretaría de Gobierno. Por otro lado se prestó la mayoría de servicios de transporte solicitados por las distintas dependencias.
Los servicios no atendidos obedecen a no disponibilidad de conductores por la terminación del contrato sindical. De manera adicional con la terminación del contrato y la suspensión que dio inicio en el mes de febrero, se vio afectado el ingreso de la maquinaria por lo cual no se contó con la totalidad en un inicio de actividades. 
En solicitudes realizadas durante el mes al contratista de arrendamiento de maquinaria, este cumplió con un porcentaje mínimo de los requerimientos.</t>
  </si>
  <si>
    <t>En el mes de abril se prestó apoyo a Secretaría de Gobierno con vehículos tanto de la entidad como de contrato. En total se prestaron 5 equipos para apoyo interinstitucional. Por otro lado se prestó la totalidad  de servicios de transporte solicitados por las distintas dependencias.
Los retrasos generados se deben a las no entregas oportunas de maquinaria y vehículos pesados por parte del contratista de arrendamiento lo cual genera falta de disponibilidad para el cumplimiento de actividades programadas.
En el mes de mayo se prestó apoyo a Secretaría de Gobierno con equipos como grúa, volquetas y minicargador, en total se prestaron 17 equipos en apoyo interinstitucional. Por otro lado se prestó la totalidad de servicios prestados de transporte solicitados por las distintas dependencias con camionetas y buses según lo solicitado. 
Para el mes de junio se prestaron 6 equipos a Secretaría de Gobierno como apoyo interinstitucional. De igual forma se prestó la totalidad de los servicios solicitados por las distintas dependencias.</t>
  </si>
  <si>
    <t>Durante el mes de julio de 2023, los servicios prestados corresponden a 42 solicitudes de vehículos y maquinaria (54 equipos en total), en su gran mayoría son transporte de personal, se realizaron apoyos interinstitucionales (servicios de grúa, maquinaria y volquetas DT) en el marco del Decreto 014 de 2023 para la recuperación de Espacio Público y zonas críticas. El transporte de personal se incrementó debido a la mayor cantidad de visitas programadas por las diferentes dependencias (Sumapaz-Regalías, Sede de Producción (contratos de mezclas asfálticas) y frentes de obra)
Para el mes de agosto se atendieron apoyos interinstitucionales con el prestamo de vehiculos para la diversas actividades programadas en el marco del Decreto 014 de 2023 para la recuperación de Espacio Público y zonas críticas,adicional se dio inicio a un nuevo contrato de arrendamieto y transporte de materiales. Como retraso en este mes se presento la demora en las entregas de vehiculos y maquinaria solitados mediante los contratos de arrendamiento de maquinaria y transporte de materiales. 
Durante el mes de septiembre de 2023, los servicios prestados corresponden a 38 solicitudes de vehículos y maquinaria (44 equipos en total), de los cuales se atienden de la siguiente manera: transporte de personal y  apoyos interinstitucionales (servicios de grúa, maquinaria y volquetas DT) en el marco del Decreto 014 de 2023 para la recuperación de Espacio Público y zonas críticas. El transporte de personal se incrementó debido a la mayor cantidad de visitas programadas por las diferentes dependencias (Sumapaz-Regalías, Sede de Producción (contratos de mezclas asfálticas) y frentes de obra).
Los servicios que no se pudieron atender en este mes, son retrasos que  obedecen a la baja disponibilidad de camionenetas al inicio del mes de septiembre por ingresos a mantenimientos correctivos.</t>
  </si>
  <si>
    <t>INTERVENCIÓN DE LA INFRAESTRUCTURA</t>
  </si>
  <si>
    <t xml:space="preserve">POBLACIÓN SATISFECHA </t>
  </si>
  <si>
    <t>INFRA-IND-002</t>
  </si>
  <si>
    <t>LOGRAR QUE EL 89.5% DE LA POBLACIÓN CALIFIQUE LAS INTERVENCIONES DE LA ENTIDAD COMO SATISFACTORIA</t>
  </si>
  <si>
    <t xml:space="preserve">CALIDAD </t>
  </si>
  <si>
    <t xml:space="preserve">Medir el porcentaje de las partes interesadas de la UAERMV (población beneficiaria directa) que se encuentra satisfecha con las intervenciones  </t>
  </si>
  <si>
    <t>Este indicador permite identificar el porcentaje de los beneficiarios directos que se encuentran satisfechos con las intervenciones que realiza la UAERMV; el indicador se establece a partir de la aplicación de las encuestas a través del  Formato (Encuesta de satisfacción a grupos de valor INFRA-FM-018), en la cual se plantea la pregunta de si el usuario se encuentra SI o NO satisfecho con la intervención.</t>
  </si>
  <si>
    <t>SEPTIEMBRE DE 2023</t>
  </si>
  <si>
    <t xml:space="preserve">Registro: Gestión Social  - Formato Encuesta de satisfacción a grupos de valor </t>
  </si>
  <si>
    <t xml:space="preserve">Oficina de servicio a la ciudadania y sostenibilidad - Gerencia de Infraestructura Urbana y Rural- 
Oficina Asesora de Planeación </t>
  </si>
  <si>
    <t xml:space="preserve">Oficina de Servicio a la Ciudadania y Sostenibilidad </t>
  </si>
  <si>
    <t>(# de ciudadanos satisfechos / # de encuestas aplicadas) *100</t>
  </si>
  <si>
    <t>84,43%</t>
  </si>
  <si>
    <t># de ciudadanos satisfechos</t>
  </si>
  <si>
    <t># Encuestas aplicadas</t>
  </si>
  <si>
    <t>% de población satisfecha</t>
  </si>
  <si>
    <t>Trimestre I</t>
  </si>
  <si>
    <t xml:space="preserve">En el primer trimestre del año 2023; se encuestaron en campo 530 ciudadanos usuarios/beneficiarios directos de las obras a través del formato IMVI-FM-018 "Formato de encuesta de satisfaccion a grupos de valor" de los cuales:
                                                                                                                                                                                                                                                                                          *529 ciudadanos (99,8%) se encuentran satisfechos con las intervenciones.                                                                                                                                                                                                                                           *1 ciudadanos(0%)  se encuentran insatisfechos con las intervenciones.     
 El nivel de poblacion satisfecha para el primer  trimestre del año 2023 es del 100%, frente a las intervenciones desarrolladas por la Entidad; lo cual evidencia que   la  vigencia 2023 inicia con el indicador en el maximo  rango de gestion  de acuerdo a la  meta del mismo. </t>
  </si>
  <si>
    <t>Trimestre II</t>
  </si>
  <si>
    <t xml:space="preserve">En el segundo trimestre del año 2023; se encuestaron en campo 868 ciudadanos usuarios/beneficiarios directos de las obras a través del formato IMVI-FM-018 "Formato de encuesta de satisfaccion a grupos de valor" de los cuales:
                                                                                                                                                                                                                                                                                          *854 ciudadanos (98,3%) se encuentran satisfechos con las intervenciones.                                                                                                                                                                                                                                           *14 ciudadanos(2%)  se encuentran insatisfechos con las intervenciones.     
 El nivel de poblacion satisfecha para el segundo  trimestre del año 2023 es del 98,3%, frente a las intervenciones desarrolladas por la Entidad; lo cual evidencia que el indicador continua en el rango de gestion  apropiado de acuerdo a la  meta del mismo. </t>
  </si>
  <si>
    <t>Trimestre III</t>
  </si>
  <si>
    <t xml:space="preserve">En el trimestre trimestre del año 2023; se encuestaron en campo 530 ciudadanos usuarios/beneficiarios directos de las obras a través del formato IMVI-FM-018 "Formato de encuesta de satisfaccion a grupos de valor" de los cuales:
                                                                                                                                                                                                                                                                                          * 530 ciudadanos (99,6%) se encuentran satisfechos con las intervenciones.                                                                                                                                                                                                                                           *2 ciudadanos(0,4%)  se encuentran insatisfechos con las intervenciones.     
 El nivel de poblacion satisfecha para el tercer  trimestre del año 2023 es del 99,6%, frente a las intervenciones desarrolladas por la Entidad; lo cual evidencia que el indicador continua en el rango de gestion  apropiado alcanzando alrededor del 100%. </t>
  </si>
  <si>
    <t xml:space="preserve">Total </t>
  </si>
  <si>
    <t>Incluir la gráfica acorde con el indicador</t>
  </si>
  <si>
    <t xml:space="preserve">ANÁLISIS DE LA DESVIACIÓN </t>
  </si>
  <si>
    <t xml:space="preserve">1er Trimestre 2022
94% </t>
  </si>
  <si>
    <t xml:space="preserve">1er Trimestre 2023
100% </t>
  </si>
  <si>
    <t>Para el primer trimestre de la vigencia de 2023; el indicador ascendio 6 puntos respecto al primer trimestre de la vigencia 2022.</t>
  </si>
  <si>
    <t>El trabajo realizado desde todas las areas de la Entidad ha permitido el que el promedio de poblacion satisfecha continue en ascenso; debido al mejoramiento de los procesos y el cumplimiento de los compromisos misionales con la ciudadania.</t>
  </si>
  <si>
    <t xml:space="preserve">2do Trimestre 2022
100% </t>
  </si>
  <si>
    <t xml:space="preserve">2do Trimestre 2023
98,3% </t>
  </si>
  <si>
    <t>Para el segundo trimestre de la vigencia de 2023; el indicador descendio 1,7 puntos respecto al segundo trimestre de la vigencia 2022.</t>
  </si>
  <si>
    <t>El indicador continua encontrandose en el rango apropiado de gestion con un 98,3%, lo cual evidencia el mejoramiento de los procesos y el cumplimiento de los compromisos misionales con la ciudadania.</t>
  </si>
  <si>
    <t xml:space="preserve">Tercer  Trimestre 2022
98% </t>
  </si>
  <si>
    <t xml:space="preserve">Tercer  Trimestre 2023
99,3% </t>
  </si>
  <si>
    <t>Para el tercer trimestre de la vigencia de 2023; el indicador ascendio 1,3 puntos respecto al tercer trimestre de la vigencia 2022.</t>
  </si>
  <si>
    <t>El indicador continua en ascenso debido a que se tienen en cuenta las recomendaciones de la comunidad y al finalizar las obras la ciudadania reconoce la importancia de las intervenciones realizadas por la Entidad.</t>
  </si>
  <si>
    <t>NIVEL PROMEDIO DE SATISFACCIÓN (BENEFICIARIOS DIRECTOS)</t>
  </si>
  <si>
    <t>INFRA-IND-003</t>
  </si>
  <si>
    <t xml:space="preserve">LOGRAR QUE EL NIVEL PROMEDIO DE SATISFACCION  DE LOS BENEFICIARIOS DIRECTOS DE LAS INTERVENCIONES SEA MAYOR O IGUAL A 4.25 </t>
  </si>
  <si>
    <t xml:space="preserve">Medir la calificación del nivel de satisfacción de los usuarios beneficarios directos, respecto a las intervenciones que realiza la UAERMV. </t>
  </si>
  <si>
    <t xml:space="preserve">Este indicador permite identificar la calificación del nivel de satisfacción que dan los usuarios beneficiarios directos, respecto a las intervenciones que realiza la Entidad; el indicador se establece a partir de la aplicación de las encuestas a través del  formato (INFRA-FM-018 Encuesta de satisfacción a grupos de valor) en la medicion del nivel de satisfaccion, donde la calificación se presenta en una escala de 1 a 5, siendo 5 la calificación máxima posible de excelencia y satisfacción.  </t>
  </si>
  <si>
    <t xml:space="preserve">PROMEDIO </t>
  </si>
  <si>
    <t>Registro: Gestión Social  - Formato Encuesta de satisfacción a grupos de valor</t>
  </si>
  <si>
    <t xml:space="preserve">Oficina de servicio a la ciudadania y sostenibilidad
Oficina Asesora de Planeación </t>
  </si>
  <si>
    <t>Oficina de Servicio a la Ciudadania y Sostenibilidad</t>
  </si>
  <si>
    <t xml:space="preserve">∑ Calificaciones de los encuestados
# Total de encuestados </t>
  </si>
  <si>
    <t>1.00</t>
  </si>
  <si>
    <t>2.99</t>
  </si>
  <si>
    <t>3.00</t>
  </si>
  <si>
    <t>4.24</t>
  </si>
  <si>
    <t>4.25</t>
  </si>
  <si>
    <t>5.00</t>
  </si>
  <si>
    <t>∑ Calificaciones de los encuestados</t>
  </si>
  <si>
    <t xml:space="preserve"># Total de encuestados </t>
  </si>
  <si>
    <t xml:space="preserve">Nivel promedio de satisfaccion </t>
  </si>
  <si>
    <t>En el primer trimestre  del año 2023; se encuestaron en campo 530 ciudadanos usuarios/beneficiarios directos de las obras a través del formato IMVI-FM-018  "Formato de Encuesta de Satisfaccion a grupos de valor"en donde:
*La calificación máxima  es 5.
*Se obtuvo un promedio de calificación de 4,5 por lo cual se evidencia que se logro la meta propuesta para el indicador, respecto a la buena y excelente calificacion que le otorgan los ciudadanos a las intervenciones que ejecuta la Entidad.</t>
  </si>
  <si>
    <t>En el segundo trimestre  del año 2023; se encuestaron en campo 868  ciudadanos usuarios/beneficiarios directos de las obras a través del formato IMVI-FM-018  "Formato de Encuesta de Satisfaccion a grupos de valor"en donde:
*La calificación máxima  es 5.
*Se obtuvo un promedio de calificación de 4,4 por lo cual se evidencia que se logro la meta propuesta para el indicador, respecto a la buena y excelente calificacion que le otorgan los ciudadanos a las intervenciones que ejecuta la Entidad.</t>
  </si>
  <si>
    <t xml:space="preserve">Trimestre III </t>
  </si>
  <si>
    <t>En el tercer  trimestre  del año 2023; se encuestaron en campo 532  ciudadanos usuarios/beneficiarios directos de las obras a través del formato IMVI-FM-018  "Formato de Encuesta de Satisfaccion a grupos de valor"en donde:
*La calificación máxima  es 5.
*Se obtuvo un promedio de calificación de 4,5 por lo cual se evidencia que se logro la meta propuesta para el indicador, respecto a la buena y excelente calificacion que le otorgan los ciudadanos a las intervenciones que ejecuta la Entidad.</t>
  </si>
  <si>
    <t>Primer Trimestre 2022 
4.3</t>
  </si>
  <si>
    <t>Primer Trimestre 2023
4.5</t>
  </si>
  <si>
    <t>De la vigencia 2022 a la vigencia 2023 para el periodo de medicion , el indicador  ascendio 2 decimales.</t>
  </si>
  <si>
    <t>El indicador continua cumpliendo el rango de gestion, para el presente periodo de medicion de la vigencia cumpliendo con la meta del mismo, se siguen analizando los aspectos de la calificacion que otorga la comunidad en la cotidianidad de las intervenciones.</t>
  </si>
  <si>
    <t>Segundo  Trimestre 2022 
4.5</t>
  </si>
  <si>
    <t>Segundo  Trimestre 2023
4.4</t>
  </si>
  <si>
    <t>De la vigencia 2022 a la vigencia 2023 para el periodo de medicion,  el indicador  descendio 1 decimal.</t>
  </si>
  <si>
    <t xml:space="preserve">El indicador continua cumpliendo el rango de gestion, para el presente periodo de medicion de la vigencia cumpliendo con la meta del mismo, se continuan analizando los aspectos de la calificacion que otorga la comunidad a las intervenciones con el fin de mejorar el promedio. </t>
  </si>
  <si>
    <t>Tercer   Trimestre 2022 
4.5</t>
  </si>
  <si>
    <t xml:space="preserve">Tercer Trimestre   Trimestre 2023
4.5 </t>
  </si>
  <si>
    <t xml:space="preserve">De la vigencia 2022 a la vigencia 2023 para el periodo de medicion , el indicador no presento variacion. </t>
  </si>
  <si>
    <t xml:space="preserve">El indicador continua cumpliendo el rango de gestion, para el presente periodo de medicion de la vigencia cumpliendo con la meta del mismo. </t>
  </si>
  <si>
    <t>GESTIÓN DE RECURSOS FÍSICOS</t>
  </si>
  <si>
    <t xml:space="preserve">TIEMPO PROMEDIO DE SOLICITUDES ATENDIDAS DE BIENES DE CONSUMO </t>
  </si>
  <si>
    <t>GREF-IND-001</t>
  </si>
  <si>
    <t>Mantener el indicador igual o menor a 2 días hábiles del tiempo de entrega de bienes de consumo por parte del proceso de recursos físicos a las diferentes áreas de la Entidad siempre y cuando las existencias de los bienes o elementos solicitados estén confirmadas en el Almacén.</t>
  </si>
  <si>
    <t>Medir la oportunidad en la atención de solicitudes de entrega de recursos físicos a las diferentes áreas de la entidad.</t>
  </si>
  <si>
    <t>El presente indicador busca medir la oportunidad en la atención de las solicitudes de entrega de bienes de consumo por parte del proceso de recursos físicos realizadas por el Almacén General de la Entidad, siempre y cuando se cuente con existencias confirmadas de los elementos solicitados.</t>
  </si>
  <si>
    <t>Octubre de 2021</t>
  </si>
  <si>
    <t>DÍAS HABILES</t>
  </si>
  <si>
    <t xml:space="preserve"> GREF-FM-001 Formato de Movimientos de Almacén
 GREF-FM-004 Formato Comprobante de Egreso de Elementos de Consumo</t>
  </si>
  <si>
    <t>Gestión de Recursos Físicos</t>
  </si>
  <si>
    <t>Secretaria General</t>
  </si>
  <si>
    <t>Promedio tiempo de servicio = Suma días hábiles de cada egreso / número de egresos efectivos en el mes</t>
  </si>
  <si>
    <t>2</t>
  </si>
  <si>
    <t xml:space="preserve">Suma días hábiles de cada egreso </t>
  </si>
  <si>
    <t>Número de egresos efectivos en el mes</t>
  </si>
  <si>
    <t>En la medición del primer trimestre de 2023, el tiempo promedio de solicitudes atendidas es de 0,69, de acuerdo con los movimientos de almacén registrados. Este resultado se ubica en un rango apropiado de acuerdo con la clasificación del indicador.   Por tanto, de acuerdo con este resultado, se cumple con la meta propuesta en el indicador.</t>
  </si>
  <si>
    <t xml:space="preserve">Para el segundo trimestre de 2023, el resultado del indicador fue 1,92 y se ubicó en en el rango apropiado de gestión. Este porcentaje se traduce en una gestión apropiada del proceso en el que garantiza tiempos apropiados de entrega, de acuerdo con las solicitudes de las demás áreas. </t>
  </si>
  <si>
    <t xml:space="preserve">El resultado del indicador de gestión del proceso GREF del tercer trimestre, arroja un rango apropiado, ubicandose en 0,51. Es un porcentaje positivo teniendo en cuenta que la gestión se mantiene en dicho rango en lo corrido de la vigencia. Para este periodo particularmente, se se mejoran los tiempos de repuesta en 1,41 pp. </t>
  </si>
  <si>
    <t>1er trimestre</t>
  </si>
  <si>
    <t xml:space="preserve">El resultado del indicador para el trimestre de esta vigencia es positivo dado que se presenta una disminución significativa en los tiempos de respuesta. Se pasa de 3,6 a 0,69, es decir una diferencia de -2,91.
Esto, además de la gestión del proceso, corresponde al control del registro de los egresos que responden a la dinamica real del almacén. 
</t>
  </si>
  <si>
    <t>Durante el trimestre se han realizado mesas de trabajo con TI para considerar las mejoras en el sistema y analizar la posiblidad de que se incluya un campo de fecha adicional para llevar el control desde la fecha en que se asigna la solicitud al proceso GREF, cuando se entrega el bien y cuando se genera el comprobante de egreso que en algunos casos no puede ser el mismo.</t>
  </si>
  <si>
    <t>2do trimestre</t>
  </si>
  <si>
    <t>El resultado del primer y segundo trimestre de la vigencia es positivo, dado que se mantiene en el rango "adecuado". 
Tal como se analizó en el trimestre anterior, dicho resultado corresponde a la gestión del proceso y al control de las fechas que se ha llevado durante cada mes.</t>
  </si>
  <si>
    <t>Se continua mejorando en el control y registro de las fechas (solicitud, entrega, egreso), garantizando el adecuado analisis del indicador y de los reportes que genera el sistema contable de la entidad.
Como valor agregrado, se socializará el resultado del primer semestre con el equipo de almacén.</t>
  </si>
  <si>
    <t>3er Trimestre</t>
  </si>
  <si>
    <t>El proceso mantiene la tendencia del indicador en el rango apropiado durante lo corrido de la vigencia. Se evidencia un mejoramiento del tiempo de respuesta del tercer trimestre en 1,41 pp, el cual evidencia la gestión del proces.</t>
  </si>
  <si>
    <t xml:space="preserve">Se realiza un seguimiento previo a la fechas de entrega de los bienes para realizar una medición real de las entregas de los bienes. </t>
  </si>
  <si>
    <t>4to Trimestre</t>
  </si>
  <si>
    <t>GESTIÓN FINANCIERA</t>
  </si>
  <si>
    <t>EJECUCIÓN DEL PROGRAMA ANUAL MENSUALIZADO DE CAJA - PAC VIGENCIA</t>
  </si>
  <si>
    <t>GEFI-IND-003</t>
  </si>
  <si>
    <t>VERSIÓN: 10</t>
  </si>
  <si>
    <t>REALIZAR EL PAGO DE POR LO MENOS EL 80% DE LAS OBLIGACIONES PROGRAMADAS EN EL PAC</t>
  </si>
  <si>
    <t xml:space="preserve">Realizar el seguimiento en la Unidad al porcentaje de ejecución del PAC con cargo al presupuesto de vigencia, de conformidad con la programación establecida por las áreas responsables.                </t>
  </si>
  <si>
    <t xml:space="preserve">Este indicador mide el porcentaje de ejecución del PAC de la vigencia, es decir el porcentaje de cumplimiento en la programación a realizar en los pagos contra los realmente efectuados en el período establecido, incluyendo la información correspondiente a la constitución de las cuentas por pagar a 31 de diciembre de cada periodo. La fuente de información para el calculo del indicador es el sistema de información financiera utilizado por la Tesorería Distrital. </t>
  </si>
  <si>
    <t>Marzo 2022</t>
  </si>
  <si>
    <t>Sistema de información financiera utilizado por la Tesorería Distrital</t>
  </si>
  <si>
    <t>(Ejecución de pagos en el periodo / Presupuesto programado para el periodo)*100</t>
  </si>
  <si>
    <t>PAC EJECUTADO</t>
  </si>
  <si>
    <t>PAC PROGRAMADO</t>
  </si>
  <si>
    <t>PRIMER PERIODO</t>
  </si>
  <si>
    <t>En el primer trimestre se ejecutó el 70.98% de la programación del PAC definido para este período, ejecutando de manera uniforme los recursos de vigencia frente al presupuesto de reserva.</t>
  </si>
  <si>
    <t>SEGUNDO PERIODO</t>
  </si>
  <si>
    <t>La ejecución del PAC en el segundo trimestre corresponde al 81,62% de la programación trimestral del PAC, presentando un comportamiento uniforme en la utilización de los recursos de vigencia frente al presupuesto de reserva. La gestión de la ejecución del PAC se sitúa en un rango de gestión apropiado, ya que es en el segundo trimestre en el que se inicia la ejecución del presupuesto de la vigencia.</t>
  </si>
  <si>
    <t>TERCER PERIODO</t>
  </si>
  <si>
    <t>En el tercer trimestre el comportamiento de la ejecución de PAC correspondiente al presupuesto de vigencia llega a una gestión apropiada del 93% de la programación, esto es debido a que después del primer semestre del año se registra la ejecución de la vigencia, por tal situación, la desviación entra la programación y la ejecución corresponde a un 6.12% ($ 3,441,460,173), logrando una ejecución anual con un comportamiento apropiado, de acuerdo a los rangos de gestión establecidos para este indicador.</t>
  </si>
  <si>
    <t>PRIMER TRIMESTRE</t>
  </si>
  <si>
    <t>Comparando el resultado de la vigencia anterior, se presenta una desviación de 25.68 % de la ejecución de la programación de 2023 con relación a 2022, es decir que fue más eficiente el cumplimiento de la programación del PAC la anterior vigencia, dado que la diferencia entre lo programado y lo ejecutado fue de 3.37%, en cambio en la actual vigencia se presentó una diferencia de 29.02%, es decir que cerca del 30% de los pagos programados no se efectuaron.</t>
  </si>
  <si>
    <t>Establecer con las dependencias que habiendo programado pagos, no se efectuaron en el período, para alertar sobre las implicaciones que originan la no realización de estos pagos, como la importancia del cumplimiento de los cronogramas para la radicación de cuentas y el cumplimiento de lo programado, en especial los pagos que conforman el 29.02%→ $ 7.689.951.197 pendiente de ejecutar del PAC.</t>
  </si>
  <si>
    <t>SEGUNDO TRIMESTRE</t>
  </si>
  <si>
    <t>En el período comparado con la vigencia anterior se presenta una reducción del 17.24% de la ejecución alcanzada en 2022, en el que sólo el 1.14% de los pagos programados no se realizaron, a diferencia del segundo trimestre de 2023, en el que no se efectuaron el 18.38% de los pagos programados.</t>
  </si>
  <si>
    <t>Verificar con las dependencias que programaron pagos ha efectuar en este período, pero no se efectuaron, informando las implicaciones que originan la no realización de estos pagos, como la importancia del cumplimiento de los cronogramas para la radicación de cuentas y el cumplimiento de lo programado, en especial los pagos que conforman el 18.38%→ $ 8.034.762.110 pendientes por ejecutar del PAC.</t>
  </si>
  <si>
    <t>TERCER TRIMESTRE</t>
  </si>
  <si>
    <t xml:space="preserve">En el comportamiento del indicador se presenta un incremento de 1.94% de la ejecución alcanzada en la vigencia anterior,  mostrando una ejecución apropiada en las que los pagos programados no realizados en cada vigencia son inferiores al 9% de la planeación inicial establecida en el período. </t>
  </si>
  <si>
    <t>Aunque el comportamiento del indicador es apropiado, Tesorería realiza la verificación con las dependencias que programaron pagos ha efectuar en este período, pero no se efectuaron, informando las implicaciones que originan la no realización de estos pagos, como la importancia del cumplimiento de los cronogramas para la radicación de cuentas y el cumplimiento de lo programado, en especial los pagos que conforman el 6.12% → $ 3,441,460,173 pendientes por ejecutar del PAC.</t>
  </si>
  <si>
    <t>EJECUCIÓN DEL PROGRAMA ANUAL MENSUALIZADO DE CAJA - PAC RESERVA</t>
  </si>
  <si>
    <t>GEFI-IND-007</t>
  </si>
  <si>
    <t>VERSIÓN: 2</t>
  </si>
  <si>
    <t xml:space="preserve">Realizar el seguimiento al porcentaje de ejecución de PAC con cargo al presupuesto de reserva por la Unidad, de conformidad con la programación establecida por las áreas responsables.                  </t>
  </si>
  <si>
    <t xml:space="preserve">Este indicador mide el porcentaje de ejecución del PAC de la reserva, es decir el porcentaje de cumplimiento en la programación de los pagos a realizar en el período contra los realmente efectuados en el período establecido, incluyendo la información correspondiente a la constitución de las cuentas por pagar a 31 de diciembre de cada periodo. La fuente de información para la medición del indicador es el sistema de información financiera utilizado por la Tesorería Distrital.   </t>
  </si>
  <si>
    <t>(Ejecución de pagos en el periodo reserva / Presupuesto programado para el periodo reserva)*100</t>
  </si>
  <si>
    <t>PIMER PERIODO</t>
  </si>
  <si>
    <t>En el primer trimestre de 2023 se ejecuto el 71.86% de la programación de PAC establecida para dicho período, ejecutando de manera uniforme los recursos de reserva frente al presupuesto de vigencia.</t>
  </si>
  <si>
    <t>Durante el segundo trimestre de 2023 se ejecuto el 62,96% de la programación de PAC de reserva, la medición alcanzada se situada en el rango de gestión mejorable, la disminución con referencia al período anterior, ocurre dado que el PAC de reserva se inicia a ejecutar presupuesto de vigencia desde el primer trimestre.</t>
  </si>
  <si>
    <t>En la ejecución del PAC reserva en el tercer trimestre se alcanza una medición apropiada, logrando un 91.10% en el período y un 81.77% anual, superando las mediciones registradas en los períodos anteriores,  con una desviación del 8.90%, es decir, con una diferencia de $ 2,445,039,842 entre lo ejecutado y lo inicialmente, programado.</t>
  </si>
  <si>
    <t xml:space="preserve">En el primer trimestre de esta vigencia se presento un 6.4 % mayor de la ejecución del PAC de reserva con relación al registrado en 2022, entendiendo que en el inicio de 2022 no se ejecutaron el 28.54% de lo programado, en 2023 la desviación equivale a 22.1% con respecto a lo inicialmente programado, logrando así un mejor comportamiento en esta variable en los primeros tres meses de esta anualidad. </t>
  </si>
  <si>
    <t>Evidenciar con las dependencias que programaron pagos con reservas y no se ejecutaron, alertando sobre la afectación que ocasionan para el cumplimiento de la programación e invitándolos al cumplimiento de los cronogramas para evitar inconvenientes o penalizaciones, en especial para las dependencias con cuentas programadas no pagadas en el trimestre, que conforman el 22.14%→ $ 4.546.919.680 pendiente por ejecutar del PAC programado en el primer trimestre de 2023.</t>
  </si>
  <si>
    <t>SEGUNDO TRIMESTE</t>
  </si>
  <si>
    <t xml:space="preserve">Con relación a esta vigencia, en el segundo trimestre se presento un disminución de 11.07 % en la ejecución del PAC de reserva con relación al registrado en 2022, para el mismo período, entendiendo que en este trimestre en 2022 no se ejecutaron el 25.97% de lo programado, en 2023 la desviación equivale a 37.04% con respecto a lo inicialmente programado, referido a que en el primer trimestre se observo una mayor ejecución por la ocurrencia de la utilización mayor del PAC de reserva al de la vigencia. </t>
  </si>
  <si>
    <t>Verificar con las dependencias que realizaron programación de pagos con reservas y no se ejecutaron, para informarlos sobre la afectación por el no cumplimiento de la programación, invitándolos a incentivar el cumplimiento de los cronogramas para evitar la ocurrencia de inconvenientes o penalizaciones, en especial para las dependencias con cuentas programadas no pagadas en el trimestre, que conforman el 37.04%→ $ 3.466.946.266 pendiente por ejecutar del PAC programado de reserva en el segundo trimestre de 2023.</t>
  </si>
  <si>
    <t xml:space="preserve">En el tercer trimestre de 2023, se presenta una disminución de 6.31% en la ejecución del PAC de reserva con relación al registrado en 2022, para el mismo período, aunque esta es la medición más representativa en la presente vigencia, presentando una desviación menor al 9% con relación a lo inicialmente planificado, es decir, este porcentaje representa lo no ejecutado en el período, que para la anualidad anterior correspondió al 2.9% de la programación, que aunque es un tercera parte de la desviación alcanzada con relación al actual período, las dos mediciones representan un apropiado comportamiento, en razón a la medición establecida en los niveles de gestión para este indicador. </t>
  </si>
  <si>
    <t>Aunque el comportamiento del indicador es apropiado, el Tesorero adelanta la verificación con las dependencias que realizaron programación de pagos con reservas y no se ejecutaron, para informarles las afectaciones por el no cumplimiento de la programación, invitándolos a incentivar el cumplimiento de los cronogramas para evitar la ocurrencia de inconvenientes o penalizaciones, en especial para las dependencias con cuentas programadas no pagadas en el trimestre, que conforman el 8.90%→ $ 2,445,039,842 pendiente por ejecutar del PAC programado de reserva en el tercer trimestre de 2023.</t>
  </si>
  <si>
    <t>GESTIÓN DE LABORATORIO</t>
  </si>
  <si>
    <t>SEGUIMIENTO A LAS SOLICITUDES DE LOS ENSAYOS</t>
  </si>
  <si>
    <t>GLAB-IND-001</t>
  </si>
  <si>
    <t>CUMPLIR EN UN 95% LAS SOLICITUDES DE ENSAYOS</t>
  </si>
  <si>
    <t>Hacer seguimiento a la ejecución de los ensayos solicitados por los clientes (gerencia de producción, gerencia de intervención y la subdirección técnica de mejoramiento de la malla vial), como lo son:
1. La exploración geotécnica, cuyos resultados son utilizados como insumo para la realización de la evaluación y diseños de las estructuras de pavimento de los segmentos viales.
2. Los ensayos para el control de calidad de las materias primas utilizadas en la producción de mezcla asfáltica y de concreto hidráulica y para la conformación de las capas de la estructura de pavimento durante el proceso constructivo.
3. Para las mezclas producidas (en frio, caliente e hidráulica), y el producto terminado (densidades de campo y núcleos).
Con el fin de medir el grado de cumplimiento de la solicitudes recibidas en el laboratorio.</t>
  </si>
  <si>
    <t>El indicador mide el grado de cumplimiento de las solicitudes recibidas en el laboratorio, cuyos resultados son utilizados como herramienta para:
1. La realización de la evaluación y diseños de las estructuras de pavimento de los segmentos viales.
2. El control de calidad de las intervenciones realizadas por la UAERMV.</t>
  </si>
  <si>
    <t>OCTUBRE 2023</t>
  </si>
  <si>
    <t>MENSUAL</t>
  </si>
  <si>
    <t>Consolidado de ensayos del mes</t>
  </si>
  <si>
    <t>Gestión de laboratorio</t>
  </si>
  <si>
    <t>Subdirección Técnica de Producción e Intervención</t>
  </si>
  <si>
    <t>N° TOTAL DE ENSAYOS REALIZADOS</t>
  </si>
  <si>
    <t>N° TOTAL DE ENSAYOS SOLICITADOS</t>
  </si>
  <si>
    <t>% DE ENSAYOS REALIZADOS DE ACUERDO A LAS SOLICITUDES DE LOS SERVICIOS</t>
  </si>
  <si>
    <t>MES 1</t>
  </si>
  <si>
    <t>En el mes de enero se ensayaron 1602 muestras de las materias primas recibidas para la ejecución de las intervenciones, las mezclas producidas, las capas de la estructura de pavimento y de la exploración geotécnica (apiques), a las cuales se le realizaron 4249 ensayos de los 4249 solicitados, obteniendo un porcentaje de cumplimiento del 100% de los servicios solicitados.</t>
  </si>
  <si>
    <t>MES 2</t>
  </si>
  <si>
    <t xml:space="preserve">En el mes de febrero se ensayaron 707 muestras de las materias primas recibidas para la ejecución de las intervenciones, las mezclas producidas, las capas de la estructura de pavimento y de la exploración geotécnica (apiques), a las cuales se le realizaron 3400 ensayos de los 3400 solicitados, obteniendo un porcentaje de cumplimiento del 100% de los servicios solicitados.
</t>
  </si>
  <si>
    <t>MES 3</t>
  </si>
  <si>
    <t>En el mes de marzo se ensayaron 770 muestras de las materias primas recibidas para la ejecución de las intervenciones, las mezclas producidas, las capas de la estructura de pavimento y de la exploración geotécnica (apiques), a las cuales se le realizaron 3505 ensayos de los 3505 solicitados, obteniendo un porcentaje de cumplimiento del 100% de los servicios solicitados.</t>
  </si>
  <si>
    <t>MES 4</t>
  </si>
  <si>
    <t>En el mes de abril se ensayaron 770 muestras de las materias primas recibidas para la ejecución de las intervenciones, las mezclas producidas, las capas de la estructura de pavimento y de la exploración geotécnica (apiques), a las cuales se le realizaron 3580 ensayos de los 3580 solicitados, obteniendo un porcentaje de cumplimiento del 100% de los servicios solicitados.</t>
  </si>
  <si>
    <t>MES 5</t>
  </si>
  <si>
    <t>En el mes de mayo se ensayaron 770 muestras de las materias primas recibidas para la ejecución de las intervenciones, las mezclas producidas, las capas de la estructura de pavimento y de la exploración geotécnica (apiques), a las cuales se le realizaron 4107 ensayos de los 4107 solicitados, obteniendo un porcentaje de cumplimiento del 100% de los servicios solicitados.</t>
  </si>
  <si>
    <t>MES 6</t>
  </si>
  <si>
    <t>En el mes de junio se ensayaron 770 muestras de las materias primas recibidas para la ejecución de las intervenciones, las mezclas producidas, las capas de la estructura de pavimento y de la exploración geotécnica (apiques), a las cuales se le realizaron 3580 ensayos de los 3580 solicitados, obteniendo un porcentaje de cumplimiento del 100% de los servicios solicitados.</t>
  </si>
  <si>
    <t>MES 7</t>
  </si>
  <si>
    <t>En el mes de julio se ensayaron 801 muestras de las materias primas recibidas para la ejecución de las intervenciones, las mezclas producidas, las capas de la estructura de pavimento y de la exploración geotécnica (apiques), a las cuales se le realizaron 3729 ensayos de los 3729 solicitados, obteniendo un porcentaje de cumplimiento del 100% de los servicios solicitados.</t>
  </si>
  <si>
    <t>MES 8</t>
  </si>
  <si>
    <t>En el mes de agosto se ensayaron 919 muestras de las materias primas recibidas para la ejecución de las intervenciones, las mezclas producidas, las capas de la estructura de pavimento y de la exploración geotécnica (apiques), a las cuales se le realizaron 3679 ensayos de los 3679 solicitados, obteniendo un porcentaje de cumplimiento del 100% de los servicios solicitados.</t>
  </si>
  <si>
    <t>MES 9</t>
  </si>
  <si>
    <t>En el mes de septiembre se ensayaron 966 muestras de las materias primas recibidas para la ejecución de las intervenciones, las mezclas producidas, las capas de la estructura de pavimento y de la exploración geotécnica (apiques), a las cuales se le realizaron 3822 ensayos de los 3822 solicitados, obteniendo un porcentaje de cumplimiento del 100% de los servicios solicitados.</t>
  </si>
  <si>
    <t>MES 10</t>
  </si>
  <si>
    <t>MES 11</t>
  </si>
  <si>
    <t>MES 12</t>
  </si>
  <si>
    <t>ANALISIS DE LA DESVIACIÓN</t>
  </si>
  <si>
    <t>No se encuentra desviaciones en la obtención de resultados de este indicador</t>
  </si>
  <si>
    <t>No se proponen acciones de mejora, para este mes, debido a que la medición del indicador esta dentro del rango apropiado para este.</t>
  </si>
  <si>
    <t>VERIFICACIÓN DE LA CALIDAD DE LOS SERVICIOS DE ENSAYOS DEL LABORATORIO</t>
  </si>
  <si>
    <t>GLAB-IND-002</t>
  </si>
  <si>
    <t xml:space="preserve"> CUMPLIR CON EL 98% DE LA CALIDAD DE LOS SERVICIOS DE ENSAYOS DEL LABORATORIO</t>
  </si>
  <si>
    <t>Hacer seguimiento al cumplimiento en la ejecución de los métodos de ensayo y de los requisitos de los clientes, se mide el porcentaje de informes emitidos a satisfacción.</t>
  </si>
  <si>
    <r>
      <t>Los resultados de los ensayos son utilizados como insumo en los procesos misionales para la toma de decisiones, por ende es indispensable verificar la calidad de los informes emitidos por el laboratorio, con el fin de garantizar la confiabilidad en los resultados de los ensayos realizados.</t>
    </r>
    <r>
      <rPr>
        <b/>
        <sz val="11"/>
        <rFont val="Arial"/>
        <family val="2"/>
      </rPr>
      <t/>
    </r>
  </si>
  <si>
    <t>Trazabilidad y de la matriz de seguimiento de trabajos no conformes</t>
  </si>
  <si>
    <t xml:space="preserve">Subdirección Técnica de Producción e Intervención </t>
  </si>
  <si>
    <r>
      <rPr>
        <b/>
        <sz val="11"/>
        <rFont val="Arial"/>
        <family val="2"/>
      </rPr>
      <t>Nota:</t>
    </r>
    <r>
      <rPr>
        <sz val="11"/>
        <rFont val="Arial"/>
        <family val="2"/>
      </rPr>
      <t xml:space="preserve"> La medición de este indicador será de la siguiente manera:
          * 1 Trimestre: Diciembre, enero y febrero
          * 2 Trimestre: Marzo, abril y mayo
          * 3 Trimestre: Junio, julio y agosto
          * 4 Trimestre: Septiembre, Octubre y Noviembre</t>
    </r>
  </si>
  <si>
    <t xml:space="preserve">constante o Independiente </t>
  </si>
  <si>
    <t>Descendente</t>
  </si>
  <si>
    <t>PERÍODO DE MEDICIÓN</t>
  </si>
  <si>
    <t>NÚMERO DE TRABAJOS NO CONFORMES</t>
  </si>
  <si>
    <t>NÚMERO TOTAL DE INFORMES EMITIDOS</t>
  </si>
  <si>
    <t xml:space="preserve">% DE INFORMES DE ENSAYOS EMITIDOS A SATISFACCIÓN </t>
  </si>
  <si>
    <t>En los meses de diciembre del 2022, enero y febrero del se entregaron un total de 2573 informes de ensayo de los cuales 2538 se entregaron sin necesidad de correcciones lo que da un porcentaje de cumplimiento del 98,6 %.</t>
  </si>
  <si>
    <t>En los meses de marzo, abril y mayo del 2023 se entregaron un total de 2490 informes de ensayo de los cuales 2435 se entregaron sin necesidad de correcciones lo que da un porcentaje de cumplimiento del 98%.</t>
  </si>
  <si>
    <t>En los meses de junio, julio y agosto del 2023 se entregaron un total de 2549 informes de ensayo de los cuales 2543 se entregaron sin necesidad de correcciones lo que da un porcentaje de cumplimiento del 99%.</t>
  </si>
  <si>
    <t>Se encuentra una disminución en el resultado de este indicador en relación con el año 2022, sin embargo el numero de informes modificados no es significativo y esta dentro de la meta establecida para el mismo.</t>
  </si>
  <si>
    <t>No se proponen acciones de mejora, para este trimestre, debido a que la medición del indicador esta dentro del rango apropiado para este.</t>
  </si>
  <si>
    <t>Se encuentra una disminución en el resultado de este indicador en relación con el año 2023, sin embargo el numero de informes modificados no es significativo y esta dentro de la meta establecida para el mismo.</t>
  </si>
  <si>
    <t>SEGUIMIENTO A LA ENTREGA OPORTUNA DE INFORMES DE ENSAYO</t>
  </si>
  <si>
    <t>GLAB-IND-005</t>
  </si>
  <si>
    <t>CUMPLIR CON EL 90% DE LA ENTREGA OPORTUNA DE LOS INFORMES DE ENSAYO</t>
  </si>
  <si>
    <t>Hacer seguimiento a la entrega oportuna de los informes de ensayo con el fin de que los clientes (gerencia de producción, gerencia de intervención y la subdirección técnica de mejoramiento de la malla vial local), puedan realizar las acciones correctivas, preventivas y de mejora para garantizar el control de calidad de la intervenciones realizadas por la UAERMV.</t>
  </si>
  <si>
    <r>
      <t xml:space="preserve">El indicador mide el grado de cumplimiento con que se entregan los informes de ensayo, con el fin de tener los resultados oportunamente ya que estos son utilizados como insumos para los diseños de la estructura de pavimento, diseños de mezcla asfáltica e hidráulica, control de calidad de las materias primas utilizadas para la producción de la mezcla asfáltica e hidráulica y los materiales que componen las diferentes capas de la estructura de pavimento, con el fin de aportar al aseguramiento de la calidad de las intervenciones de la UAERMV antes, y durante el proceso de constructivo y para el producto terminado.
</t>
    </r>
    <r>
      <rPr>
        <b/>
        <sz val="9"/>
        <color theme="1" tint="0.34998626667073579"/>
        <rFont val="Arial"/>
        <family val="2"/>
      </rPr>
      <t>Nota:</t>
    </r>
    <r>
      <rPr>
        <sz val="9"/>
        <color theme="1" tint="0.34998626667073579"/>
        <rFont val="Arial"/>
        <family val="2"/>
      </rPr>
      <t xml:space="preserve"> Los tiempos de entrega de los informes de ensayo se encuentran establecidos en los acuerdos de servicio firmados entre el laboratorio y la Gerencia de Producción, Gerencia de intervención y la subdirección Técnica de mejoramiento de la malla vial y cuando se trata de servicios adicionales en la solicitud o en la aprobación de dicha solicitud (correo, actas o en la orden de trabajo).</t>
    </r>
  </si>
  <si>
    <t>Matriz de seguimiento de los servicios del laboratorio</t>
  </si>
  <si>
    <t>(Número total de informes entregados oportunamente en el trimestre /  Número total de informes entregados en el trimestre)*100</t>
  </si>
  <si>
    <t xml:space="preserve">N° TOTAL DE  INFORMES  ENTREGADOS OPORTUNAMENTE </t>
  </si>
  <si>
    <t>N° TOTAL  DE INFORMES ENTREGADOS</t>
  </si>
  <si>
    <t>% DE CUMPLIMIENTO DE LA ENTREGA DE LOS INFORMES</t>
  </si>
  <si>
    <t xml:space="preserve">En los meses de enero, febrero y marzo se entregaron un total de 2588 informes de ensayo de los cuales 2587 se entregaron oportunamente lo que da un porcentaje de cumplimiento del 99,96 %.
</t>
  </si>
  <si>
    <t xml:space="preserve">En los meses de abril, mayo y junio se entregaron un total de 2523 informes de ensayo de los cuales 2523 se entregaron oportunamente lo que da un porcentaje de cumplimiento del 100%.
</t>
  </si>
  <si>
    <t xml:space="preserve">En los meses de julio, agosto y septiembre se entregaron un total de 2686 informes de ensayo de los cuales 2686 se entregaron oportunamente lo que da un porcentaje de cumplimiento del 100%.
</t>
  </si>
  <si>
    <t>Se encuentra una mejoría en el resultado de este indicador en relación con el año 2022.</t>
  </si>
  <si>
    <t>FECHA DE APLICACIÓN: JUNIO 2020</t>
  </si>
  <si>
    <t>GESTIÓN DEL TALENTO HUMANO</t>
  </si>
  <si>
    <t>CUMPLIMIENTO PLAN ESTRATÉGICO DE TALENTO HUMANO - PETH</t>
  </si>
  <si>
    <t>GTHU-IND-003</t>
  </si>
  <si>
    <t>EJECUTAR AL 100% EL PLAN ESTRATÉGICO DE TALENTO HUMANO - PETH</t>
  </si>
  <si>
    <t>Lograr el desarrollo de la totalidad las actividades programadas en el Plan Estratégico de Talento Humano - PETH</t>
  </si>
  <si>
    <t xml:space="preserve">El indicador tiene la finalidad de medir el porcentaje de implementación presentado en el periodo, de las actividades que conforman el Plan estratégico de talento humano de la UAERMV con relación al porcentaje de avance programado para el mismo periodo. </t>
  </si>
  <si>
    <t>octubre de 2022</t>
  </si>
  <si>
    <t>Plan Estratégico de Talento Humano - PETH</t>
  </si>
  <si>
    <t>GESTIÓN DEL TALENTO HUMANO - SST</t>
  </si>
  <si>
    <t>(Porcentaje de avance del PETH implementado en el periodo / Porcentaje de avance del PETH programado en el periodo) * 100</t>
  </si>
  <si>
    <t>Porcentaje de avance del PETH implementado en el periodo</t>
  </si>
  <si>
    <t xml:space="preserve"> Porcentaje de avance del PETH programado en el periodo</t>
  </si>
  <si>
    <t>El plan estratégico de talento humano tiene 143 actividades para la vigencia 2023, distribuidas y ejecutadas durante el primer trimestre de la siguiente forma: Plan Acción Programado 0,43 ejecutado 0,43, Plan Anual de Seguridad y Salud en el Trabajo - PASST	Programado  0,46 ejecutado 0,26, Matriz Gestión Estratégica de Talento Humano – MGETH Programado	0,42 ejecutado	0,37 , Plan Anual de Estímulos e Incentivos - PAEI Programado  0,06 ejecutado 0,03 y Plan Institucional de Capacitación – PIC Programado ,07 ejecutado 0,04, esto corresponde a un cumplimiento de lo programado de un 79%, se espera en el siguiente trimestre adelantar las actividades pendientes. Se anexa como evidencia cronograma de seguimiento del PETH.</t>
  </si>
  <si>
    <t>"Sobre la actividad Implementar las acciones definidas en los planes que Integran el Plan Estratégico de Talento Humano en el segundo trimestre de 2023 los planes presentaron los siguientes avances para el segundo trimestre: Plan Anual de Seguridad y Salud en el Trabajo - PASST	Número de actividades en la vigencia (60)  % Programado 0,20	%  Ejecutado 0,13; Matriz Gestión Estratégica de Talento Humano – MGETH Número de actividades en la vigencia (8);% Programado  0,23 %  Ejecutado  0,11; Plan Anual de Estímulos e Incentivos – PAEI Número de actividades en la vigencia  (32)	%  Programado  0,33%  Ejecutado  0,11; Plan Institucional de Capacitación – PIC Número de actividades en la vigencia  29 %  Programado  0,39 %  Ejecutado 0,14, el porcentaje de cumplimiento está por debajo de lo programado debido a que en el mes de junio se suscribieron los contratos relacionados con los planes Plan Anual de Estímulos e Incentivos – PAEI y Plan Institucional de Capacitación – PIC, se espera en el siguiente trimestre de la vigencia adelantar la actividades pendientes. Se anexa como soporte cronograma de seguimiento de las actividades adelantadas.</t>
  </si>
  <si>
    <t>Con relación a las actividades que hacen parte del Plan estratégico de talento humano durante el tercer trimestre se adelantó:
El plan tiene 143 actividades en la vigencia las cuales presentan un % acumulado de programación y ejecución a corte de tercer trimestre de la siguiente manera: Plan Acción 14 actividades (peso programado 0,86 vs ejecutado 0,84) ,Plan Anual de Seguridad y Salud en el Trabajo - PASST 60 actividades (peso programado 0,85 vs ejecutado 0,83) , Matriz Gestión Estratégica de Talento Humano - MGETH 8 actividades (peso programado 0,88 vs ejecutado 0,80) , Plan Anual de Estímulos e Incentivos – PAEI 32 actividades (peso programado 0,66 vs ejecutado 0,56) y Plan Institucional de Capacitación – PIC 29 actividades  (peso programado 0,86 vs ejecutado 0,69) , el total de acumulado en todas las actividades es 0,82 y se ha ejecutado 0,74 con un cumplimiento del 91% aproximadamente, se continua trabajando en desarrollar las actividades a la brevedad. Posible.</t>
  </si>
  <si>
    <t>n/a</t>
  </si>
  <si>
    <t>En la vigencia anterior el indicador se media con una formula diferente.</t>
  </si>
  <si>
    <t>Adelantar actividades de seguimiento para lograr emitir alertas que permitan identificar oportunamente necesidades que faliciten el cumplimiento de las actividades, asi mejorar el rango de medición.</t>
  </si>
  <si>
    <t>Adelantar actividades de seguimiento para lograr emitir alertas que permitan identificar oportunamente necesidades que faliciten el cumplimiento de las actividades, asi mejorar el rango de medición, realizar reuniones de seguimiento con la lider operativa del proceso, y solicitud de apoyo entre los colaboradores para el desarrollo de las actividades,</t>
  </si>
  <si>
    <t>GESTION AMBIENTAL</t>
  </si>
  <si>
    <t>Aprovechamiento de residuos generados en la entidad</t>
  </si>
  <si>
    <t>GAM-IND-001</t>
  </si>
  <si>
    <t>VERSIÓN 4</t>
  </si>
  <si>
    <t xml:space="preserve">Aprovechar minimo el 45%  del total de  residuos generados por la Entidad </t>
  </si>
  <si>
    <t>Controlar el impacto ambiental negativo por la disposición final de residuos  en relleno sanitario</t>
  </si>
  <si>
    <t>Dentro de los residuos generados por la Entidad se encuentran los que por sus materiales de fabricacion pueden ser devueltos a la cadena de valor para aprovecharse o convertirae en nuevos productos.
Por este motivo es importante medir la eficacia de la gestión realizada por la entidad para controlar el impacto ambiental que se pudiera generar al no realizar una adecuada gestión de estos.</t>
  </si>
  <si>
    <t>Septiembre  2022</t>
  </si>
  <si>
    <t>Formato de generación diaria de residuos no peligrosos
Certificaciones de aprovechamiento por parte del gestor externo</t>
  </si>
  <si>
    <t>Gestión ambiental</t>
  </si>
  <si>
    <t>Gerencia Ambiental, Social y Atención al Usuario</t>
  </si>
  <si>
    <t>kg de residuos aprovechabales gestionados /kg de residuos generados *100</t>
  </si>
  <si>
    <t>kg de residuos aprovechables gestionados</t>
  </si>
  <si>
    <t>kg de residuos generados</t>
  </si>
  <si>
    <t>I trimestre</t>
  </si>
  <si>
    <t>En lo corrido del I trimestre de 2023, se realizó aprovechamiento al 75,46% del total de  residuos generados en la Entidad, esto debido a que se dieron de baja varios elementos por parte del equipo de Gestión de Recursos Físicos.</t>
  </si>
  <si>
    <t>II trimestre</t>
  </si>
  <si>
    <t>En lo corrido del II trimestre de 2023, se realizó aprovechamiento al 88,38% del total de  residuos generados en la Entidad, esto debido a que se dieron de baja varios elementos por parte del equipo de Gestión de Recursos Físicos.</t>
  </si>
  <si>
    <t>III trimestre</t>
  </si>
  <si>
    <t>En lo corrido del III trimestre de 2023, se realizó aprovechamiento al 42,41% del total de  residuos generados en la Entidad, esto debido a que se dieron de baja varios elementos, a través del contrato de RESPEL, por parte del equipo de Gestión de Recursos Físicos.</t>
  </si>
  <si>
    <t>IV trimestre</t>
  </si>
  <si>
    <t>En comparación con el mismo periodo del año anterior, se observa un 38% más de aprovechamiento de residuos generados para el presente trimestre; lo anterior, debido al incremento de residuos aprovechables que se dieron de baja, por parte del equipo de Gestión de Recursos Físicos.</t>
  </si>
  <si>
    <t>No se requiere acción de mejora. Sin embargo, se Continuará con las jornadas de sensibilizacion según cronograma aprobado asi como realizar  seguimiento a los puntos ecologicos de las sedes para determinar las areas que requieren mejor enfasis en la segregacion de residuos.</t>
  </si>
  <si>
    <t>En comparación con el mismo periodo del año anterior, se observa un 44% más de aprovechamiento de residuos generados para el presente trimestre; lo anterior, debido al incremento de residuos aprovechables que se dieron de baja, por parte del equipo de Gestión de Recursos Físicos.</t>
  </si>
  <si>
    <t>En comparación con el mismo periodo del año anterior, se observa un 34% menos de aprovechamiento de residuos generados para el presente trimestre; lo anterior, debido a que se dieron de baja varios elementos, a través del contrato de RESPEL, por parte del equipo de Gestión de Recursos Físicos.</t>
  </si>
  <si>
    <t>Debido a la desviación presentada por a la generación de residuos especiales que requieren disposición final diferente a los residuos aprovechables, se fortalecera y continuará con las jornadas de sensibilizacion según cronograma aprobado asi como realizar  seguimiento a los puntos ecologicos de las sedes para determinar las areas que requieren mejor enfasis en la segregacion de residuos. Es importante resaltar que los elementos dados de baja por parte de GREF se tuvieron que sacar por RESPEL debido a sus caracteristicas Peligrosas, lo cual ocasiono una disminución en los elementos aprovechables.</t>
  </si>
  <si>
    <t>Trimestre IV</t>
  </si>
  <si>
    <t>Eficiencia en el consumo de energia eléctrica en la Entidad</t>
  </si>
  <si>
    <t>GAM-IND-003</t>
  </si>
  <si>
    <t>VERSIÓN 3</t>
  </si>
  <si>
    <t>Mantener el consumo per cápita de energía eléctrica menor o igual a 30 Kw-h/mes en promedio</t>
  </si>
  <si>
    <t>Este indicador se establece con el fin de controlar el impacto ambiental negativo que se pudiera generar por el consumo de energía eléctrica en las diferentes actividades realizadas en la UMV</t>
  </si>
  <si>
    <t>El consumo de energía eléctrica se considera un  aspecto ambiental significativo, el cual puede generar impacto negativo de alta importancia,  por lo cual, es necesario medir su consumo en las actividades de la Entidad, establecer metas para seguimiento y vigilar su comportamiento para tomar medidas de control.</t>
  </si>
  <si>
    <t>Marzo 2021</t>
  </si>
  <si>
    <t>Kilovatios hora</t>
  </si>
  <si>
    <t xml:space="preserve">Facturación por la prestación del servicio
</t>
  </si>
  <si>
    <t>Gestión ambiental
Gestión de recursos físicos
Gestión financiera</t>
  </si>
  <si>
    <t xml:space="preserve">Promedio deKw-hora consumidos al mes / Promedio de colaboradores presentes en las sedes de la Entidad </t>
  </si>
  <si>
    <t>20 kw</t>
  </si>
  <si>
    <t>Promedio deKw-hora consumidos al mes</t>
  </si>
  <si>
    <t>Promedio de colaboradores presentes en las sedes de la Entidad</t>
  </si>
  <si>
    <t>Para el primer trimestre de 2023, en la medición se refejó un consumo percapita de 15,25 KV-Hora con lo cual no se presentan desviaciones en la meta propuesta manteniendo asi un nivel por debajo del limite propuesto.</t>
  </si>
  <si>
    <t>Para el segundo trimestre de 2023, en la medición se refejó un consumo percapita de 14,39 KV-Hora con lo cual no se presentan desviaciones en la meta propuesta manteniendo asi un nivel por debajo del limite propuesto.</t>
  </si>
  <si>
    <t>Para el tercer trimestre de 2023, en la medición se refejó un consumo percapita de 12,52 KV-Hora con lo cual no se presentan desviaciones en la meta propuesta manteniendo asi un nivel por debajo del limite propuesto.</t>
  </si>
  <si>
    <t xml:space="preserve">En el mismo periodo del año anterior se observa que el promedio de energia ha disminuido 0,71 KW/ percapita, ya que el numero de colaboradores disminuyo por culminacion de contratos para el presente periodo, lo que genera este resultado de disminucion.
</t>
  </si>
  <si>
    <t>No se requiere accion de mejora, el rango de gestión es adecuado, siendo menor que en el mismo trimestre del año anterior. No obstante, se continuará con las acciones de sensibilización para el cuidado del recurso e implementacion de buenas practicas en las sedes de la entidad.</t>
  </si>
  <si>
    <t>En el mismo periodo del año anterior se observa que el promedio de energia ha disminuido 3,18 KW/ percapitaya que el numero de colaboradores aumento por la suscripción de contratos para el presente periodo.</t>
  </si>
  <si>
    <t>En el mismo periodo del año anterior se observa que el promedio de energia ha disminuido 5,32 KW/ percapita ya que el numero de colaboradores presentes en sedes aumento</t>
  </si>
  <si>
    <t xml:space="preserve">GESTIÓN DOCUMENTAL </t>
  </si>
  <si>
    <t>FINALIZACIÓN DE LOS TRÁMITES EN EL SGDEA - APLICATIVO ORFEO</t>
  </si>
  <si>
    <t>GDOC-IND-001</t>
  </si>
  <si>
    <t>Lograr el cumplimiento del 90% de la finalización de los trámites en el Sistema de Gestión de Documentos Electrónicos de Archivo (ORFEO) durante el periodo establecido</t>
  </si>
  <si>
    <t>Medir el cumplimiento de los trámites finalizados en el Sistema de Gestión de Documentos Electrónicos de Archivo (ORFEO), con el fin de identificar las posibles inconsistencias que se puedan presentar en el manejo de la herramienta por parte de los usuarios.</t>
  </si>
  <si>
    <t>Con este indicador se pretende medir el cumplimiento de los trámites que deben realizar todos los usuarios de la Entidad en el aplicativo ORFEO desde el desarrollo de sus funciones. Por ser un proceso transversal y que no depende del manejo solo del proceso de Gestión Documental se pretende realizar el seguimiento con el fin de buscar las acciones de mejora en beneficio del Sistema de Gestión de Documentos Electrónicos de Archivo SGDEA (ORFEO)</t>
  </si>
  <si>
    <t xml:space="preserve">Marzo de 2022 </t>
  </si>
  <si>
    <t xml:space="preserve">lograr el cumplimiento de las </t>
  </si>
  <si>
    <t>Reporte Estadisticas realizadas en el Sistema de Gestión de Documentos Electrónicos de Archivo (ORFEO)</t>
  </si>
  <si>
    <t xml:space="preserve">Proceso de Gestión Documental </t>
  </si>
  <si>
    <t xml:space="preserve">Secretaria General </t>
  </si>
  <si>
    <t>(No de  radicados  finalizados en el periodo/ Total de radicados  en el periodo)*100</t>
  </si>
  <si>
    <t>No de  radicados sin  finalizar en el periodo/ Total de radicados  en el periodo</t>
  </si>
  <si>
    <t>No de  radicados anulados en el periodo/ Total de radicados  en el periodo</t>
  </si>
  <si>
    <t>No de  radicados finalizados en el periodo</t>
  </si>
  <si>
    <t>Total de radicados  en el periodo</t>
  </si>
  <si>
    <t xml:space="preserve">El indicador se encuentra en un rango mejorable, destacando las sensibilizaciones brindadas por parte del proceso de Gestión Documental a todos los colaboradores de la Entidad, es importante mencionar que el trámite de finalización de radicados en orfeo depende de cada usuario y no ha sido posible que los radicados se finalicen por parte de los usuarios en un tiempo razonable después de tramitados. </t>
  </si>
  <si>
    <t>SegundoTrimestre</t>
  </si>
  <si>
    <t>Durante el periodo aumento en numero de radicados sin finalizar teniendo en cuenta que los usuarios  no finalizan los radicados gestionados durante el periodo, pese al acompañamiento que brinda el proceso de gestión documental en temas de sensibilización, acompañamientos y seguimiento mensual  para lograr el cierre de esos radicados sin finalizar.</t>
  </si>
  <si>
    <t>Tercer trimestre</t>
  </si>
  <si>
    <t>Para el periodo el indicador se encuentra en un rango de gestión mejorable,  se destacan las sensibilizaciones brindadas por parte del proceso de Gestión Documental a todos los colaboradores de la Entidad, asi como el seguimiento mensual por dependencias que se realiza por parte del proceso, con el fin de finalizar los trámites en Orfeo, asi mismo es importante mencionar que el trámite de finalización de radicados en orfeo depende de cada usuario</t>
  </si>
  <si>
    <t>Cuarto trimestre</t>
  </si>
  <si>
    <t xml:space="preserve">Incluir la gráfica de barra acorde con el indicador que contenga minimo las variables propias de la medición y el resultado  </t>
  </si>
  <si>
    <t>De acuerdo a los resultados de la vigencia anterior, se denota que se mantiene el comportamiento del indicador en relación a la finalización de trámites en Orfeo, entre  un 82% a 83%, como acciones de mejora se continua con el proceso de acompañamientos a todas las dependencias en el manejo funcional de Orfeo en especial en la finalización de los tramites en el aplicativo.</t>
  </si>
  <si>
    <t xml:space="preserve">Por parte del proceso de Gestión Documental se seguira brindando el acompañamiento y la capacitación necesaria para el buen funcionamiento de la herramienta, asi como los reportes mensuales de los radicados sin finalizar  que se envían a los usuarios y jefes de dependencias </t>
  </si>
  <si>
    <t>De acuerdo a los resultados de la vigencia anterior, se denota un leve aumento en el numero de radicados sin finalizar teniendo en cuenta  que los usuarios  no finalizan los radicados gestionados durante el periodo, pese al acompañamiento que brinda el proceso de gestión documental en temas de sensibilización, acompañamientos y seguimiento mensual  para lograr el cierre de esos radicados sin finalizar.</t>
  </si>
  <si>
    <t>ATENCIÓN DE CONSULTAS DEL ARCHIVO CENTRAL Y DE GESTIÓN</t>
  </si>
  <si>
    <t>GDOC-IND-002</t>
  </si>
  <si>
    <t>Atender todas las consultas de los documentos del Archivo Central y el Archivo de Gestión  en un tiempo promedio no mayor a dos (2) días hábiles</t>
  </si>
  <si>
    <t>Realizar seguimiento a la atención de consultas documentales del archivo central y archivo de gestión a cargo del proceso de Gestión Documental.</t>
  </si>
  <si>
    <t>El indicador busca medir el tiempo promedio de atención de consultas documentales del proceso  frente al total de consultas realizadas en el periodo de medición.</t>
  </si>
  <si>
    <t xml:space="preserve">Junio de 2020 </t>
  </si>
  <si>
    <t>Dias</t>
  </si>
  <si>
    <t xml:space="preserve">Base de datos de consultas </t>
  </si>
  <si>
    <t>(Σ del tiempo empleado en la atención de consultas documentales del archivo central / Total de consultas documentales del archivo central realizadas)</t>
  </si>
  <si>
    <t>5 días</t>
  </si>
  <si>
    <t>6 días</t>
  </si>
  <si>
    <t>3 días</t>
  </si>
  <si>
    <t>4 días</t>
  </si>
  <si>
    <t>1 día</t>
  </si>
  <si>
    <t>2 días</t>
  </si>
  <si>
    <t>Σ del tiempo empleado en la atención de consultas documentales del archivo central</t>
  </si>
  <si>
    <t>Total de consultas documentales del archivo central realizadas</t>
  </si>
  <si>
    <t xml:space="preserve">Para el presente periodo el indicador de préstamos se mantiene dentro del rango de gestión apropiado con un tiempo de respuesta de 1 día, esto obedece a que para el presente periodo tambien bajo el numero de consultas solicitadas con relación a los anteriores periodos anteriores, teniendo en cuenta que la mayoria de usuarios ahora consulta los expedientes contractuales desde el aplicativo Orfeo. </t>
  </si>
  <si>
    <t>Para el presente periodo el indicador de préstamos se mantiene dentro del rango de gestión apropiado con un tiempo de respuesta de 1 día, teniendo en cuenta que en el momento que se recepciona la solicitud se gestiona enseguida el prestamo documental acorde con el tipo de solicitud.</t>
  </si>
  <si>
    <t>Para el presente periodo el indicador de préstamos documentales se mantiene dentro del rango de gestión apropiado con un tiempo de respuesta de 1 día  teniendo en cuenta que en el momento que se recepciona la solicitud se gestiona enseguida el prestamo documental acorde con el tipo de solicitud.</t>
  </si>
  <si>
    <t>De acuerdo con los resultados de la vigencia anterior 1 día al resultado actual 1 día se infiere que los resultados del indicador se mantienen en un nivel apropiado de comportamiento.</t>
  </si>
  <si>
    <t xml:space="preserve">El indicador se mantiene en un nivel apropiado, por lo tanto no hay que establecer acciones de mejora al respecto </t>
  </si>
  <si>
    <t>Teniendo en cuenta los resultados obtenidos en la vigencia anterior en comparación con los resultados de la presente vigencia el comportamiento del indicador se mantiene en un nivel apropiado</t>
  </si>
  <si>
    <t>CUMPLIMIENTO DE LOS TRÁMITES EN EL SGDEA - APLICATIVO ORFEO</t>
  </si>
  <si>
    <t>GDOC-IND-003</t>
  </si>
  <si>
    <t>Tener un porcentaje de desviación menor al 1% entre los Sistema de Gestión de Documentos Electrónicos de Archivo (ORFEO) durante el periodo.</t>
  </si>
  <si>
    <t xml:space="preserve">Disminuir el numero de radicados anulados  en el Sistema de Gestión de Documentos Electrónicos de Archivo (ORFEO), con el fin de optimizar el uso de la herramienta e identificar las posibles inconsistencias que se puedan presentar en el manejo por parte de los usuarios </t>
  </si>
  <si>
    <t>Con este indicador se pretende conocer el numero de radicados anulados durante el periodo establecido en relación con los radicados generados, con el fin de identificar las  causas mas  frecuentes por las cuales los usuarios solicitan la anulación de radicados y establecer las acciones de mejora necesarias para el buen uso del Sistema de Gestión de Documentos Electrónicos de Archivo (ORFEO).</t>
  </si>
  <si>
    <t xml:space="preserve">Junio  de 2020 </t>
  </si>
  <si>
    <t>Reporte Estadisticas realizadas en el aplicativo ORFEO</t>
  </si>
  <si>
    <t>100%- (No de  radicados anulados en el periodo/ Total de radicados  en el periodo)</t>
  </si>
  <si>
    <t>No de  radicados anulados en el periodo</t>
  </si>
  <si>
    <t xml:space="preserve">El indicador se mantiene en un nivel apropiado, se debe tener en cuenta que desde el proceso de Gestión Documental se realizan periodicamente sensibilizaciones dirigidas a todos los colaboradores de la entidad sobre las buenas practicas de Orfeo con el fin de evitar la anulación de radicados y que estos se lleven a cabo unicamente cuando es estrictamente necesario, lo cual se refleja en los resultados del presente indicador para el periodo. </t>
  </si>
  <si>
    <t xml:space="preserve">Para el periodo ell indicador se mantiene en un nivel apropiado, se resaltan las sensibilizaciones periodicas que realiza el proceso de Gestión Dcoumental dirigidas a todos los colaboradores de la entidad sobre las buenas practicas de Orfeo con el fin de evitar la anulación de radicados y que estos se lleven a cabo unicamente cuando es estrictamente necesario, lo cual se refleja en los resultados del presente indicador para el periodo. </t>
  </si>
  <si>
    <t>De acuerdo con los resultados del indicador respecto a la vigencia anterior  los resultados actuales se mantienen de forma constante , asi mismo se infiere que el comportamiento del indicador ha mejorado en razón a las acciones de mejora implementadas por el proceso entre las cuales se encuentran los acompañamientos y la divulgación de tips del manejo del aplicativo de Orfeo.</t>
  </si>
  <si>
    <t xml:space="preserve">El indicador se mantiene en un estado apropiado, por lo cual no es necesario establecer una acción de mejora durante este periodo </t>
  </si>
  <si>
    <t>0.4%</t>
  </si>
  <si>
    <t>0.6%</t>
  </si>
  <si>
    <t>De acuerdo con los resultados del indicador respecto a la vigencia anterior  los resultados actuales se denota un leve aumento en el porcentaje de radicados anulados. Es importante, precisar que desde el proceso de Gestión Documental se prestá acompañamiento permanente y sensibilizaciones en relación a las buenas practicas para el manejo funcional de Orfeo</t>
  </si>
  <si>
    <t>Es importante, precisar que desde el proceso de Gestión Documental se prestá acompañamiento permanente y sensibilizaciones en relación a las buenas practicas para el manejo funcional de Orfeo</t>
  </si>
  <si>
    <t>GESTIÓN JURÍDICA</t>
  </si>
  <si>
    <t xml:space="preserve">SENTENCIAS  FALLADAS A FAVOR DE LA ENTIDAD </t>
  </si>
  <si>
    <t>GJUR-IND-001</t>
  </si>
  <si>
    <t>LOGRAR QUE EL 70% DEL TOTAL DE LAS SENTENCIAS EN LA VIGENCIA SEAN FAVORABLES PARA LA ENTIDAD</t>
  </si>
  <si>
    <t>Medir el porcentaje de favorabilidad de las sentencias proferidas en primera, segunda o única instancia de la UAERMV por los despachos judiciales en procesos Administrativos, Laborales, Civiles y acciones constitucionales.</t>
  </si>
  <si>
    <t>Conocer el porcentaje de éxito que tuvo la entidad en los procesos judiciales de los que hace parte.</t>
  </si>
  <si>
    <t>Mayo 2020</t>
  </si>
  <si>
    <t>Registro: Sistema de Información de Procesos Judiciales del D.C. (SIPROJ)</t>
  </si>
  <si>
    <t>Gestón Jurídica</t>
  </si>
  <si>
    <t>Oficina Jurídica</t>
  </si>
  <si>
    <t>Número de sentencias decididas a favor de la entidad en el periodo /Número total de sentencias proferidas en el periodo.</t>
  </si>
  <si>
    <t>Número de sentencias decididas a favor de la entidad en el periodo</t>
  </si>
  <si>
    <t>Número total de sentencias proferidas en el periodo</t>
  </si>
  <si>
    <t>1er Trimestre</t>
  </si>
  <si>
    <t>Únicamente se profirio un fallo desfavorable, corresponde a fallo de tutela, que no genera erogaciones econcómicas para la Entidad.</t>
  </si>
  <si>
    <t xml:space="preserve">2do Trimestre </t>
  </si>
  <si>
    <t>Los once fallos proferidos fueron favorables a la UAERMV; pese a que uno fue desfavorable al IDU, la Entidad ya había sido desvinculada.</t>
  </si>
  <si>
    <t>01/01/2023 a 31/03/2023</t>
  </si>
  <si>
    <t>N.A</t>
  </si>
  <si>
    <t>No es necesaria accion de mejora porque el indicador cumplio con el rango de ser superior al 70%</t>
  </si>
  <si>
    <t>01/04/2023 a 30/06/2023</t>
  </si>
  <si>
    <t>01/07/2023 a 30/09/2023</t>
  </si>
  <si>
    <t>CONTROL DISCIPLINARIO INTERNO</t>
  </si>
  <si>
    <t>CUMPLIMIENTO DE LOS TÉRMINOS PROCESALES</t>
  </si>
  <si>
    <t>CODI-IND-001</t>
  </si>
  <si>
    <t>SUSTANCIAR (LLEVAR A CABO) EL 80% DE LOS EXPEDIENTES DISCIPLINARIOS, CON FECHAS DE VENCIMIENTO PROYECTADAS SEGÚN PERIODO A REPORTAR, BUSCANDO EL CUMPLIMIENTO DE LOS TÉRMINOS PROCESALES ESTABLECIDOS POR LA LEY</t>
  </si>
  <si>
    <t>Realizar seguimiento al número de expedientes trámitados dentro de los términos establecidos por la Ley.</t>
  </si>
  <si>
    <t>El indicador tiene como fin gestionar los expedientes que se encuentran con fechas de vencimiento proyectadas según el periodo a reportar, dentro los términos establecidos por ley buscando que el total de los expediente activos se tramiten conforme a los término de ley.</t>
  </si>
  <si>
    <t xml:space="preserve">Trimestral </t>
  </si>
  <si>
    <t>Expedientes Disciplinarios</t>
  </si>
  <si>
    <t>OFICINA CONTROL DISCIPLINARIO INTERNO</t>
  </si>
  <si>
    <t xml:space="preserve">(N° de expedientes tramitados con fecha de vencimiento en el trimestre a reportar) / (N° total de expedientes con fecha de vencimiento en el trimestre a reportar)*100   (activos)
</t>
  </si>
  <si>
    <t>N° de expedientes tramitados con fecha de vencimiento en el trimestre a reportar</t>
  </si>
  <si>
    <t>N° total de expedientes con fecha de vencimiento en el trimestre a reportar</t>
  </si>
  <si>
    <t xml:space="preserve">1er Trimestre </t>
  </si>
  <si>
    <t xml:space="preserve">Teniendo en cuenta que se tramitó el número de expedientes con vencimiento en el trimestre a reportar, y adicionalmente expedientes que vencian en el siguiente periodo; así como las quejas e informes radicadas en el periodo, que requerian trámite inmediato, lo cual incrementó el número de procesos tramitados en el trimestre. </t>
  </si>
  <si>
    <t xml:space="preserve">3er Trimestre </t>
  </si>
  <si>
    <t>Se tramitaron los procesos disciplinarios conforme la planeación mensual y el vencimiento de la etapa procesal, asi como tambien se evaluaron  las quejas e informes que ingresaron en el periodo reportado y se adoptó dentro del tèrmino,  la decisión que en derecho correspondía. Se destaca que en este trimestre se finalizó un proceso, del cual su etapa vencia en octubre de 2023.</t>
  </si>
  <si>
    <t xml:space="preserve">4to Trimestre </t>
  </si>
  <si>
    <t xml:space="preserve"> Teniendo en cuenta que se tramitó el número de expedientes con vencimiento en el trimestre a reportar, y adicionalmente expedientes que vencian en el siguiente periodo; así como las quejas e informes radicadas en el periodo, que requerian trámite inmediato, lo cual incrementó el número de procesos tramitados en el trimestre. </t>
  </si>
  <si>
    <t>Continuar tramitando los expedientes dentro de los términos legales.</t>
  </si>
  <si>
    <t>Se tramitaron los procesos que tenian fecha de vencimiento en el trimestre reportado y se evaluaron las quejas e informes que ingresaron durante el trimestre dentro del tèrmino procesal, adoptando la decisiòn que en derecho correspondìa.</t>
  </si>
  <si>
    <t>Continuar  tramitando los procesos disciplinarios  conforme a la planeación mensual dentro de los términos legales.</t>
  </si>
  <si>
    <t>CONTROL, EVALUACIÓN Y MEJORA DE LA GESTIÓN</t>
  </si>
  <si>
    <t>CUMPLIMIENTO 
DEL PLAN ANUAL DE AUDITORÍAS</t>
  </si>
  <si>
    <t>CEM-IND-001</t>
  </si>
  <si>
    <t>90%  de cumplimiento del PAA-Plan Anual de Auditorías, al final de la vigencia</t>
  </si>
  <si>
    <t>Determinar el nivel de cumplimiento del Plan Anual de Auditorías en la vigencia, a la fecha de medición.</t>
  </si>
  <si>
    <t>El resultado del indicador permite conocer cada trimestre el avance acumulado del cumplimiento en la ejecución del plan anual de auditorías aprobado por el CICCI -Comité Institucional de Coordinación de Control Interno</t>
  </si>
  <si>
    <t>MARZO DE 2022</t>
  </si>
  <si>
    <t>(CEM-FM-001) Plan Anual de Auditoria, aprobado por el CICCI</t>
  </si>
  <si>
    <t>CEM-Control, Evaluación y Mejora de la Gestión</t>
  </si>
  <si>
    <t>Jefe Oficina de Control Interno 006-01</t>
  </si>
  <si>
    <t>(Sumatoria de actividades del PAA ejecutadas / Sumatoria de actividades del PAA programadas) x 100</t>
  </si>
  <si>
    <t>Sumatoria de actividades del PAA ejecutadas</t>
  </si>
  <si>
    <t>Sumatoria de actividades del PAA programadas</t>
  </si>
  <si>
    <t>% cumplimiento</t>
  </si>
  <si>
    <r>
      <t>De un total de 107 actividades programadas para la vigencia, en el PAA-Plan Anual de Auditorías V-1 aprobada en el CICCI 1-2023 (30-01-2023), se programaron 35 actividades a realizar ejecutando 34 = 103%</t>
    </r>
    <r>
      <rPr>
        <b/>
        <sz val="11"/>
        <rFont val="Arial"/>
        <family val="2"/>
      </rPr>
      <t xml:space="preserve"> de cumplimiento. </t>
    </r>
    <r>
      <rPr>
        <sz val="11"/>
        <rFont val="Arial"/>
        <family val="2"/>
      </rPr>
      <t xml:space="preserve">
La actividad ADICIONAL que se ejecutó corresponde a un requerimiento especial de la Secretaría General de</t>
    </r>
    <r>
      <rPr>
        <i/>
        <u/>
        <sz val="11"/>
        <rFont val="Arial"/>
        <family val="2"/>
      </rPr>
      <t xml:space="preserve"> Realizar verificación de la recepción y envío de la información mensual reportada en SIVICOF por la Secretaría General</t>
    </r>
    <r>
      <rPr>
        <sz val="11"/>
        <rFont val="Arial"/>
        <family val="2"/>
      </rPr>
      <t xml:space="preserve"> en el  mes de marzo </t>
    </r>
  </si>
  <si>
    <r>
      <t>De un total de 108 actividades programadas  ajustadas para la vigencia, en el PAA-Plan Anual de Auditorías V-2 aprobada  su modificación en el CICCI del 27 de abri, en el cual se incluyó una actividad adicional correspondiente a</t>
    </r>
    <r>
      <rPr>
        <b/>
        <sz val="11"/>
        <rFont val="Arial"/>
        <family val="2"/>
      </rPr>
      <t xml:space="preserve"> Realizar verificación de la recepción y envío de la información anual reportada en SIVICOF por la Secretaría General para un total de 108 actvidades. 
Para el segundo trimestre  </t>
    </r>
    <r>
      <rPr>
        <sz val="11"/>
        <rFont val="Arial"/>
        <family val="2"/>
      </rPr>
      <t>se programaron 23 actividades a realizar , ejecutando 23 = 100%</t>
    </r>
    <r>
      <rPr>
        <b/>
        <sz val="11"/>
        <rFont val="Arial"/>
        <family val="2"/>
      </rPr>
      <t xml:space="preserve"> de cumplimiento. </t>
    </r>
    <r>
      <rPr>
        <sz val="11"/>
        <rFont val="Arial"/>
        <family val="2"/>
      </rPr>
      <t xml:space="preserve">
</t>
    </r>
  </si>
  <si>
    <t xml:space="preserve">De un total de 111 actividades programadas  ajustadas para la vigencia, en el PAA-Plan Anual de Auditorías V-3 aprobada  su modificación en el CICCI extraordinario  del 06 de septiembre, en el cual se incluyeron tres  actividades adicionales correspondientes a: Informe de seguimiento del estado de avance en el cumplimiento de la Directiva 015 de 2022 de la Procuraduría General de la Nación, Seguimiento cumplimiento circular conjunta 100-06 de 2023 "Formalización del Empleo Público“ y construcción mapa de aseguramiento . Para el tercer trimestre se programaron 29 actividades y se ejecutaron 29 actividades.
</t>
  </si>
  <si>
    <t>SUMATORIA</t>
  </si>
  <si>
    <t>Se cumplieron todas las actividades programadas y se adicionó 1 por requerimiento especial de la Secretaría General , modificación que será presentada en el proximo CICCI para ser incluida en el acumulado</t>
  </si>
  <si>
    <t xml:space="preserve">Seguir con la ejecución oportuna  de las actividades planeadas y reporte respectivo al CICCI de las modificaciones </t>
  </si>
  <si>
    <t xml:space="preserve">Se cumplieron las 23 actividades programadas para el trimestre sin novedad </t>
  </si>
  <si>
    <t xml:space="preserve">Se cumplieron 29 actividades programadas </t>
  </si>
  <si>
    <t>CUMPLIMIENTO DE LAS ACCIONES CORRECTIVAS</t>
  </si>
  <si>
    <t>CEM-002</t>
  </si>
  <si>
    <t>90%  de cumplimiento de las acciones correctivas en planes de mejoramiento que fueron ejecutadas por los procesos</t>
  </si>
  <si>
    <t>Determinar el nivel de cumplimiento ejecución de las acciones correctivas formuladas por los procesos en los planes de mejoramiento derivados de las auditorías internas efectuadas por la OCI, a la fecha de medición.</t>
  </si>
  <si>
    <t>El resultado del indicador permite conocer cada trimestre el avance de cumplimiento en la ejecución de las acciones correctivas en planes de mejoramiento, con fecha de cierre dentro del corte del seguimiento efectuado por la OCI.</t>
  </si>
  <si>
    <t>Seguimiento a las acciones correctivas en los planes de mejoramiento de auditorías internas</t>
  </si>
  <si>
    <t>(Sumatoria de acciones correctivas cerradas en el trimestre / sumatoria de acciones correctivas
con fecha de cierre dentro del corte trimestral) x 100</t>
  </si>
  <si>
    <t>sumatoria de acciones correctivas cerradas en el trimestre</t>
  </si>
  <si>
    <t>sumatoria de acciones correctivas con fecha de cierre dentro del corte trimestral</t>
  </si>
  <si>
    <r>
      <rPr>
        <b/>
        <i/>
        <u/>
        <sz val="9"/>
        <rFont val="Arial"/>
        <family val="2"/>
      </rPr>
      <t>1. ACCIONES PROGRAMADAS PARA CUMPLIR</t>
    </r>
    <r>
      <rPr>
        <b/>
        <u/>
        <sz val="9"/>
        <rFont val="Arial"/>
        <family val="2"/>
      </rPr>
      <t>:</t>
    </r>
    <r>
      <rPr>
        <u/>
        <sz val="9"/>
        <rFont val="Arial"/>
        <family val="2"/>
      </rPr>
      <t xml:space="preserve"> 89</t>
    </r>
    <r>
      <rPr>
        <sz val="9"/>
        <rFont val="Arial"/>
        <family val="2"/>
      </rPr>
      <t xml:space="preserve"> acciones en 4 dependencias
</t>
    </r>
    <r>
      <rPr>
        <i/>
        <sz val="9"/>
        <rFont val="Arial"/>
        <family val="2"/>
      </rPr>
      <t>Gerencia Ambiental Social y de Atencion al Usuario:</t>
    </r>
    <r>
      <rPr>
        <sz val="9"/>
        <rFont val="Arial"/>
        <family val="2"/>
      </rPr>
      <t xml:space="preserve"> 12
Gerencia de Intervención:6
</t>
    </r>
    <r>
      <rPr>
        <i/>
        <sz val="9"/>
        <rFont val="Arial"/>
        <family val="2"/>
      </rPr>
      <t xml:space="preserve">Gerencia de Produccion: 14
Secretaría General: 47
Subdireccion Tecnica de Producción e Intervención:9
Subdireccion Tecnica de Mejoramiento Malla Vial Local: 1
</t>
    </r>
    <r>
      <rPr>
        <sz val="9"/>
        <rFont val="Arial"/>
        <family val="2"/>
      </rPr>
      <t xml:space="preserve">
</t>
    </r>
    <r>
      <rPr>
        <b/>
        <sz val="9"/>
        <rFont val="Arial"/>
        <family val="2"/>
      </rPr>
      <t>1.1 ACCIONES CUMPLIDAS</t>
    </r>
    <r>
      <rPr>
        <b/>
        <sz val="9"/>
        <color rgb="FF00B050"/>
        <rFont val="Arial"/>
        <family val="2"/>
      </rPr>
      <t>:</t>
    </r>
    <r>
      <rPr>
        <sz val="9"/>
        <rFont val="Arial"/>
        <family val="2"/>
      </rPr>
      <t xml:space="preserve"> se cumplieron 45 acciones (51%)
Gerencia Ambiental Social y de Atencion al Usuario:2
Gerencia de Intervención:6
Gerencia de Produccion:3 
Secretaría General: 24
Subdireccion Tecnica de Producción e Intervención:9
Subdireccion Tecnica de Mejoramiento Malla Vial Local: 1
1.2</t>
    </r>
    <r>
      <rPr>
        <b/>
        <sz val="9"/>
        <rFont val="Arial"/>
        <family val="2"/>
      </rPr>
      <t xml:space="preserve"> ACCIONES PROGRAMADAS QUE SE VENCIERON DURANTE EL PERIODO</t>
    </r>
    <r>
      <rPr>
        <sz val="9"/>
        <rFont val="Arial"/>
        <family val="2"/>
      </rPr>
      <t xml:space="preserve">: 3 acciones de la Secretaria General
</t>
    </r>
    <r>
      <rPr>
        <b/>
        <i/>
        <u/>
        <sz val="9"/>
        <rFont val="Arial"/>
        <family val="2"/>
      </rPr>
      <t>2. ACCIONES VENCIDAS DE PERIODOS ANTERIORES AL 31 DE MARZO DE 2023 CON SEGUIMIENTO QUE NO APORTAN AL INDICADOR.</t>
    </r>
    <r>
      <rPr>
        <sz val="9"/>
        <rFont val="Arial"/>
        <family val="2"/>
      </rPr>
      <t xml:space="preserve">  se registraban 2</t>
    </r>
    <r>
      <rPr>
        <sz val="9"/>
        <color rgb="FFFF0000"/>
        <rFont val="Arial"/>
        <family val="2"/>
      </rPr>
      <t xml:space="preserve"> </t>
    </r>
    <r>
      <rPr>
        <sz val="9"/>
        <rFont val="Arial"/>
        <family val="2"/>
      </rPr>
      <t xml:space="preserve">acciones vencidas correspondientes al proceso de GTHU
</t>
    </r>
    <r>
      <rPr>
        <b/>
        <i/>
        <u/>
        <sz val="9"/>
        <rFont val="Arial"/>
        <family val="2"/>
      </rPr>
      <t>3. TOTAL DE ACCIONES VENCIDAS AL 30 DE JUNIO DE 2023</t>
    </r>
    <r>
      <rPr>
        <sz val="9"/>
        <rFont val="Arial"/>
        <family val="2"/>
      </rPr>
      <t xml:space="preserve">: 3 vencidas correspondientes al proceso de 1 GSIT,1 APIC,1 GRF
</t>
    </r>
  </si>
  <si>
    <r>
      <rPr>
        <b/>
        <sz val="9"/>
        <rFont val="Arial"/>
        <family val="2"/>
      </rPr>
      <t>1. ACCIONES PROGRAMADAS PARA CUMPLIR: 46</t>
    </r>
    <r>
      <rPr>
        <sz val="9"/>
        <rFont val="Arial"/>
        <family val="2"/>
      </rPr>
      <t xml:space="preserve"> acciones en 7 dependencias
Gerencia de Produccion: 3
Gerencia para el Desarrollo, la Calidad y la Innovacion: 2
Oficina Control interno Disciplinario: 6
Oficina de Servicio a la Ciudadanía y Sostenibilidad:14 
Oficina deTecnologias de la Informacion: 14
Secretaria General: 3
Subdireccion Tecnica de Producción e Intervención: 4
</t>
    </r>
    <r>
      <rPr>
        <b/>
        <sz val="9"/>
        <rFont val="Arial"/>
        <family val="2"/>
      </rPr>
      <t xml:space="preserve">
1.1 ACCIONES CUMPLIDAS: </t>
    </r>
    <r>
      <rPr>
        <sz val="9"/>
        <rFont val="Arial"/>
        <family val="2"/>
      </rPr>
      <t xml:space="preserve">se cumplieron 17 acciones (37%)
Gerencia para el Desarrollo, la Calidad y la Innovacion: 2
Oficina de Servicio a la Ciudadanía y Sostenibilidad:9
Oficina deTecnologias de la Informacion:2
Subdireccion Tecnica de Producción e Intervención:4
</t>
    </r>
    <r>
      <rPr>
        <b/>
        <sz val="9"/>
        <rFont val="Arial"/>
        <family val="2"/>
      </rPr>
      <t>1.2 ACCIONES PROGRAMADAS QUE SE VENCIERON DURANTE EL PERIODO</t>
    </r>
    <r>
      <rPr>
        <sz val="9"/>
        <rFont val="Arial"/>
        <family val="2"/>
      </rPr>
      <t xml:space="preserve">: 1 acciones de la Oficina de Servicio
a la Ciudadanía y Sostenibilidad
</t>
    </r>
  </si>
  <si>
    <t xml:space="preserve">Para la actual vigencia se programaron 12 acciones menos  que el primer trimestre de la vigencia anterior y se logró un mayor procentaje  de acciones cumplidas y el cierre de 11 acciones que estaban vencidas </t>
  </si>
  <si>
    <t xml:space="preserve">1,Continuar con el avance oportuno por parte de las areas en las acciones propuestas 
2.Continuar retroalimentando a los enlaces de los procesosel seguimiento producto del análisis realizado por la OCI. </t>
  </si>
  <si>
    <t>Para la vigencia actual se cerraron 45 acciones de 89;  19 menos respecto a la vigencia 2022, siendo secretaria el area con acciones asignadas y sin cerrar</t>
  </si>
  <si>
    <t xml:space="preserve">1. Continuar retroalimentando a los enlaces de los procesosel seguimiento producto del análisis realizado por la OCI.
2. Recordar la importancia de solicitar ampliación de plazo en el cumplimiento de las acciones con anterioridad debidamente justificado.
3. Reforzar con los enlaces el cargue de avances y evidencias en elaplicativo de planes de mejoramiento. 
4. Continuar realizando mesas de trabajo con los procesos que no logran el cumplimiento de las acciones formulada.
</t>
  </si>
  <si>
    <t xml:space="preserve">Para la vigencia actual se cerraron 17 acciones de 46;  57 menos respecto a la vigencia 2022 debido a que se tenian programadas menos acciones para el trimestre y aun se encuntran acciones en ejecución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</si>
</sst>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4" formatCode="_-&quot;$&quot;\ * #,##0.00_-;\-&quot;$&quot;\ * #,##0.00_-;_-&quot;$&quot;\ * &quot;-&quot;??_-;_-@_-"/>
    <numFmt numFmtId="43" formatCode="_-* #,##0.00_-;\-* #,##0.00_-;_-* &quot;-&quot;??_-;_-@_-"/>
    <numFmt numFmtId="164" formatCode="[$-C0A]mmm\-yy;@"/>
    <numFmt numFmtId="165" formatCode="_(&quot;$&quot;\ * #,##0.00_);_(&quot;$&quot;\ * \(#,##0.00\);_(&quot;$&quot;\ * &quot;-&quot;??_);_(@_)"/>
    <numFmt numFmtId="166" formatCode="_(* #,##0_);_(* \(#,##0\);_(* &quot;-&quot;??_);_(@_)"/>
    <numFmt numFmtId="167" formatCode="_(* #,##0.00_);_(* \(#,##0.00\);_(* &quot;-&quot;??_);_(@_)"/>
    <numFmt numFmtId="168" formatCode="0.0"/>
    <numFmt numFmtId="169" formatCode="0.0%"/>
    <numFmt numFmtId="170" formatCode="[$-C0A]mmm\-yy"/>
    <numFmt numFmtId="171" formatCode="_-* #,##0_-;\-* #,##0_-;_-* &quot;-&quot;??_-;_-@_-"/>
    <numFmt numFmtId="172" formatCode="0.0000000000000000%"/>
  </numFmts>
  <fonts count="60" x14ac:knownFonts="1">
    <font>
      <sz val="11"/>
      <color theme="1"/>
      <name val="Calibri"/>
      <family val="2"/>
      <scheme val="minor"/>
    </font>
    <font>
      <sz val="11"/>
      <color theme="1"/>
      <name val="Calibri"/>
      <family val="2"/>
      <scheme val="minor"/>
    </font>
    <font>
      <i/>
      <sz val="11"/>
      <name val="Arial"/>
      <family val="2"/>
    </font>
    <font>
      <b/>
      <sz val="12"/>
      <name val="Arial"/>
      <family val="2"/>
    </font>
    <font>
      <b/>
      <sz val="11"/>
      <name val="Arial"/>
      <family val="2"/>
    </font>
    <font>
      <sz val="10"/>
      <name val="Arial"/>
      <family val="2"/>
    </font>
    <font>
      <sz val="11"/>
      <name val="Arial"/>
      <family val="2"/>
    </font>
    <font>
      <b/>
      <sz val="12"/>
      <name val="Calibri"/>
      <family val="2"/>
      <scheme val="minor"/>
    </font>
    <font>
      <sz val="9"/>
      <color indexed="81"/>
      <name val="Tahoma"/>
      <family val="2"/>
    </font>
    <font>
      <b/>
      <sz val="9"/>
      <color indexed="81"/>
      <name val="Tahoma"/>
      <family val="2"/>
    </font>
    <font>
      <sz val="8"/>
      <name val="Arial"/>
      <family val="2"/>
    </font>
    <font>
      <b/>
      <sz val="10"/>
      <name val="Arial"/>
      <family val="2"/>
    </font>
    <font>
      <b/>
      <sz val="8"/>
      <name val="Arial"/>
      <family val="2"/>
    </font>
    <font>
      <i/>
      <sz val="8"/>
      <name val="Arial"/>
      <family val="2"/>
    </font>
    <font>
      <b/>
      <sz val="8"/>
      <name val="Calibri"/>
      <family val="2"/>
      <scheme val="minor"/>
    </font>
    <font>
      <b/>
      <sz val="9"/>
      <name val="Arial"/>
      <family val="2"/>
    </font>
    <font>
      <sz val="9"/>
      <name val="Arial"/>
      <family val="2"/>
    </font>
    <font>
      <i/>
      <sz val="9"/>
      <name val="Arial"/>
      <family val="2"/>
    </font>
    <font>
      <sz val="9"/>
      <color rgb="FF000000"/>
      <name val="Arial"/>
      <family val="2"/>
    </font>
    <font>
      <u/>
      <sz val="11"/>
      <color theme="10"/>
      <name val="Calibri"/>
      <family val="2"/>
      <scheme val="minor"/>
    </font>
    <font>
      <b/>
      <sz val="9"/>
      <color rgb="FF000000"/>
      <name val="Tahoma"/>
      <family val="2"/>
    </font>
    <font>
      <sz val="9"/>
      <color rgb="FF000000"/>
      <name val="Tahoma"/>
      <family val="2"/>
    </font>
    <font>
      <b/>
      <sz val="9"/>
      <color rgb="FF0070C0"/>
      <name val="Arial"/>
      <family val="2"/>
    </font>
    <font>
      <sz val="9"/>
      <color rgb="FF0070C0"/>
      <name val="Arial"/>
      <family val="2"/>
    </font>
    <font>
      <b/>
      <sz val="9"/>
      <color theme="1"/>
      <name val="Arial"/>
      <family val="2"/>
    </font>
    <font>
      <sz val="9"/>
      <color theme="1"/>
      <name val="Arial"/>
      <family val="2"/>
    </font>
    <font>
      <i/>
      <sz val="10"/>
      <name val="Arial"/>
      <family val="2"/>
    </font>
    <font>
      <b/>
      <sz val="9"/>
      <name val="Calibri"/>
      <family val="2"/>
      <scheme val="minor"/>
    </font>
    <font>
      <b/>
      <sz val="10"/>
      <name val="Calibri"/>
      <family val="2"/>
      <scheme val="minor"/>
    </font>
    <font>
      <b/>
      <sz val="11"/>
      <color theme="1"/>
      <name val="Arial"/>
      <family val="2"/>
    </font>
    <font>
      <b/>
      <sz val="11"/>
      <color rgb="FF000000"/>
      <name val="Arial"/>
      <family val="2"/>
    </font>
    <font>
      <sz val="11"/>
      <color theme="1"/>
      <name val="Arial"/>
      <family val="2"/>
    </font>
    <font>
      <i/>
      <sz val="11"/>
      <color theme="1"/>
      <name val="Arial"/>
      <family val="2"/>
    </font>
    <font>
      <i/>
      <sz val="9"/>
      <color theme="1"/>
      <name val="Arial"/>
      <family val="2"/>
    </font>
    <font>
      <i/>
      <sz val="8"/>
      <color theme="1"/>
      <name val="Arial"/>
      <family val="2"/>
    </font>
    <font>
      <b/>
      <sz val="12"/>
      <color theme="1"/>
      <name val="Calibri"/>
      <family val="2"/>
    </font>
    <font>
      <b/>
      <sz val="9"/>
      <color theme="1"/>
      <name val="Calibri"/>
      <family val="2"/>
    </font>
    <font>
      <sz val="9"/>
      <color rgb="FFFF0000"/>
      <name val="Arial"/>
      <family val="2"/>
    </font>
    <font>
      <sz val="11"/>
      <color theme="1"/>
      <name val="Arial"/>
      <family val="2"/>
    </font>
    <font>
      <sz val="8"/>
      <color theme="1"/>
      <name val="Arial"/>
      <family val="2"/>
    </font>
    <font>
      <sz val="8"/>
      <color rgb="FF000000"/>
      <name val="Arial"/>
      <family val="2"/>
    </font>
    <font>
      <b/>
      <sz val="9"/>
      <color rgb="FF000000"/>
      <name val="Arial"/>
      <family val="2"/>
    </font>
    <font>
      <sz val="11"/>
      <color rgb="FF000000"/>
      <name val="Arial"/>
      <family val="2"/>
    </font>
    <font>
      <b/>
      <sz val="10"/>
      <color theme="1"/>
      <name val="Arial"/>
      <family val="2"/>
    </font>
    <font>
      <b/>
      <sz val="12"/>
      <color theme="1"/>
      <name val="Arial"/>
      <family val="2"/>
    </font>
    <font>
      <i/>
      <sz val="10"/>
      <color rgb="FF000000"/>
      <name val="Arial"/>
      <family val="2"/>
    </font>
    <font>
      <sz val="10"/>
      <color rgb="FF000000"/>
      <name val="Arial"/>
      <family val="2"/>
    </font>
    <font>
      <b/>
      <sz val="10"/>
      <color rgb="FF000000"/>
      <name val="Arial"/>
      <family val="2"/>
    </font>
    <font>
      <sz val="10"/>
      <color theme="1"/>
      <name val="Arial"/>
      <family val="2"/>
    </font>
    <font>
      <b/>
      <sz val="9"/>
      <color theme="1" tint="0.34998626667073579"/>
      <name val="Arial"/>
      <family val="2"/>
    </font>
    <font>
      <sz val="9"/>
      <color theme="1" tint="0.34998626667073579"/>
      <name val="Arial"/>
      <family val="2"/>
    </font>
    <font>
      <i/>
      <sz val="11"/>
      <color rgb="FF000000"/>
      <name val="Arial"/>
      <family val="2"/>
    </font>
    <font>
      <i/>
      <u/>
      <sz val="11"/>
      <name val="Arial"/>
      <family val="2"/>
    </font>
    <font>
      <u/>
      <sz val="11"/>
      <name val="Arial"/>
      <family val="2"/>
    </font>
    <font>
      <sz val="11"/>
      <color rgb="FF000000"/>
      <name val="Arial"/>
      <family val="2"/>
    </font>
    <font>
      <b/>
      <sz val="14"/>
      <name val="Arial"/>
      <family val="2"/>
    </font>
    <font>
      <b/>
      <i/>
      <u/>
      <sz val="9"/>
      <name val="Arial"/>
      <family val="2"/>
    </font>
    <font>
      <b/>
      <u/>
      <sz val="9"/>
      <name val="Arial"/>
      <family val="2"/>
    </font>
    <font>
      <u/>
      <sz val="9"/>
      <name val="Arial"/>
      <family val="2"/>
    </font>
    <font>
      <b/>
      <sz val="9"/>
      <color rgb="FF00B050"/>
      <name val="Arial"/>
      <family val="2"/>
    </font>
  </fonts>
  <fills count="17">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E7E6E6"/>
        <bgColor indexed="64"/>
      </patternFill>
    </fill>
    <fill>
      <patternFill patternType="solid">
        <fgColor theme="8" tint="0.59999389629810485"/>
        <bgColor indexed="64"/>
      </patternFill>
    </fill>
    <fill>
      <patternFill patternType="solid">
        <fgColor theme="0"/>
        <bgColor theme="0"/>
      </patternFill>
    </fill>
    <fill>
      <patternFill patternType="solid">
        <fgColor rgb="FFD8D8D8"/>
        <bgColor rgb="FFD8D8D8"/>
      </patternFill>
    </fill>
    <fill>
      <patternFill patternType="solid">
        <fgColor rgb="FFE7E6E6"/>
        <bgColor rgb="FFE7E6E6"/>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FFFF"/>
        <bgColor indexed="64"/>
      </patternFill>
    </fill>
  </fills>
  <borders count="14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thin">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medium">
        <color auto="1"/>
      </left>
      <right style="thin">
        <color auto="1"/>
      </right>
      <top style="thin">
        <color auto="1"/>
      </top>
      <bottom style="thin">
        <color auto="1"/>
      </bottom>
      <diagonal/>
    </border>
    <border>
      <left/>
      <right style="thin">
        <color auto="1"/>
      </right>
      <top style="medium">
        <color auto="1"/>
      </top>
      <bottom/>
      <diagonal/>
    </border>
    <border>
      <left style="thin">
        <color auto="1"/>
      </left>
      <right/>
      <top style="medium">
        <color auto="1"/>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top/>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medium">
        <color rgb="FF000000"/>
      </top>
      <bottom style="medium">
        <color rgb="FF000000"/>
      </bottom>
      <diagonal/>
    </border>
    <border>
      <left/>
      <right style="thin">
        <color rgb="FF000000"/>
      </right>
      <top/>
      <bottom style="medium">
        <color rgb="FF000000"/>
      </bottom>
      <diagonal/>
    </border>
    <border>
      <left/>
      <right style="thin">
        <color rgb="FF000000"/>
      </right>
      <top style="medium">
        <color rgb="FF000000"/>
      </top>
      <bottom/>
      <diagonal/>
    </border>
    <border>
      <left style="thin">
        <color rgb="FF000000"/>
      </left>
      <right/>
      <top/>
      <bottom style="medium">
        <color rgb="FF000000"/>
      </bottom>
      <diagonal/>
    </border>
    <border>
      <left/>
      <right style="medium">
        <color rgb="FF000000"/>
      </right>
      <top style="thin">
        <color rgb="FF000000"/>
      </top>
      <bottom/>
      <diagonal/>
    </border>
    <border>
      <left style="medium">
        <color rgb="FF000000"/>
      </left>
      <right/>
      <top style="thin">
        <color rgb="FF000000"/>
      </top>
      <bottom/>
      <diagonal/>
    </border>
    <border>
      <left style="medium">
        <color rgb="FF000000"/>
      </left>
      <right style="medium">
        <color rgb="FF000000"/>
      </right>
      <top style="thin">
        <color rgb="FF000000"/>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auto="1"/>
      </left>
      <right style="thin">
        <color auto="1"/>
      </right>
      <top/>
      <bottom/>
      <diagonal/>
    </border>
    <border>
      <left style="medium">
        <color indexed="64"/>
      </left>
      <right style="thin">
        <color indexed="64"/>
      </right>
      <top/>
      <bottom/>
      <diagonal/>
    </border>
    <border>
      <left style="medium">
        <color auto="1"/>
      </left>
      <right style="thin">
        <color auto="1"/>
      </right>
      <top style="thin">
        <color auto="1"/>
      </top>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indexed="64"/>
      </right>
      <top style="medium">
        <color rgb="FF000000"/>
      </top>
      <bottom/>
      <diagonal/>
    </border>
    <border>
      <left style="medium">
        <color indexed="64"/>
      </left>
      <right/>
      <top style="medium">
        <color rgb="FF000000"/>
      </top>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s>
  <cellStyleXfs count="14">
    <xf numFmtId="0" fontId="0" fillId="0" borderId="0"/>
    <xf numFmtId="9" fontId="1" fillId="0" borderId="0" applyFont="0" applyFill="0" applyBorder="0" applyAlignment="0" applyProtection="0"/>
    <xf numFmtId="0" fontId="1" fillId="0" borderId="0"/>
    <xf numFmtId="0" fontId="5" fillId="0" borderId="0"/>
    <xf numFmtId="165" fontId="1" fillId="0" borderId="0" applyFont="0" applyFill="0" applyBorder="0" applyAlignment="0" applyProtection="0"/>
    <xf numFmtId="0" fontId="19"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0" fontId="31" fillId="0" borderId="0"/>
    <xf numFmtId="9" fontId="38" fillId="0" borderId="0" applyFont="0" applyFill="0" applyBorder="0" applyAlignment="0" applyProtection="0"/>
    <xf numFmtId="9" fontId="31" fillId="0" borderId="0" applyFont="0" applyFill="0" applyBorder="0" applyAlignment="0" applyProtection="0"/>
    <xf numFmtId="0" fontId="1" fillId="0" borderId="0"/>
    <xf numFmtId="0" fontId="1" fillId="0" borderId="0"/>
  </cellStyleXfs>
  <cellXfs count="1902">
    <xf numFmtId="0" fontId="0" fillId="0" borderId="0" xfId="0"/>
    <xf numFmtId="0" fontId="2" fillId="0" borderId="0" xfId="2" applyFont="1" applyAlignment="1">
      <alignment horizontal="center"/>
    </xf>
    <xf numFmtId="0" fontId="2" fillId="0" borderId="0" xfId="2" applyFont="1"/>
    <xf numFmtId="0" fontId="4" fillId="0" borderId="0" xfId="2" applyFont="1" applyAlignment="1">
      <alignment horizontal="left" vertical="center" wrapText="1"/>
    </xf>
    <xf numFmtId="0" fontId="4" fillId="0" borderId="2" xfId="2" applyFont="1" applyBorder="1" applyAlignment="1">
      <alignment horizontal="center" vertical="center"/>
    </xf>
    <xf numFmtId="0" fontId="4" fillId="0" borderId="3" xfId="2" applyFont="1" applyBorder="1" applyAlignment="1">
      <alignment horizontal="center" vertical="center"/>
    </xf>
    <xf numFmtId="0" fontId="4" fillId="0" borderId="3" xfId="3" applyFont="1" applyBorder="1" applyAlignment="1">
      <alignment horizontal="center" vertical="center" wrapText="1"/>
    </xf>
    <xf numFmtId="0" fontId="4" fillId="0" borderId="3" xfId="2" applyFont="1" applyBorder="1" applyAlignment="1">
      <alignment horizontal="center" vertical="center" wrapText="1"/>
    </xf>
    <xf numFmtId="0" fontId="4" fillId="0" borderId="4" xfId="2" applyFont="1" applyBorder="1" applyAlignment="1">
      <alignment horizontal="center" vertical="center"/>
    </xf>
    <xf numFmtId="0" fontId="4" fillId="0" borderId="5" xfId="2" applyFont="1" applyBorder="1" applyAlignment="1">
      <alignment horizontal="center" vertical="center"/>
    </xf>
    <xf numFmtId="0" fontId="4" fillId="0" borderId="12"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5" xfId="2" applyFont="1" applyBorder="1" applyAlignment="1">
      <alignment horizontal="center"/>
    </xf>
    <xf numFmtId="0" fontId="6" fillId="0" borderId="0" xfId="2" applyFont="1" applyAlignment="1">
      <alignment horizontal="center"/>
    </xf>
    <xf numFmtId="0" fontId="6" fillId="0" borderId="12" xfId="2" applyFont="1" applyBorder="1" applyAlignment="1">
      <alignment horizontal="center"/>
    </xf>
    <xf numFmtId="0" fontId="6" fillId="0" borderId="0" xfId="3" applyFont="1" applyAlignment="1">
      <alignment horizontal="center" vertical="center" wrapText="1"/>
    </xf>
    <xf numFmtId="0" fontId="2" fillId="0" borderId="0" xfId="0" applyFont="1"/>
    <xf numFmtId="0" fontId="6" fillId="0" borderId="5" xfId="0" applyFont="1" applyBorder="1"/>
    <xf numFmtId="0" fontId="6" fillId="0" borderId="43" xfId="2" applyFont="1" applyBorder="1" applyAlignment="1">
      <alignment horizontal="center"/>
    </xf>
    <xf numFmtId="0" fontId="6" fillId="0" borderId="38" xfId="2" applyFont="1" applyBorder="1" applyAlignment="1">
      <alignment horizontal="center"/>
    </xf>
    <xf numFmtId="0" fontId="6" fillId="0" borderId="2" xfId="2" applyFont="1" applyBorder="1" applyAlignment="1">
      <alignment horizontal="center"/>
    </xf>
    <xf numFmtId="0" fontId="6" fillId="0" borderId="4" xfId="2" applyFont="1" applyBorder="1" applyAlignment="1">
      <alignment horizontal="center"/>
    </xf>
    <xf numFmtId="0" fontId="2" fillId="0" borderId="5" xfId="2" applyFont="1" applyBorder="1" applyAlignment="1">
      <alignment horizontal="center"/>
    </xf>
    <xf numFmtId="0" fontId="7" fillId="4" borderId="12" xfId="0" applyFont="1" applyFill="1" applyBorder="1" applyAlignment="1">
      <alignment vertical="center" wrapText="1"/>
    </xf>
    <xf numFmtId="0" fontId="7" fillId="4" borderId="5" xfId="0" applyFont="1" applyFill="1" applyBorder="1" applyAlignment="1">
      <alignment vertical="center" wrapText="1"/>
    </xf>
    <xf numFmtId="0" fontId="2" fillId="0" borderId="12" xfId="2" applyFont="1" applyBorder="1" applyAlignment="1">
      <alignment horizontal="center"/>
    </xf>
    <xf numFmtId="0" fontId="2" fillId="0" borderId="43" xfId="2" applyFont="1" applyBorder="1" applyAlignment="1">
      <alignment horizontal="center"/>
    </xf>
    <xf numFmtId="0" fontId="2" fillId="0" borderId="38" xfId="2" applyFont="1" applyBorder="1" applyAlignment="1">
      <alignment horizontal="center"/>
    </xf>
    <xf numFmtId="0" fontId="6" fillId="0" borderId="40" xfId="3" applyFont="1" applyBorder="1" applyAlignment="1">
      <alignment vertical="center" wrapText="1"/>
    </xf>
    <xf numFmtId="0" fontId="12" fillId="4" borderId="40" xfId="3" applyFont="1" applyFill="1" applyBorder="1" applyAlignment="1">
      <alignment horizontal="center" vertical="center" wrapText="1"/>
    </xf>
    <xf numFmtId="0" fontId="10" fillId="0" borderId="40" xfId="3" applyFont="1" applyBorder="1" applyAlignment="1">
      <alignment vertical="center" wrapText="1"/>
    </xf>
    <xf numFmtId="0" fontId="10" fillId="0" borderId="0" xfId="2" applyFont="1" applyAlignment="1">
      <alignment horizontal="center"/>
    </xf>
    <xf numFmtId="166" fontId="10" fillId="0" borderId="0" xfId="2" applyNumberFormat="1" applyFont="1" applyAlignment="1">
      <alignment horizontal="center"/>
    </xf>
    <xf numFmtId="167" fontId="10" fillId="0" borderId="0" xfId="1" applyNumberFormat="1" applyFont="1" applyFill="1" applyBorder="1" applyAlignment="1">
      <alignment horizontal="center"/>
    </xf>
    <xf numFmtId="0" fontId="13" fillId="0" borderId="44" xfId="2" applyFont="1" applyBorder="1" applyAlignment="1">
      <alignment horizontal="center"/>
    </xf>
    <xf numFmtId="0" fontId="13" fillId="0" borderId="3" xfId="2" applyFont="1" applyBorder="1" applyAlignment="1">
      <alignment horizontal="center"/>
    </xf>
    <xf numFmtId="0" fontId="15" fillId="2" borderId="36" xfId="0" applyFont="1" applyFill="1" applyBorder="1" applyAlignment="1">
      <alignment horizontal="center" vertical="center" wrapText="1"/>
    </xf>
    <xf numFmtId="1" fontId="16" fillId="0" borderId="37" xfId="4" applyNumberFormat="1" applyFont="1" applyFill="1" applyBorder="1" applyAlignment="1">
      <alignment horizontal="center" vertical="center" wrapText="1"/>
    </xf>
    <xf numFmtId="9" fontId="16" fillId="0" borderId="37" xfId="1" applyFont="1" applyFill="1" applyBorder="1" applyAlignment="1">
      <alignment horizontal="center" vertical="center" wrapText="1"/>
    </xf>
    <xf numFmtId="9" fontId="18" fillId="8" borderId="37" xfId="1" applyFont="1" applyFill="1" applyBorder="1" applyAlignment="1">
      <alignment horizontal="center" vertical="center" wrapText="1"/>
    </xf>
    <xf numFmtId="0" fontId="6" fillId="0" borderId="30" xfId="2" applyFont="1" applyBorder="1" applyAlignment="1">
      <alignment horizontal="center" vertical="center"/>
    </xf>
    <xf numFmtId="0" fontId="2" fillId="0" borderId="1" xfId="2" applyFont="1" applyBorder="1" applyAlignment="1">
      <alignment horizontal="center"/>
    </xf>
    <xf numFmtId="0" fontId="6" fillId="0" borderId="1" xfId="2" applyFont="1" applyBorder="1" applyAlignment="1">
      <alignment horizontal="center"/>
    </xf>
    <xf numFmtId="166" fontId="10" fillId="2" borderId="40" xfId="2" applyNumberFormat="1" applyFont="1" applyFill="1" applyBorder="1" applyAlignment="1">
      <alignment horizontal="center" vertical="center"/>
    </xf>
    <xf numFmtId="0" fontId="17" fillId="0" borderId="0" xfId="2" applyFont="1" applyAlignment="1">
      <alignment horizontal="center"/>
    </xf>
    <xf numFmtId="0" fontId="17" fillId="0" borderId="44" xfId="2" applyFont="1" applyBorder="1" applyAlignment="1">
      <alignment horizontal="center"/>
    </xf>
    <xf numFmtId="0" fontId="17" fillId="0" borderId="5" xfId="2" applyFont="1" applyBorder="1" applyAlignment="1">
      <alignment horizontal="center"/>
    </xf>
    <xf numFmtId="0" fontId="27" fillId="4" borderId="5" xfId="0" applyFont="1" applyFill="1" applyBorder="1" applyAlignment="1">
      <alignment vertical="center" wrapText="1"/>
    </xf>
    <xf numFmtId="0" fontId="17" fillId="0" borderId="3" xfId="2" applyFont="1" applyBorder="1" applyAlignment="1">
      <alignment horizontal="center"/>
    </xf>
    <xf numFmtId="0" fontId="16" fillId="0" borderId="2" xfId="2" applyFont="1" applyBorder="1" applyAlignment="1">
      <alignment horizontal="center"/>
    </xf>
    <xf numFmtId="0" fontId="16" fillId="0" borderId="43" xfId="2" applyFont="1" applyBorder="1" applyAlignment="1">
      <alignment horizontal="center"/>
    </xf>
    <xf numFmtId="0" fontId="16" fillId="0" borderId="5" xfId="2" applyFont="1" applyBorder="1" applyAlignment="1">
      <alignment horizontal="center"/>
    </xf>
    <xf numFmtId="0" fontId="16" fillId="0" borderId="5" xfId="0" applyFont="1" applyBorder="1"/>
    <xf numFmtId="0" fontId="17" fillId="0" borderId="0" xfId="0" applyFont="1"/>
    <xf numFmtId="0" fontId="16" fillId="0" borderId="0" xfId="2" applyFont="1" applyAlignment="1">
      <alignment horizontal="center"/>
    </xf>
    <xf numFmtId="167" fontId="16" fillId="0" borderId="0" xfId="1" applyNumberFormat="1" applyFont="1" applyFill="1" applyBorder="1" applyAlignment="1">
      <alignment horizontal="center"/>
    </xf>
    <xf numFmtId="166" fontId="16" fillId="0" borderId="0" xfId="2" applyNumberFormat="1" applyFont="1" applyAlignment="1">
      <alignment horizontal="center"/>
    </xf>
    <xf numFmtId="166" fontId="16" fillId="2" borderId="40" xfId="2" applyNumberFormat="1" applyFont="1" applyFill="1" applyBorder="1" applyAlignment="1">
      <alignment horizontal="center"/>
    </xf>
    <xf numFmtId="1" fontId="16" fillId="0" borderId="50" xfId="4" applyNumberFormat="1" applyFont="1" applyFill="1" applyBorder="1" applyAlignment="1">
      <alignment horizontal="center" vertical="center" wrapText="1"/>
    </xf>
    <xf numFmtId="1" fontId="16" fillId="0" borderId="37" xfId="1" applyNumberFormat="1" applyFont="1" applyFill="1" applyBorder="1" applyAlignment="1">
      <alignment horizontal="center" vertical="center" wrapText="1"/>
    </xf>
    <xf numFmtId="1" fontId="16" fillId="0" borderId="54" xfId="4" applyNumberFormat="1" applyFont="1" applyFill="1" applyBorder="1" applyAlignment="1">
      <alignment horizontal="center" vertical="center" wrapText="1"/>
    </xf>
    <xf numFmtId="0" fontId="6" fillId="0" borderId="40" xfId="3" applyFont="1" applyBorder="1" applyAlignment="1">
      <alignment horizontal="center" vertical="center" wrapText="1"/>
    </xf>
    <xf numFmtId="0" fontId="10" fillId="0" borderId="40" xfId="3" applyFont="1" applyBorder="1" applyAlignment="1">
      <alignment horizontal="center" vertical="center" wrapText="1"/>
    </xf>
    <xf numFmtId="166" fontId="16" fillId="2" borderId="40" xfId="2" applyNumberFormat="1" applyFont="1" applyFill="1" applyBorder="1" applyAlignment="1">
      <alignment vertical="center"/>
    </xf>
    <xf numFmtId="0" fontId="17" fillId="0" borderId="57" xfId="2" applyFont="1" applyBorder="1" applyAlignment="1">
      <alignment horizontal="center"/>
    </xf>
    <xf numFmtId="0" fontId="15" fillId="2" borderId="35" xfId="2" applyFont="1" applyFill="1" applyBorder="1" applyAlignment="1">
      <alignment horizontal="center"/>
    </xf>
    <xf numFmtId="0" fontId="16" fillId="0" borderId="42" xfId="0" applyFont="1" applyBorder="1"/>
    <xf numFmtId="0" fontId="5" fillId="0" borderId="60" xfId="0" applyFont="1" applyBorder="1"/>
    <xf numFmtId="0" fontId="5" fillId="0" borderId="60" xfId="0" applyFont="1" applyBorder="1" applyAlignment="1">
      <alignment horizontal="center" vertical="center"/>
    </xf>
    <xf numFmtId="0" fontId="15" fillId="2" borderId="29" xfId="0" applyFont="1" applyFill="1" applyBorder="1" applyAlignment="1">
      <alignment horizontal="center" vertical="center" wrapText="1"/>
    </xf>
    <xf numFmtId="0" fontId="27" fillId="3" borderId="60" xfId="0" applyFont="1" applyFill="1" applyBorder="1" applyAlignment="1">
      <alignment vertical="center" wrapText="1"/>
    </xf>
    <xf numFmtId="0" fontId="27" fillId="3" borderId="44" xfId="0" applyFont="1" applyFill="1" applyBorder="1" applyAlignment="1">
      <alignment vertical="center" wrapText="1"/>
    </xf>
    <xf numFmtId="0" fontId="27" fillId="3" borderId="61" xfId="0" applyFont="1" applyFill="1" applyBorder="1" applyAlignment="1">
      <alignment vertical="center" wrapText="1"/>
    </xf>
    <xf numFmtId="20" fontId="0" fillId="0" borderId="40" xfId="0" applyNumberFormat="1" applyBorder="1" applyAlignment="1">
      <alignment horizontal="center" vertical="center"/>
    </xf>
    <xf numFmtId="1" fontId="16" fillId="0" borderId="40" xfId="4" applyNumberFormat="1" applyFont="1" applyFill="1" applyBorder="1" applyAlignment="1">
      <alignment horizontal="center" vertical="center" wrapText="1"/>
    </xf>
    <xf numFmtId="1" fontId="16" fillId="0" borderId="62" xfId="4" applyNumberFormat="1" applyFont="1" applyFill="1" applyBorder="1" applyAlignment="1">
      <alignment horizontal="center" vertical="center" wrapText="1"/>
    </xf>
    <xf numFmtId="0" fontId="2" fillId="0" borderId="44" xfId="2" applyFont="1" applyBorder="1" applyAlignment="1">
      <alignment horizontal="center"/>
    </xf>
    <xf numFmtId="0" fontId="26" fillId="0" borderId="3" xfId="2" applyFont="1" applyBorder="1" applyAlignment="1">
      <alignment horizontal="center"/>
    </xf>
    <xf numFmtId="0" fontId="26" fillId="0" borderId="44" xfId="2" applyFont="1" applyBorder="1" applyAlignment="1">
      <alignment horizontal="center"/>
    </xf>
    <xf numFmtId="0" fontId="5" fillId="0" borderId="0" xfId="2" applyFont="1" applyAlignment="1">
      <alignment horizontal="center"/>
    </xf>
    <xf numFmtId="167" fontId="5" fillId="0" borderId="0" xfId="1" applyNumberFormat="1" applyFont="1" applyFill="1" applyBorder="1" applyAlignment="1">
      <alignment horizontal="center"/>
    </xf>
    <xf numFmtId="166" fontId="5" fillId="0" borderId="0" xfId="2" applyNumberFormat="1" applyFont="1" applyAlignment="1">
      <alignment horizontal="center"/>
    </xf>
    <xf numFmtId="9" fontId="5" fillId="3" borderId="40" xfId="1" applyFont="1" applyFill="1" applyBorder="1" applyAlignment="1">
      <alignment horizontal="center" wrapText="1"/>
    </xf>
    <xf numFmtId="166" fontId="5" fillId="2" borderId="40" xfId="2" applyNumberFormat="1" applyFont="1" applyFill="1" applyBorder="1" applyAlignment="1">
      <alignment horizontal="center" vertical="center"/>
    </xf>
    <xf numFmtId="1" fontId="5" fillId="0" borderId="37" xfId="1" applyNumberFormat="1" applyFont="1" applyFill="1" applyBorder="1" applyAlignment="1">
      <alignment horizontal="center" vertical="center" wrapText="1"/>
    </xf>
    <xf numFmtId="1" fontId="5" fillId="0" borderId="54" xfId="4" applyNumberFormat="1" applyFont="1" applyFill="1" applyBorder="1" applyAlignment="1">
      <alignment horizontal="center" vertical="center" wrapText="1"/>
    </xf>
    <xf numFmtId="0" fontId="5" fillId="0" borderId="37" xfId="0" applyFont="1" applyBorder="1" applyAlignment="1">
      <alignment horizontal="center" vertical="center" wrapText="1"/>
    </xf>
    <xf numFmtId="1" fontId="5" fillId="0" borderId="37" xfId="4" applyNumberFormat="1" applyFont="1" applyFill="1" applyBorder="1" applyAlignment="1">
      <alignment horizontal="center" vertical="center" wrapText="1"/>
    </xf>
    <xf numFmtId="0" fontId="6" fillId="0" borderId="37" xfId="0" applyFont="1" applyBorder="1" applyAlignment="1">
      <alignment horizontal="center" vertical="center" wrapText="1"/>
    </xf>
    <xf numFmtId="0" fontId="10" fillId="4" borderId="40" xfId="3" applyFont="1" applyFill="1" applyBorder="1" applyAlignment="1">
      <alignment horizontal="center" vertical="center" wrapText="1"/>
    </xf>
    <xf numFmtId="0" fontId="6" fillId="4" borderId="40" xfId="3" applyFont="1" applyFill="1" applyBorder="1" applyAlignment="1">
      <alignment vertical="center" wrapText="1"/>
    </xf>
    <xf numFmtId="0" fontId="12" fillId="2" borderId="36" xfId="0" applyFont="1" applyFill="1" applyBorder="1" applyAlignment="1">
      <alignment horizontal="center" vertical="center" wrapText="1"/>
    </xf>
    <xf numFmtId="0" fontId="4" fillId="2" borderId="36" xfId="0" applyFont="1" applyFill="1" applyBorder="1" applyAlignment="1">
      <alignment horizontal="center" vertical="center" wrapText="1"/>
    </xf>
    <xf numFmtId="1" fontId="6" fillId="0" borderId="37" xfId="4" applyNumberFormat="1" applyFont="1" applyFill="1" applyBorder="1" applyAlignment="1">
      <alignment horizontal="center" vertical="center" wrapText="1"/>
    </xf>
    <xf numFmtId="10" fontId="6" fillId="0" borderId="37" xfId="1" applyNumberFormat="1" applyFont="1" applyFill="1" applyBorder="1" applyAlignment="1">
      <alignment horizontal="center" vertical="center" wrapText="1"/>
    </xf>
    <xf numFmtId="1" fontId="6" fillId="0" borderId="54" xfId="4" applyNumberFormat="1" applyFont="1" applyFill="1" applyBorder="1" applyAlignment="1">
      <alignment horizontal="center" vertical="center" wrapText="1"/>
    </xf>
    <xf numFmtId="166" fontId="6" fillId="2" borderId="40" xfId="2" applyNumberFormat="1" applyFont="1" applyFill="1" applyBorder="1" applyAlignment="1">
      <alignment horizontal="center"/>
    </xf>
    <xf numFmtId="10" fontId="6" fillId="2" borderId="40" xfId="1" applyNumberFormat="1" applyFont="1" applyFill="1" applyBorder="1" applyAlignment="1">
      <alignment horizontal="center"/>
    </xf>
    <xf numFmtId="166" fontId="6" fillId="0" borderId="0" xfId="2" applyNumberFormat="1" applyFont="1" applyAlignment="1">
      <alignment horizontal="center"/>
    </xf>
    <xf numFmtId="167" fontId="6" fillId="0" borderId="0" xfId="1" applyNumberFormat="1" applyFont="1" applyFill="1" applyBorder="1" applyAlignment="1">
      <alignment horizontal="center"/>
    </xf>
    <xf numFmtId="0" fontId="2" fillId="0" borderId="3" xfId="2" applyFont="1" applyBorder="1" applyAlignment="1">
      <alignment horizontal="center"/>
    </xf>
    <xf numFmtId="0" fontId="2" fillId="0" borderId="5"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0" xfId="2" applyFont="1" applyAlignment="1">
      <alignment horizontal="center" vertical="center" wrapText="1"/>
    </xf>
    <xf numFmtId="0" fontId="26" fillId="0" borderId="0" xfId="2" applyFont="1" applyAlignment="1">
      <alignment horizontal="center"/>
    </xf>
    <xf numFmtId="167" fontId="5" fillId="2" borderId="40" xfId="1" applyNumberFormat="1" applyFont="1" applyFill="1" applyBorder="1" applyAlignment="1">
      <alignment horizontal="center"/>
    </xf>
    <xf numFmtId="166" fontId="5" fillId="2" borderId="40" xfId="2" applyNumberFormat="1" applyFont="1" applyFill="1" applyBorder="1" applyAlignment="1">
      <alignment horizontal="center"/>
    </xf>
    <xf numFmtId="9" fontId="5" fillId="0" borderId="37" xfId="1" applyFont="1" applyFill="1" applyBorder="1" applyAlignment="1">
      <alignment horizontal="center" vertical="center" wrapText="1"/>
    </xf>
    <xf numFmtId="10" fontId="5" fillId="0" borderId="37" xfId="1" applyNumberFormat="1"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0" fillId="4" borderId="40" xfId="3" applyFont="1" applyFill="1" applyBorder="1" applyAlignment="1">
      <alignment vertical="center" wrapText="1"/>
    </xf>
    <xf numFmtId="2" fontId="2" fillId="0" borderId="0" xfId="2" applyNumberFormat="1" applyFont="1" applyAlignment="1">
      <alignment horizontal="center"/>
    </xf>
    <xf numFmtId="43" fontId="2" fillId="0" borderId="0" xfId="2" applyNumberFormat="1" applyFont="1" applyAlignment="1">
      <alignment horizontal="center"/>
    </xf>
    <xf numFmtId="167" fontId="6" fillId="0" borderId="0" xfId="2" applyNumberFormat="1" applyFont="1" applyAlignment="1">
      <alignment horizontal="center"/>
    </xf>
    <xf numFmtId="169" fontId="4" fillId="2" borderId="40" xfId="1" applyNumberFormat="1" applyFont="1" applyFill="1" applyBorder="1" applyAlignment="1">
      <alignment horizontal="center"/>
    </xf>
    <xf numFmtId="167" fontId="4" fillId="2" borderId="40" xfId="2" applyNumberFormat="1" applyFont="1" applyFill="1" applyBorder="1" applyAlignment="1">
      <alignment horizontal="left" vertical="center"/>
    </xf>
    <xf numFmtId="2" fontId="4" fillId="2" borderId="40" xfId="2" applyNumberFormat="1" applyFont="1" applyFill="1" applyBorder="1" applyAlignment="1">
      <alignment horizontal="center"/>
    </xf>
    <xf numFmtId="43" fontId="2" fillId="0" borderId="0" xfId="0" applyNumberFormat="1" applyFont="1"/>
    <xf numFmtId="169" fontId="6" fillId="0" borderId="37" xfId="1" applyNumberFormat="1" applyFont="1" applyFill="1" applyBorder="1" applyAlignment="1">
      <alignment horizontal="center" vertical="center" wrapText="1"/>
    </xf>
    <xf numFmtId="43" fontId="6" fillId="0" borderId="37" xfId="6" applyFont="1" applyFill="1" applyBorder="1" applyAlignment="1">
      <alignment horizontal="center" vertical="center" wrapText="1"/>
    </xf>
    <xf numFmtId="2" fontId="6" fillId="0" borderId="54" xfId="4" applyNumberFormat="1" applyFont="1" applyFill="1" applyBorder="1" applyAlignment="1">
      <alignment horizontal="center" vertical="center" wrapText="1"/>
    </xf>
    <xf numFmtId="43" fontId="6" fillId="0" borderId="37" xfId="6" applyFont="1" applyFill="1" applyBorder="1" applyAlignment="1">
      <alignment vertical="center" wrapText="1"/>
    </xf>
    <xf numFmtId="2" fontId="6" fillId="0" borderId="37" xfId="4" applyNumberFormat="1" applyFont="1" applyFill="1" applyBorder="1" applyAlignment="1">
      <alignment horizontal="center" vertical="center" wrapText="1"/>
    </xf>
    <xf numFmtId="0" fontId="6" fillId="0" borderId="30" xfId="2" applyFont="1" applyBorder="1" applyAlignment="1">
      <alignment horizontal="center"/>
    </xf>
    <xf numFmtId="9" fontId="4" fillId="2" borderId="40" xfId="1" applyFont="1" applyFill="1" applyBorder="1" applyAlignment="1">
      <alignment horizontal="center"/>
    </xf>
    <xf numFmtId="1" fontId="4" fillId="2" borderId="40" xfId="7" applyNumberFormat="1" applyFont="1" applyFill="1" applyBorder="1" applyAlignment="1">
      <alignment horizontal="center"/>
    </xf>
    <xf numFmtId="1" fontId="4" fillId="2" borderId="40" xfId="2" applyNumberFormat="1" applyFont="1" applyFill="1" applyBorder="1" applyAlignment="1">
      <alignment horizontal="center"/>
    </xf>
    <xf numFmtId="9" fontId="6" fillId="0" borderId="37" xfId="1" applyFont="1" applyFill="1" applyBorder="1" applyAlignment="1">
      <alignment horizontal="center" vertical="center" wrapText="1"/>
    </xf>
    <xf numFmtId="2" fontId="2" fillId="0" borderId="0" xfId="2" applyNumberFormat="1" applyFont="1" applyAlignment="1">
      <alignment horizontal="right"/>
    </xf>
    <xf numFmtId="43" fontId="29" fillId="2" borderId="40" xfId="2" applyNumberFormat="1" applyFont="1" applyFill="1" applyBorder="1" applyAlignment="1">
      <alignment horizontal="center" vertical="center"/>
    </xf>
    <xf numFmtId="169" fontId="4" fillId="2" borderId="40" xfId="1" applyNumberFormat="1" applyFont="1" applyFill="1" applyBorder="1" applyAlignment="1">
      <alignment horizontal="center" vertical="center"/>
    </xf>
    <xf numFmtId="167" fontId="4" fillId="2" borderId="40" xfId="2" applyNumberFormat="1" applyFont="1" applyFill="1" applyBorder="1" applyAlignment="1">
      <alignment horizontal="center" vertical="center"/>
    </xf>
    <xf numFmtId="2" fontId="4" fillId="2" borderId="40" xfId="2" applyNumberFormat="1" applyFont="1" applyFill="1" applyBorder="1" applyAlignment="1">
      <alignment horizontal="center" vertical="center"/>
    </xf>
    <xf numFmtId="0" fontId="2" fillId="0" borderId="0" xfId="2" applyFont="1" applyAlignment="1">
      <alignment horizontal="right"/>
    </xf>
    <xf numFmtId="1" fontId="6" fillId="2" borderId="40" xfId="2" applyNumberFormat="1" applyFont="1" applyFill="1" applyBorder="1" applyAlignment="1">
      <alignment horizontal="center" vertical="center"/>
    </xf>
    <xf numFmtId="1" fontId="6" fillId="2" borderId="40" xfId="2" applyNumberFormat="1" applyFont="1" applyFill="1" applyBorder="1" applyAlignment="1">
      <alignment horizontal="center"/>
    </xf>
    <xf numFmtId="0" fontId="7" fillId="4" borderId="0" xfId="0" applyFont="1" applyFill="1" applyAlignment="1">
      <alignment vertical="center" wrapText="1"/>
    </xf>
    <xf numFmtId="1" fontId="2" fillId="0" borderId="1" xfId="2" applyNumberFormat="1" applyFont="1" applyBorder="1"/>
    <xf numFmtId="1" fontId="2" fillId="0" borderId="1" xfId="4" applyNumberFormat="1" applyFont="1" applyFill="1" applyBorder="1" applyAlignment="1">
      <alignment vertical="center" wrapText="1"/>
    </xf>
    <xf numFmtId="0" fontId="2" fillId="0" borderId="1" xfId="2" applyFont="1" applyBorder="1" applyAlignment="1">
      <alignment horizontal="left"/>
    </xf>
    <xf numFmtId="0" fontId="2" fillId="0" borderId="1" xfId="0" applyFont="1" applyBorder="1"/>
    <xf numFmtId="169" fontId="4" fillId="2" borderId="69" xfId="1" applyNumberFormat="1" applyFont="1" applyFill="1" applyBorder="1" applyAlignment="1">
      <alignment horizontal="center"/>
    </xf>
    <xf numFmtId="3" fontId="4" fillId="2" borderId="40" xfId="7" applyNumberFormat="1" applyFont="1" applyFill="1" applyBorder="1" applyAlignment="1">
      <alignment horizontal="center"/>
    </xf>
    <xf numFmtId="3" fontId="4" fillId="2" borderId="40" xfId="2" applyNumberFormat="1" applyFont="1" applyFill="1" applyBorder="1" applyAlignment="1">
      <alignment horizontal="center" vertical="center"/>
    </xf>
    <xf numFmtId="169" fontId="6" fillId="4" borderId="54" xfId="1" applyNumberFormat="1" applyFont="1" applyFill="1" applyBorder="1" applyAlignment="1">
      <alignment horizontal="center" vertical="center"/>
    </xf>
    <xf numFmtId="3" fontId="6" fillId="0" borderId="54" xfId="4" applyNumberFormat="1" applyFont="1" applyFill="1" applyBorder="1" applyAlignment="1">
      <alignment horizontal="center" vertical="center" wrapText="1"/>
    </xf>
    <xf numFmtId="3" fontId="6" fillId="0" borderId="37" xfId="4" applyNumberFormat="1" applyFont="1" applyFill="1" applyBorder="1" applyAlignment="1">
      <alignment horizontal="center" vertical="center" wrapText="1"/>
    </xf>
    <xf numFmtId="0" fontId="3" fillId="0" borderId="0" xfId="2" applyFont="1" applyAlignment="1">
      <alignment horizontal="center" vertical="center" wrapText="1"/>
    </xf>
    <xf numFmtId="0" fontId="31" fillId="0" borderId="0" xfId="9"/>
    <xf numFmtId="0" fontId="32" fillId="0" borderId="0" xfId="9" applyFont="1" applyAlignment="1">
      <alignment horizontal="center"/>
    </xf>
    <xf numFmtId="0" fontId="33" fillId="0" borderId="71" xfId="9" applyFont="1" applyBorder="1" applyAlignment="1">
      <alignment horizontal="center"/>
    </xf>
    <xf numFmtId="0" fontId="32" fillId="0" borderId="73" xfId="9" applyFont="1" applyBorder="1" applyAlignment="1">
      <alignment horizontal="center"/>
    </xf>
    <xf numFmtId="0" fontId="32" fillId="0" borderId="79" xfId="9" applyFont="1" applyBorder="1" applyAlignment="1">
      <alignment horizontal="center"/>
    </xf>
    <xf numFmtId="0" fontId="35" fillId="10" borderId="73" xfId="9" applyFont="1" applyFill="1" applyBorder="1" applyAlignment="1">
      <alignment vertical="center" wrapText="1"/>
    </xf>
    <xf numFmtId="0" fontId="35" fillId="10" borderId="79" xfId="9" applyFont="1" applyFill="1" applyBorder="1" applyAlignment="1">
      <alignment vertical="center" wrapText="1"/>
    </xf>
    <xf numFmtId="0" fontId="31" fillId="0" borderId="95" xfId="9" applyBorder="1" applyAlignment="1">
      <alignment horizontal="center"/>
    </xf>
    <xf numFmtId="0" fontId="33" fillId="0" borderId="96" xfId="9" applyFont="1" applyBorder="1" applyAlignment="1">
      <alignment horizontal="center"/>
    </xf>
    <xf numFmtId="0" fontId="31" fillId="0" borderId="97" xfId="9" applyBorder="1" applyAlignment="1">
      <alignment horizontal="center"/>
    </xf>
    <xf numFmtId="0" fontId="31" fillId="0" borderId="70" xfId="9" applyBorder="1" applyAlignment="1">
      <alignment horizontal="center"/>
    </xf>
    <xf numFmtId="0" fontId="31" fillId="0" borderId="72" xfId="9" applyBorder="1" applyAlignment="1">
      <alignment horizontal="center"/>
    </xf>
    <xf numFmtId="0" fontId="31" fillId="0" borderId="73" xfId="9" applyBorder="1" applyAlignment="1">
      <alignment horizontal="center"/>
    </xf>
    <xf numFmtId="0" fontId="31" fillId="0" borderId="79" xfId="9" applyBorder="1" applyAlignment="1">
      <alignment horizontal="center"/>
    </xf>
    <xf numFmtId="0" fontId="31" fillId="0" borderId="79" xfId="9" applyBorder="1"/>
    <xf numFmtId="0" fontId="25" fillId="0" borderId="0" xfId="9" applyFont="1" applyAlignment="1">
      <alignment horizontal="center"/>
    </xf>
    <xf numFmtId="167" fontId="25" fillId="0" borderId="0" xfId="9" applyNumberFormat="1" applyFont="1" applyAlignment="1">
      <alignment horizontal="center"/>
    </xf>
    <xf numFmtId="166" fontId="25" fillId="0" borderId="0" xfId="9" applyNumberFormat="1" applyFont="1" applyAlignment="1">
      <alignment horizontal="center"/>
    </xf>
    <xf numFmtId="9" fontId="25" fillId="0" borderId="0" xfId="9" applyNumberFormat="1" applyFont="1" applyAlignment="1">
      <alignment horizontal="center"/>
    </xf>
    <xf numFmtId="9" fontId="25" fillId="12" borderId="101" xfId="9" applyNumberFormat="1" applyFont="1" applyFill="1" applyBorder="1" applyAlignment="1">
      <alignment horizontal="center"/>
    </xf>
    <xf numFmtId="166" fontId="25" fillId="12" borderId="101" xfId="9" applyNumberFormat="1" applyFont="1" applyFill="1" applyBorder="1" applyAlignment="1">
      <alignment horizontal="center"/>
    </xf>
    <xf numFmtId="9" fontId="25" fillId="0" borderId="102" xfId="9" applyNumberFormat="1" applyFont="1" applyBorder="1" applyAlignment="1">
      <alignment horizontal="center" vertical="center" wrapText="1"/>
    </xf>
    <xf numFmtId="169" fontId="25" fillId="0" borderId="103" xfId="9" applyNumberFormat="1" applyFont="1" applyBorder="1" applyAlignment="1">
      <alignment horizontal="center" vertical="center" wrapText="1"/>
    </xf>
    <xf numFmtId="169" fontId="25" fillId="0" borderId="103" xfId="10" applyNumberFormat="1" applyFont="1" applyBorder="1" applyAlignment="1">
      <alignment horizontal="center" vertical="center" wrapText="1"/>
    </xf>
    <xf numFmtId="169" fontId="25" fillId="9" borderId="102" xfId="9" applyNumberFormat="1" applyFont="1" applyFill="1" applyBorder="1" applyAlignment="1">
      <alignment horizontal="center" vertical="center" wrapText="1"/>
    </xf>
    <xf numFmtId="169" fontId="25" fillId="9" borderId="103" xfId="9" applyNumberFormat="1" applyFont="1" applyFill="1" applyBorder="1" applyAlignment="1">
      <alignment horizontal="center" vertical="center" wrapText="1"/>
    </xf>
    <xf numFmtId="169" fontId="25" fillId="9" borderId="103" xfId="10" applyNumberFormat="1" applyFont="1" applyFill="1" applyBorder="1" applyAlignment="1">
      <alignment horizontal="center" vertical="center" wrapText="1"/>
    </xf>
    <xf numFmtId="169" fontId="25" fillId="0" borderId="102" xfId="9" applyNumberFormat="1" applyFont="1" applyBorder="1" applyAlignment="1">
      <alignment horizontal="center" vertical="center" wrapText="1"/>
    </xf>
    <xf numFmtId="10" fontId="25" fillId="0" borderId="102" xfId="9" applyNumberFormat="1" applyFont="1" applyBorder="1" applyAlignment="1">
      <alignment horizontal="center" vertical="center" wrapText="1"/>
    </xf>
    <xf numFmtId="10" fontId="25" fillId="0" borderId="103" xfId="10" applyNumberFormat="1" applyFont="1" applyBorder="1" applyAlignment="1">
      <alignment horizontal="center" vertical="center" wrapText="1"/>
    </xf>
    <xf numFmtId="0" fontId="31" fillId="0" borderId="0" xfId="9" applyAlignment="1">
      <alignment horizontal="center"/>
    </xf>
    <xf numFmtId="0" fontId="31" fillId="0" borderId="101" xfId="9" applyBorder="1" applyAlignment="1">
      <alignment vertical="center" wrapText="1"/>
    </xf>
    <xf numFmtId="0" fontId="39" fillId="10" borderId="101" xfId="9" applyFont="1" applyFill="1" applyBorder="1" applyAlignment="1">
      <alignment horizontal="center" vertical="center" wrapText="1"/>
    </xf>
    <xf numFmtId="0" fontId="39" fillId="0" borderId="101" xfId="9" applyFont="1" applyBorder="1" applyAlignment="1">
      <alignment horizontal="center" vertical="center" wrapText="1"/>
    </xf>
    <xf numFmtId="0" fontId="31" fillId="0" borderId="0" xfId="9" applyAlignment="1">
      <alignment horizontal="center" vertical="center" wrapText="1"/>
    </xf>
    <xf numFmtId="0" fontId="29" fillId="0" borderId="0" xfId="9" applyFont="1" applyAlignment="1">
      <alignment horizontal="center" vertical="center" wrapText="1"/>
    </xf>
    <xf numFmtId="0" fontId="29" fillId="0" borderId="73" xfId="9" applyFont="1" applyBorder="1" applyAlignment="1">
      <alignment horizontal="center" vertical="center"/>
    </xf>
    <xf numFmtId="0" fontId="29" fillId="0" borderId="79" xfId="9" applyFont="1" applyBorder="1" applyAlignment="1">
      <alignment horizontal="center" vertical="center"/>
    </xf>
    <xf numFmtId="0" fontId="29" fillId="0" borderId="0" xfId="9" applyFont="1" applyAlignment="1">
      <alignment horizontal="center" vertical="center"/>
    </xf>
    <xf numFmtId="0" fontId="29" fillId="0" borderId="95" xfId="9" applyFont="1" applyBorder="1" applyAlignment="1">
      <alignment horizontal="center" vertical="center"/>
    </xf>
    <xf numFmtId="0" fontId="29" fillId="0" borderId="96" xfId="9" applyFont="1" applyBorder="1" applyAlignment="1">
      <alignment horizontal="center" vertical="center"/>
    </xf>
    <xf numFmtId="0" fontId="29" fillId="0" borderId="96" xfId="9" applyFont="1" applyBorder="1" applyAlignment="1">
      <alignment horizontal="center" vertical="center" wrapText="1"/>
    </xf>
    <xf numFmtId="0" fontId="29" fillId="0" borderId="97" xfId="9" applyFont="1" applyBorder="1" applyAlignment="1">
      <alignment horizontal="center" vertical="center"/>
    </xf>
    <xf numFmtId="0" fontId="29" fillId="0" borderId="0" xfId="9" applyFont="1" applyAlignment="1">
      <alignment horizontal="left" vertical="center" wrapText="1"/>
    </xf>
    <xf numFmtId="0" fontId="32" fillId="0" borderId="0" xfId="9" applyFont="1"/>
    <xf numFmtId="0" fontId="39" fillId="0" borderId="101" xfId="9" applyFont="1" applyBorder="1" applyAlignment="1">
      <alignment vertical="center" wrapText="1"/>
    </xf>
    <xf numFmtId="166" fontId="25" fillId="12" borderId="101" xfId="9" applyNumberFormat="1" applyFont="1" applyFill="1" applyBorder="1" applyAlignment="1">
      <alignment horizontal="center" vertical="center"/>
    </xf>
    <xf numFmtId="9" fontId="25" fillId="12" borderId="101" xfId="10" applyFont="1" applyFill="1" applyBorder="1" applyAlignment="1">
      <alignment horizontal="center" vertical="center"/>
    </xf>
    <xf numFmtId="0" fontId="32" fillId="0" borderId="0" xfId="0" applyFont="1" applyAlignment="1">
      <alignment horizontal="center"/>
    </xf>
    <xf numFmtId="0" fontId="29" fillId="0" borderId="0" xfId="0" applyFont="1" applyAlignment="1">
      <alignment horizontal="left" vertical="center" wrapText="1"/>
    </xf>
    <xf numFmtId="0" fontId="29" fillId="0" borderId="97" xfId="0" applyFont="1" applyBorder="1" applyAlignment="1">
      <alignment horizontal="center" vertical="center"/>
    </xf>
    <xf numFmtId="0" fontId="29" fillId="0" borderId="96" xfId="0" applyFont="1" applyBorder="1" applyAlignment="1">
      <alignment horizontal="center" vertical="center"/>
    </xf>
    <xf numFmtId="0" fontId="29" fillId="0" borderId="96" xfId="0" applyFont="1" applyBorder="1" applyAlignment="1">
      <alignment horizontal="center" vertical="center" wrapText="1"/>
    </xf>
    <xf numFmtId="0" fontId="29" fillId="0" borderId="95" xfId="0" applyFont="1" applyBorder="1" applyAlignment="1">
      <alignment horizontal="center" vertical="center"/>
    </xf>
    <xf numFmtId="0" fontId="29" fillId="0" borderId="79" xfId="0" applyFont="1" applyBorder="1" applyAlignment="1">
      <alignment horizontal="center" vertical="center"/>
    </xf>
    <xf numFmtId="0" fontId="29" fillId="0" borderId="73" xfId="0" applyFont="1" applyBorder="1" applyAlignment="1">
      <alignment horizontal="center" vertical="center"/>
    </xf>
    <xf numFmtId="0" fontId="29" fillId="0" borderId="0" xfId="0" applyFont="1" applyAlignment="1">
      <alignment horizontal="center" vertical="center"/>
    </xf>
    <xf numFmtId="0" fontId="29" fillId="0" borderId="0" xfId="0" applyFont="1" applyAlignment="1">
      <alignment horizontal="center" vertical="center" wrapText="1"/>
    </xf>
    <xf numFmtId="0" fontId="0" fillId="0" borderId="79" xfId="0" applyBorder="1" applyAlignment="1">
      <alignment horizontal="center"/>
    </xf>
    <xf numFmtId="0" fontId="0" fillId="0" borderId="0" xfId="0" applyAlignment="1">
      <alignment horizontal="center"/>
    </xf>
    <xf numFmtId="0" fontId="0" fillId="0" borderId="73" xfId="0" applyBorder="1" applyAlignment="1">
      <alignment horizontal="center"/>
    </xf>
    <xf numFmtId="0" fontId="0" fillId="0" borderId="0" xfId="0" applyAlignment="1">
      <alignment horizontal="center" vertical="center" wrapText="1"/>
    </xf>
    <xf numFmtId="0" fontId="39" fillId="0" borderId="101" xfId="0" applyFont="1" applyBorder="1" applyAlignment="1">
      <alignment vertical="center" wrapText="1"/>
    </xf>
    <xf numFmtId="0" fontId="48" fillId="10" borderId="101" xfId="0" applyFont="1" applyFill="1" applyBorder="1" applyAlignment="1">
      <alignment horizontal="center" vertical="center" wrapText="1"/>
    </xf>
    <xf numFmtId="0" fontId="0" fillId="0" borderId="101" xfId="0" applyBorder="1" applyAlignment="1">
      <alignment vertical="center" wrapText="1"/>
    </xf>
    <xf numFmtId="0" fontId="0" fillId="0" borderId="0" xfId="0" applyAlignment="1">
      <alignment horizontal="center" vertical="center"/>
    </xf>
    <xf numFmtId="0" fontId="39" fillId="0" borderId="0" xfId="0" applyFont="1" applyAlignment="1">
      <alignment horizontal="center" vertical="center" wrapText="1"/>
    </xf>
    <xf numFmtId="169" fontId="25" fillId="0" borderId="102" xfId="10" applyNumberFormat="1" applyFont="1" applyBorder="1" applyAlignment="1">
      <alignment horizontal="center" vertical="center" wrapText="1"/>
    </xf>
    <xf numFmtId="0" fontId="25" fillId="0" borderId="102" xfId="10" applyNumberFormat="1" applyFont="1" applyBorder="1" applyAlignment="1">
      <alignment horizontal="center" vertical="center" wrapText="1"/>
    </xf>
    <xf numFmtId="169" fontId="25" fillId="0" borderId="102" xfId="0" applyNumberFormat="1" applyFont="1" applyBorder="1" applyAlignment="1">
      <alignment horizontal="center" vertical="center" wrapText="1"/>
    </xf>
    <xf numFmtId="10" fontId="0" fillId="0" borderId="0" xfId="10" applyNumberFormat="1" applyFont="1" applyAlignment="1">
      <alignment vertical="center"/>
    </xf>
    <xf numFmtId="9" fontId="25" fillId="0" borderId="102" xfId="0" applyNumberFormat="1" applyFont="1" applyBorder="1" applyAlignment="1">
      <alignment horizontal="center" vertical="center" wrapText="1"/>
    </xf>
    <xf numFmtId="166" fontId="25" fillId="12" borderId="101" xfId="0" applyNumberFormat="1" applyFont="1" applyFill="1" applyBorder="1" applyAlignment="1">
      <alignment horizontal="center"/>
    </xf>
    <xf numFmtId="167" fontId="25" fillId="12" borderId="101" xfId="0" applyNumberFormat="1" applyFont="1" applyFill="1" applyBorder="1" applyAlignment="1">
      <alignment horizontal="center"/>
    </xf>
    <xf numFmtId="0" fontId="25" fillId="0" borderId="0" xfId="0" applyFont="1" applyAlignment="1">
      <alignment horizontal="center"/>
    </xf>
    <xf numFmtId="166" fontId="25" fillId="0" borderId="0" xfId="0" applyNumberFormat="1" applyFont="1" applyAlignment="1">
      <alignment horizontal="center"/>
    </xf>
    <xf numFmtId="167" fontId="25" fillId="0" borderId="0" xfId="0" applyNumberFormat="1" applyFont="1" applyAlignment="1">
      <alignment horizontal="center"/>
    </xf>
    <xf numFmtId="0" fontId="33" fillId="0" borderId="71" xfId="0" applyFont="1" applyBorder="1" applyAlignment="1">
      <alignment horizontal="center"/>
    </xf>
    <xf numFmtId="0" fontId="33" fillId="0" borderId="96" xfId="0" applyFont="1" applyBorder="1" applyAlignment="1">
      <alignment horizontal="center"/>
    </xf>
    <xf numFmtId="167" fontId="25" fillId="12" borderId="101" xfId="9" applyNumberFormat="1" applyFont="1" applyFill="1" applyBorder="1" applyAlignment="1">
      <alignment horizontal="center"/>
    </xf>
    <xf numFmtId="0" fontId="25" fillId="0" borderId="102" xfId="9" applyFont="1" applyBorder="1" applyAlignment="1">
      <alignment horizontal="center" vertical="center" wrapText="1"/>
    </xf>
    <xf numFmtId="1" fontId="25" fillId="0" borderId="103" xfId="9" applyNumberFormat="1" applyFont="1" applyBorder="1" applyAlignment="1">
      <alignment horizontal="center" vertical="center" wrapText="1"/>
    </xf>
    <xf numFmtId="9" fontId="25" fillId="0" borderId="102" xfId="11" applyFont="1" applyBorder="1" applyAlignment="1">
      <alignment horizontal="center" vertical="center" wrapText="1"/>
    </xf>
    <xf numFmtId="1" fontId="25" fillId="0" borderId="102" xfId="9" applyNumberFormat="1" applyFont="1" applyBorder="1" applyAlignment="1">
      <alignment horizontal="center" vertical="center" wrapText="1"/>
    </xf>
    <xf numFmtId="0" fontId="38" fillId="0" borderId="0" xfId="9" applyFont="1" applyAlignment="1">
      <alignment horizontal="center"/>
    </xf>
    <xf numFmtId="0" fontId="48" fillId="10" borderId="101" xfId="9" applyFont="1" applyFill="1" applyBorder="1" applyAlignment="1">
      <alignment horizontal="center" vertical="center" wrapText="1"/>
    </xf>
    <xf numFmtId="0" fontId="42" fillId="0" borderId="74" xfId="9" applyFont="1" applyBorder="1"/>
    <xf numFmtId="0" fontId="42" fillId="0" borderId="75" xfId="9" applyFont="1" applyBorder="1"/>
    <xf numFmtId="9" fontId="6" fillId="2" borderId="40" xfId="1" applyFont="1" applyFill="1" applyBorder="1" applyAlignment="1">
      <alignment horizontal="center"/>
    </xf>
    <xf numFmtId="1" fontId="6" fillId="0" borderId="50" xfId="4" applyNumberFormat="1" applyFont="1" applyFill="1" applyBorder="1" applyAlignment="1">
      <alignment horizontal="center" vertical="center" wrapText="1"/>
    </xf>
    <xf numFmtId="9" fontId="38" fillId="0" borderId="1" xfId="2" applyNumberFormat="1" applyFont="1" applyBorder="1" applyAlignment="1">
      <alignment horizontal="center"/>
    </xf>
    <xf numFmtId="0" fontId="38" fillId="0" borderId="1" xfId="2" applyFont="1" applyBorder="1" applyAlignment="1">
      <alignment horizontal="center"/>
    </xf>
    <xf numFmtId="0" fontId="5" fillId="0" borderId="40" xfId="2" applyFont="1" applyBorder="1" applyAlignment="1">
      <alignment horizontal="center" vertical="center"/>
    </xf>
    <xf numFmtId="168" fontId="6" fillId="2" borderId="40" xfId="2" applyNumberFormat="1" applyFont="1" applyFill="1" applyBorder="1" applyAlignment="1">
      <alignment horizontal="center" vertical="center"/>
    </xf>
    <xf numFmtId="166" fontId="6" fillId="2" borderId="40" xfId="2" applyNumberFormat="1" applyFont="1" applyFill="1" applyBorder="1" applyAlignment="1">
      <alignment horizontal="center" vertical="center"/>
    </xf>
    <xf numFmtId="0" fontId="6" fillId="0" borderId="54" xfId="4" applyNumberFormat="1" applyFont="1" applyFill="1" applyBorder="1" applyAlignment="1">
      <alignment horizontal="center" vertical="center" wrapText="1"/>
    </xf>
    <xf numFmtId="168" fontId="6" fillId="0" borderId="37" xfId="4" applyNumberFormat="1" applyFont="1" applyFill="1" applyBorder="1" applyAlignment="1">
      <alignment horizontal="center" vertical="center" wrapText="1"/>
    </xf>
    <xf numFmtId="0" fontId="6" fillId="0" borderId="37" xfId="4" applyNumberFormat="1" applyFont="1" applyFill="1" applyBorder="1" applyAlignment="1">
      <alignment horizontal="center" vertical="center" wrapText="1"/>
    </xf>
    <xf numFmtId="9" fontId="6" fillId="0" borderId="1" xfId="2" applyNumberFormat="1" applyFont="1" applyBorder="1" applyAlignment="1">
      <alignment horizontal="center"/>
    </xf>
    <xf numFmtId="0" fontId="2" fillId="0" borderId="40" xfId="2" applyFont="1" applyBorder="1" applyAlignment="1">
      <alignment horizontal="center" vertical="center"/>
    </xf>
    <xf numFmtId="0" fontId="2" fillId="0" borderId="4" xfId="2" applyFont="1" applyBorder="1" applyAlignment="1">
      <alignment horizontal="center"/>
    </xf>
    <xf numFmtId="0" fontId="2" fillId="0" borderId="0" xfId="2" applyFont="1" applyAlignment="1">
      <alignment horizontal="center" vertical="center"/>
    </xf>
    <xf numFmtId="0" fontId="2" fillId="0" borderId="12" xfId="2" applyFont="1" applyBorder="1" applyAlignment="1">
      <alignment horizontal="center" vertical="center"/>
    </xf>
    <xf numFmtId="0" fontId="2" fillId="0" borderId="5" xfId="2" applyFont="1" applyBorder="1" applyAlignment="1">
      <alignment horizontal="center" vertical="center"/>
    </xf>
    <xf numFmtId="2" fontId="0" fillId="0" borderId="0" xfId="0" applyNumberFormat="1"/>
    <xf numFmtId="0" fontId="17" fillId="0" borderId="12" xfId="2" applyFont="1" applyBorder="1" applyAlignment="1">
      <alignment horizontal="center"/>
    </xf>
    <xf numFmtId="0" fontId="27" fillId="4" borderId="12" xfId="0" applyFont="1" applyFill="1" applyBorder="1" applyAlignment="1">
      <alignment vertical="center" wrapText="1"/>
    </xf>
    <xf numFmtId="0" fontId="16" fillId="0" borderId="4" xfId="2" applyFont="1" applyBorder="1" applyAlignment="1">
      <alignment horizontal="center"/>
    </xf>
    <xf numFmtId="0" fontId="16" fillId="0" borderId="38" xfId="2" applyFont="1" applyBorder="1" applyAlignment="1">
      <alignment horizontal="center"/>
    </xf>
    <xf numFmtId="0" fontId="16" fillId="0" borderId="12" xfId="2" applyFont="1" applyBorder="1" applyAlignment="1">
      <alignment horizontal="center"/>
    </xf>
    <xf numFmtId="10" fontId="16" fillId="2" borderId="40" xfId="1" applyNumberFormat="1" applyFont="1" applyFill="1" applyBorder="1" applyAlignment="1">
      <alignment horizontal="center"/>
    </xf>
    <xf numFmtId="171" fontId="16" fillId="0" borderId="54" xfId="6" applyNumberFormat="1" applyFont="1" applyFill="1" applyBorder="1" applyAlignment="1">
      <alignment horizontal="center" vertical="center" wrapText="1"/>
    </xf>
    <xf numFmtId="10" fontId="16" fillId="0" borderId="37" xfId="1" applyNumberFormat="1" applyFont="1" applyFill="1" applyBorder="1" applyAlignment="1">
      <alignment horizontal="center" vertical="center" wrapText="1"/>
    </xf>
    <xf numFmtId="171" fontId="16" fillId="0" borderId="37" xfId="6" applyNumberFormat="1" applyFont="1" applyFill="1" applyBorder="1" applyAlignment="1">
      <alignment horizontal="center" vertical="center" wrapText="1"/>
    </xf>
    <xf numFmtId="0" fontId="5" fillId="4" borderId="40" xfId="3" applyFill="1" applyBorder="1" applyAlignment="1">
      <alignment horizontal="center" vertical="center" wrapText="1"/>
    </xf>
    <xf numFmtId="172" fontId="16" fillId="0" borderId="37" xfId="1" applyNumberFormat="1" applyFont="1" applyFill="1" applyBorder="1" applyAlignment="1">
      <alignment horizontal="center" vertical="center" wrapText="1"/>
    </xf>
    <xf numFmtId="3" fontId="16" fillId="0" borderId="54" xfId="0" applyNumberFormat="1" applyFont="1" applyBorder="1" applyAlignment="1">
      <alignment horizontal="center" vertical="center" wrapText="1"/>
    </xf>
    <xf numFmtId="0" fontId="2" fillId="0" borderId="0" xfId="0" applyFont="1" applyAlignment="1">
      <alignment vertical="center"/>
    </xf>
    <xf numFmtId="0" fontId="6" fillId="0" borderId="12" xfId="2" applyFont="1" applyBorder="1" applyAlignment="1">
      <alignment horizontal="center" vertical="center"/>
    </xf>
    <xf numFmtId="9" fontId="6" fillId="2" borderId="69" xfId="2" applyNumberFormat="1" applyFont="1" applyFill="1" applyBorder="1" applyAlignment="1">
      <alignment horizontal="center" vertical="center"/>
    </xf>
    <xf numFmtId="166" fontId="6" fillId="2" borderId="16" xfId="2" applyNumberFormat="1" applyFont="1" applyFill="1" applyBorder="1" applyAlignment="1">
      <alignment horizontal="center" vertical="center"/>
    </xf>
    <xf numFmtId="166" fontId="6" fillId="2" borderId="69" xfId="2" applyNumberFormat="1" applyFont="1" applyFill="1" applyBorder="1" applyAlignment="1">
      <alignment horizontal="center" vertical="center" wrapText="1"/>
    </xf>
    <xf numFmtId="0" fontId="6" fillId="0" borderId="5" xfId="0" applyFont="1" applyBorder="1" applyAlignment="1">
      <alignment vertical="center"/>
    </xf>
    <xf numFmtId="9" fontId="6" fillId="0" borderId="1" xfId="4" applyNumberFormat="1" applyFont="1" applyFill="1" applyBorder="1" applyAlignment="1">
      <alignment horizontal="center" vertical="center" wrapText="1"/>
    </xf>
    <xf numFmtId="1" fontId="6" fillId="0" borderId="1" xfId="4" applyNumberFormat="1" applyFont="1" applyFill="1" applyBorder="1" applyAlignment="1">
      <alignment horizontal="center" vertical="center" wrapText="1"/>
    </xf>
    <xf numFmtId="0" fontId="2" fillId="0" borderId="1" xfId="0" applyFont="1" applyBorder="1" applyAlignment="1">
      <alignment horizontal="center" vertical="center"/>
    </xf>
    <xf numFmtId="0" fontId="6" fillId="0" borderId="1" xfId="0" applyFont="1" applyBorder="1" applyAlignment="1">
      <alignment horizontal="center" vertical="center"/>
    </xf>
    <xf numFmtId="0" fontId="10" fillId="0" borderId="35" xfId="3" applyFont="1" applyBorder="1" applyAlignment="1">
      <alignment vertical="center" wrapText="1"/>
    </xf>
    <xf numFmtId="0" fontId="2" fillId="0" borderId="2" xfId="2" applyFont="1" applyBorder="1" applyAlignment="1">
      <alignment horizontal="center"/>
    </xf>
    <xf numFmtId="0" fontId="4" fillId="0" borderId="3" xfId="2" applyFont="1" applyBorder="1" applyAlignment="1">
      <alignment horizontal="left" vertical="center" wrapText="1"/>
    </xf>
    <xf numFmtId="0" fontId="4" fillId="0" borderId="4" xfId="2" applyFont="1" applyBorder="1" applyAlignment="1">
      <alignment horizontal="left" vertical="center" wrapText="1"/>
    </xf>
    <xf numFmtId="0" fontId="4" fillId="0" borderId="17" xfId="2" applyFont="1" applyBorder="1" applyAlignment="1">
      <alignment horizontal="center" vertical="center"/>
    </xf>
    <xf numFmtId="0" fontId="15" fillId="4" borderId="40" xfId="2" applyFont="1" applyFill="1" applyBorder="1" applyAlignment="1">
      <alignment horizontal="center" vertical="center" wrapText="1"/>
    </xf>
    <xf numFmtId="0" fontId="16" fillId="0" borderId="40" xfId="3" applyFont="1" applyBorder="1" applyAlignment="1">
      <alignment vertical="center" wrapText="1"/>
    </xf>
    <xf numFmtId="0" fontId="16" fillId="0" borderId="40" xfId="3" applyFont="1" applyBorder="1" applyAlignment="1">
      <alignment horizontal="center" vertical="center" wrapText="1"/>
    </xf>
    <xf numFmtId="1" fontId="6" fillId="0" borderId="6" xfId="4" applyNumberFormat="1" applyFont="1" applyFill="1" applyBorder="1" applyAlignment="1">
      <alignment horizontal="center" vertical="center" wrapText="1"/>
    </xf>
    <xf numFmtId="1" fontId="6" fillId="0" borderId="29" xfId="4" applyNumberFormat="1" applyFont="1" applyFill="1" applyBorder="1" applyAlignment="1">
      <alignment horizontal="center" vertical="center" wrapText="1"/>
    </xf>
    <xf numFmtId="1" fontId="6" fillId="0" borderId="45" xfId="4" applyNumberFormat="1" applyFont="1" applyFill="1" applyBorder="1" applyAlignment="1">
      <alignment horizontal="center" vertical="center" wrapText="1"/>
    </xf>
    <xf numFmtId="1" fontId="6" fillId="0" borderId="63" xfId="4" applyNumberFormat="1" applyFont="1" applyFill="1" applyBorder="1" applyAlignment="1">
      <alignment horizontal="center" vertical="center" wrapText="1"/>
    </xf>
    <xf numFmtId="1" fontId="6" fillId="0" borderId="53" xfId="4" applyNumberFormat="1" applyFont="1" applyFill="1" applyBorder="1" applyAlignment="1">
      <alignment horizontal="center" vertical="center" wrapText="1"/>
    </xf>
    <xf numFmtId="1" fontId="6" fillId="0" borderId="60" xfId="4" applyNumberFormat="1" applyFont="1" applyFill="1" applyBorder="1" applyAlignment="1">
      <alignment horizontal="center" vertical="center" wrapText="1"/>
    </xf>
    <xf numFmtId="166" fontId="6" fillId="2" borderId="33" xfId="2" applyNumberFormat="1" applyFont="1" applyFill="1" applyBorder="1" applyAlignment="1">
      <alignment vertical="center" wrapText="1"/>
    </xf>
    <xf numFmtId="169" fontId="6" fillId="0" borderId="37" xfId="1" applyNumberFormat="1" applyFont="1" applyFill="1" applyBorder="1" applyAlignment="1">
      <alignment vertical="center" wrapText="1"/>
    </xf>
    <xf numFmtId="0" fontId="6" fillId="0" borderId="44" xfId="2" applyFont="1" applyBorder="1" applyAlignment="1">
      <alignment horizontal="center"/>
    </xf>
    <xf numFmtId="166" fontId="6" fillId="0" borderId="44" xfId="2" applyNumberFormat="1" applyFont="1" applyBorder="1" applyAlignment="1">
      <alignment horizontal="center"/>
    </xf>
    <xf numFmtId="167" fontId="6" fillId="0" borderId="44" xfId="1" applyNumberFormat="1" applyFont="1" applyFill="1" applyBorder="1" applyAlignment="1">
      <alignment horizontal="center"/>
    </xf>
    <xf numFmtId="0" fontId="6" fillId="0" borderId="3" xfId="2" applyFont="1" applyBorder="1" applyAlignment="1">
      <alignment horizontal="center"/>
    </xf>
    <xf numFmtId="166" fontId="6" fillId="0" borderId="3" xfId="2" applyNumberFormat="1" applyFont="1" applyBorder="1" applyAlignment="1">
      <alignment horizontal="center"/>
    </xf>
    <xf numFmtId="167" fontId="6" fillId="0" borderId="3" xfId="1" applyNumberFormat="1" applyFont="1" applyFill="1" applyBorder="1" applyAlignment="1">
      <alignment horizontal="center"/>
    </xf>
    <xf numFmtId="0" fontId="4" fillId="0" borderId="12" xfId="2" applyFont="1" applyBorder="1" applyAlignment="1">
      <alignment horizontal="left" vertical="center" wrapText="1"/>
    </xf>
    <xf numFmtId="166" fontId="6" fillId="2" borderId="40" xfId="2" applyNumberFormat="1" applyFont="1" applyFill="1" applyBorder="1" applyAlignment="1">
      <alignment horizontal="center" vertical="center" wrapText="1"/>
    </xf>
    <xf numFmtId="169" fontId="6" fillId="2" borderId="40" xfId="2" applyNumberFormat="1" applyFont="1" applyFill="1" applyBorder="1" applyAlignment="1">
      <alignment horizontal="center" vertical="center"/>
    </xf>
    <xf numFmtId="9" fontId="5" fillId="0" borderId="0" xfId="1" applyFont="1" applyFill="1" applyBorder="1" applyAlignment="1">
      <alignment horizontal="center"/>
    </xf>
    <xf numFmtId="9" fontId="5" fillId="2" borderId="40" xfId="1" applyFont="1" applyFill="1" applyBorder="1" applyAlignment="1">
      <alignment horizontal="center" vertical="center" wrapText="1"/>
    </xf>
    <xf numFmtId="169" fontId="5" fillId="4" borderId="37" xfId="4" applyNumberFormat="1" applyFont="1" applyFill="1" applyBorder="1" applyAlignment="1">
      <alignment horizontal="center" vertical="center" wrapText="1"/>
    </xf>
    <xf numFmtId="0" fontId="6" fillId="0" borderId="5" xfId="2" applyFont="1" applyBorder="1" applyAlignment="1">
      <alignment horizontal="center" vertical="center"/>
    </xf>
    <xf numFmtId="10" fontId="4" fillId="3" borderId="40" xfId="1" applyNumberFormat="1" applyFont="1" applyFill="1" applyBorder="1" applyAlignment="1">
      <alignment horizontal="center" vertical="center" wrapText="1"/>
    </xf>
    <xf numFmtId="1" fontId="4" fillId="3" borderId="40" xfId="4" applyNumberFormat="1" applyFont="1" applyFill="1" applyBorder="1" applyAlignment="1">
      <alignment horizontal="center" vertical="center" wrapText="1"/>
    </xf>
    <xf numFmtId="10" fontId="6" fillId="0" borderId="62" xfId="1" applyNumberFormat="1" applyFont="1" applyFill="1" applyBorder="1" applyAlignment="1">
      <alignment horizontal="center" vertical="center" wrapText="1"/>
    </xf>
    <xf numFmtId="0" fontId="5" fillId="0" borderId="40" xfId="3" applyBorder="1" applyAlignment="1">
      <alignment horizontal="center" vertical="center" wrapText="1"/>
    </xf>
    <xf numFmtId="1" fontId="6" fillId="4" borderId="37" xfId="4" applyNumberFormat="1" applyFont="1" applyFill="1" applyBorder="1" applyAlignment="1">
      <alignment horizontal="center" vertical="center" wrapText="1"/>
    </xf>
    <xf numFmtId="2" fontId="6" fillId="0" borderId="37" xfId="1" applyNumberFormat="1" applyFont="1" applyFill="1" applyBorder="1" applyAlignment="1">
      <alignment horizontal="center" vertical="center" wrapText="1"/>
    </xf>
    <xf numFmtId="1" fontId="6" fillId="4" borderId="54" xfId="4" applyNumberFormat="1" applyFont="1" applyFill="1" applyBorder="1" applyAlignment="1">
      <alignment horizontal="center" vertical="center" wrapText="1"/>
    </xf>
    <xf numFmtId="2" fontId="6" fillId="0" borderId="62" xfId="1" applyNumberFormat="1" applyFont="1" applyFill="1" applyBorder="1" applyAlignment="1">
      <alignment horizontal="center" vertical="center" wrapText="1"/>
    </xf>
    <xf numFmtId="1" fontId="4" fillId="3" borderId="33" xfId="4" applyNumberFormat="1" applyFont="1" applyFill="1" applyBorder="1" applyAlignment="1">
      <alignment horizontal="center" vertical="center" wrapText="1"/>
    </xf>
    <xf numFmtId="2" fontId="4" fillId="3" borderId="40" xfId="1" applyNumberFormat="1" applyFont="1" applyFill="1" applyBorder="1" applyAlignment="1">
      <alignment horizontal="center" vertical="center" wrapText="1"/>
    </xf>
    <xf numFmtId="167" fontId="16" fillId="2" borderId="40" xfId="1" applyNumberFormat="1" applyFont="1" applyFill="1" applyBorder="1" applyAlignment="1">
      <alignment horizontal="center"/>
    </xf>
    <xf numFmtId="9" fontId="16" fillId="16" borderId="37" xfId="1" applyFont="1" applyFill="1" applyBorder="1" applyAlignment="1">
      <alignment horizontal="center" vertical="center" wrapText="1"/>
    </xf>
    <xf numFmtId="1" fontId="16" fillId="16" borderId="54" xfId="4" applyNumberFormat="1" applyFont="1" applyFill="1" applyBorder="1" applyAlignment="1">
      <alignment horizontal="center" vertical="center" wrapText="1"/>
    </xf>
    <xf numFmtId="9" fontId="16" fillId="4" borderId="37" xfId="1" applyFont="1" applyFill="1" applyBorder="1" applyAlignment="1">
      <alignment horizontal="center" vertical="center" wrapText="1"/>
    </xf>
    <xf numFmtId="1" fontId="16" fillId="4" borderId="54" xfId="4" applyNumberFormat="1" applyFont="1" applyFill="1" applyBorder="1" applyAlignment="1">
      <alignment horizontal="center" vertical="center" wrapText="1"/>
    </xf>
    <xf numFmtId="1" fontId="16" fillId="4" borderId="37" xfId="4" applyNumberFormat="1" applyFont="1" applyFill="1" applyBorder="1" applyAlignment="1">
      <alignment horizontal="center" vertical="center" wrapText="1"/>
    </xf>
    <xf numFmtId="9" fontId="16" fillId="2" borderId="40" xfId="1" applyFont="1" applyFill="1" applyBorder="1" applyAlignment="1">
      <alignment horizontal="center"/>
    </xf>
    <xf numFmtId="169" fontId="16" fillId="16" borderId="37" xfId="1" applyNumberFormat="1" applyFont="1" applyFill="1" applyBorder="1" applyAlignment="1">
      <alignment horizontal="center" vertical="center" wrapText="1"/>
    </xf>
    <xf numFmtId="1" fontId="16" fillId="16" borderId="50" xfId="4" applyNumberFormat="1" applyFont="1" applyFill="1" applyBorder="1" applyAlignment="1">
      <alignment horizontal="center" vertical="center" wrapText="1"/>
    </xf>
    <xf numFmtId="169" fontId="16" fillId="4" borderId="37" xfId="1" applyNumberFormat="1" applyFont="1" applyFill="1" applyBorder="1" applyAlignment="1">
      <alignment horizontal="center" vertical="center" wrapText="1"/>
    </xf>
    <xf numFmtId="169" fontId="16" fillId="2" borderId="40" xfId="1" applyNumberFormat="1" applyFont="1" applyFill="1" applyBorder="1" applyAlignment="1">
      <alignment horizontal="center"/>
    </xf>
    <xf numFmtId="2" fontId="16" fillId="16" borderId="37" xfId="1" applyNumberFormat="1" applyFont="1" applyFill="1" applyBorder="1" applyAlignment="1">
      <alignment horizontal="center" vertical="center" wrapText="1"/>
    </xf>
    <xf numFmtId="1" fontId="16" fillId="4" borderId="37" xfId="1" applyNumberFormat="1" applyFont="1" applyFill="1" applyBorder="1" applyAlignment="1">
      <alignment horizontal="center" vertical="center" wrapText="1"/>
    </xf>
    <xf numFmtId="0" fontId="4" fillId="0" borderId="40" xfId="3" applyFont="1" applyBorder="1" applyAlignment="1">
      <alignment horizontal="center" vertical="center" wrapText="1"/>
    </xf>
    <xf numFmtId="0" fontId="12" fillId="0" borderId="40" xfId="3" applyFont="1" applyBorder="1" applyAlignment="1">
      <alignment horizontal="center" vertical="center" wrapText="1"/>
    </xf>
    <xf numFmtId="9" fontId="6" fillId="2" borderId="40" xfId="1" applyFont="1" applyFill="1" applyBorder="1" applyAlignment="1">
      <alignment horizontal="center" vertical="center"/>
    </xf>
    <xf numFmtId="166" fontId="6" fillId="2" borderId="40" xfId="2" applyNumberFormat="1" applyFont="1" applyFill="1" applyBorder="1"/>
    <xf numFmtId="1" fontId="6" fillId="0" borderId="54" xfId="4" applyNumberFormat="1" applyFont="1" applyBorder="1" applyAlignment="1">
      <alignment horizontal="center" vertical="center" wrapText="1"/>
    </xf>
    <xf numFmtId="9" fontId="6" fillId="3" borderId="37" xfId="1" applyFont="1" applyFill="1" applyBorder="1" applyAlignment="1">
      <alignment horizontal="center" vertical="center" wrapText="1"/>
    </xf>
    <xf numFmtId="9" fontId="55" fillId="0" borderId="57" xfId="1" applyFont="1" applyFill="1" applyBorder="1" applyAlignment="1">
      <alignment horizontal="center" vertical="center" wrapText="1"/>
    </xf>
    <xf numFmtId="1" fontId="55" fillId="0" borderId="57" xfId="4" applyNumberFormat="1" applyFont="1" applyFill="1" applyBorder="1" applyAlignment="1">
      <alignment horizontal="center" vertical="center" wrapText="1"/>
    </xf>
    <xf numFmtId="9" fontId="55" fillId="0" borderId="1" xfId="1" applyFont="1" applyFill="1" applyBorder="1" applyAlignment="1">
      <alignment horizontal="center" vertical="center" wrapText="1"/>
    </xf>
    <xf numFmtId="1" fontId="55" fillId="0" borderId="147" xfId="4" applyNumberFormat="1" applyFont="1" applyFill="1" applyBorder="1" applyAlignment="1">
      <alignment horizontal="center" vertical="center" wrapText="1"/>
    </xf>
    <xf numFmtId="1" fontId="55" fillId="0" borderId="1" xfId="4"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6" fillId="0" borderId="42" xfId="2" applyFont="1" applyBorder="1" applyAlignment="1">
      <alignment horizontal="center"/>
    </xf>
    <xf numFmtId="0" fontId="6" fillId="0" borderId="42" xfId="3" applyFont="1" applyBorder="1" applyAlignment="1">
      <alignment horizontal="center" vertical="center" wrapText="1"/>
    </xf>
    <xf numFmtId="0" fontId="6" fillId="0" borderId="42" xfId="12" applyFont="1" applyBorder="1" applyAlignment="1">
      <alignment horizontal="center"/>
    </xf>
    <xf numFmtId="0" fontId="6" fillId="0" borderId="0" xfId="12" applyFont="1" applyAlignment="1">
      <alignment horizontal="center"/>
    </xf>
    <xf numFmtId="0" fontId="4" fillId="0" borderId="42" xfId="2" applyFont="1" applyBorder="1" applyAlignment="1">
      <alignment horizontal="center" vertical="center"/>
    </xf>
    <xf numFmtId="164" fontId="10" fillId="0" borderId="0" xfId="0" applyNumberFormat="1" applyFont="1" applyAlignment="1">
      <alignment vertical="center" wrapText="1"/>
    </xf>
    <xf numFmtId="1" fontId="6" fillId="0" borderId="14" xfId="4" applyNumberFormat="1" applyFont="1" applyFill="1" applyBorder="1" applyAlignment="1">
      <alignment horizontal="center" vertical="center" wrapText="1"/>
    </xf>
    <xf numFmtId="9" fontId="6" fillId="0" borderId="1" xfId="1" applyFont="1" applyFill="1" applyBorder="1" applyAlignment="1">
      <alignment horizontal="center" vertical="center" wrapText="1"/>
    </xf>
    <xf numFmtId="0" fontId="15"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6" fillId="0" borderId="42" xfId="13" applyFont="1" applyBorder="1" applyAlignment="1">
      <alignment horizontal="center"/>
    </xf>
    <xf numFmtId="0" fontId="6" fillId="0" borderId="0" xfId="13" applyFont="1" applyAlignment="1">
      <alignment horizontal="center"/>
    </xf>
    <xf numFmtId="169" fontId="5" fillId="0" borderId="37" xfId="1" applyNumberFormat="1" applyFont="1" applyFill="1" applyBorder="1" applyAlignment="1">
      <alignment horizontal="center" vertical="center" wrapText="1"/>
    </xf>
    <xf numFmtId="0" fontId="17" fillId="0" borderId="47" xfId="2" applyFont="1" applyBorder="1" applyAlignment="1">
      <alignment horizontal="center" vertical="center" wrapText="1"/>
    </xf>
    <xf numFmtId="0" fontId="17" fillId="0" borderId="10" xfId="2" applyFont="1" applyBorder="1" applyAlignment="1">
      <alignment horizontal="center" vertical="center" wrapText="1"/>
    </xf>
    <xf numFmtId="0" fontId="17" fillId="0" borderId="46" xfId="2" applyFont="1" applyBorder="1" applyAlignment="1">
      <alignment horizontal="center" vertical="center" wrapText="1"/>
    </xf>
    <xf numFmtId="0" fontId="17" fillId="0" borderId="11" xfId="2" applyFont="1" applyBorder="1" applyAlignment="1">
      <alignment horizontal="center" vertical="center" wrapText="1"/>
    </xf>
    <xf numFmtId="0" fontId="17" fillId="0" borderId="9" xfId="2" applyFont="1" applyBorder="1" applyAlignment="1">
      <alignment horizontal="center" vertical="center" wrapText="1"/>
    </xf>
    <xf numFmtId="0" fontId="17" fillId="0" borderId="10" xfId="2" applyFont="1" applyBorder="1" applyAlignment="1">
      <alignment horizontal="center" vertical="center"/>
    </xf>
    <xf numFmtId="0" fontId="17" fillId="0" borderId="46" xfId="2" applyFont="1" applyBorder="1" applyAlignment="1">
      <alignment horizontal="center" vertical="center"/>
    </xf>
    <xf numFmtId="9" fontId="17" fillId="0" borderId="47" xfId="2" applyNumberFormat="1" applyFont="1" applyBorder="1" applyAlignment="1">
      <alignment horizontal="center" vertical="center"/>
    </xf>
    <xf numFmtId="9" fontId="17" fillId="0" borderId="10" xfId="2" applyNumberFormat="1" applyFont="1" applyBorder="1" applyAlignment="1">
      <alignment horizontal="center" vertical="center"/>
    </xf>
    <xf numFmtId="9" fontId="17" fillId="0" borderId="46" xfId="2" applyNumberFormat="1" applyFont="1" applyBorder="1" applyAlignment="1">
      <alignment horizontal="center" vertical="center"/>
    </xf>
    <xf numFmtId="0" fontId="14" fillId="3" borderId="10" xfId="0" applyFont="1" applyFill="1" applyBorder="1" applyAlignment="1">
      <alignment horizontal="center" vertical="center"/>
    </xf>
    <xf numFmtId="0" fontId="14" fillId="3" borderId="11" xfId="0" applyFont="1" applyFill="1" applyBorder="1" applyAlignment="1">
      <alignment horizontal="center" vertical="center"/>
    </xf>
    <xf numFmtId="0" fontId="14" fillId="3" borderId="0" xfId="0" applyFont="1" applyFill="1" applyAlignment="1">
      <alignment horizontal="center" vertical="center"/>
    </xf>
    <xf numFmtId="0" fontId="14" fillId="3" borderId="42" xfId="0" applyFont="1" applyFill="1" applyBorder="1" applyAlignment="1">
      <alignment horizontal="center" vertical="center"/>
    </xf>
    <xf numFmtId="0" fontId="14" fillId="3" borderId="17" xfId="0" applyFont="1" applyFill="1" applyBorder="1" applyAlignment="1">
      <alignment horizontal="center" vertical="center"/>
    </xf>
    <xf numFmtId="0" fontId="14" fillId="3" borderId="18" xfId="0" applyFont="1" applyFill="1" applyBorder="1" applyAlignment="1">
      <alignment horizontal="center" vertical="center"/>
    </xf>
    <xf numFmtId="0" fontId="14" fillId="3" borderId="9"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42" xfId="0" applyFont="1" applyFill="1" applyBorder="1" applyAlignment="1">
      <alignment horizontal="center" vertical="center" wrapText="1"/>
    </xf>
    <xf numFmtId="0" fontId="14" fillId="3" borderId="16"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18" xfId="0" applyFont="1" applyFill="1" applyBorder="1" applyAlignment="1">
      <alignment horizontal="center" vertical="center" wrapText="1"/>
    </xf>
    <xf numFmtId="0" fontId="12" fillId="2" borderId="23" xfId="2" applyFont="1" applyFill="1" applyBorder="1" applyAlignment="1">
      <alignment horizontal="center"/>
    </xf>
    <xf numFmtId="0" fontId="12" fillId="2" borderId="24" xfId="2" applyFont="1" applyFill="1" applyBorder="1" applyAlignment="1">
      <alignment horizontal="center"/>
    </xf>
    <xf numFmtId="0" fontId="12" fillId="2" borderId="25" xfId="2" applyFont="1" applyFill="1" applyBorder="1" applyAlignment="1">
      <alignment horizontal="center"/>
    </xf>
    <xf numFmtId="0" fontId="10" fillId="2" borderId="33" xfId="2" applyFont="1" applyFill="1" applyBorder="1" applyAlignment="1">
      <alignment horizontal="center"/>
    </xf>
    <xf numFmtId="0" fontId="10" fillId="2" borderId="34" xfId="2" applyFont="1" applyFill="1" applyBorder="1" applyAlignment="1">
      <alignment horizontal="center"/>
    </xf>
    <xf numFmtId="0" fontId="10" fillId="2" borderId="35" xfId="2" applyFont="1" applyFill="1" applyBorder="1" applyAlignment="1">
      <alignment horizontal="center"/>
    </xf>
    <xf numFmtId="0" fontId="12" fillId="2" borderId="9" xfId="2" applyFont="1" applyFill="1" applyBorder="1" applyAlignment="1">
      <alignment horizontal="center" vertical="center" wrapText="1"/>
    </xf>
    <xf numFmtId="0" fontId="12" fillId="2" borderId="10" xfId="2" applyFont="1" applyFill="1" applyBorder="1" applyAlignment="1">
      <alignment horizontal="center" vertical="center" wrapText="1"/>
    </xf>
    <xf numFmtId="0" fontId="12" fillId="2" borderId="11" xfId="2" applyFont="1" applyFill="1" applyBorder="1" applyAlignment="1">
      <alignment horizontal="center" vertical="center" wrapText="1"/>
    </xf>
    <xf numFmtId="0" fontId="12" fillId="2" borderId="41" xfId="2" applyFont="1" applyFill="1" applyBorder="1" applyAlignment="1">
      <alignment horizontal="center" vertical="center" wrapText="1"/>
    </xf>
    <xf numFmtId="0" fontId="12" fillId="2" borderId="0" xfId="2" applyFont="1" applyFill="1" applyAlignment="1">
      <alignment horizontal="center" vertical="center" wrapText="1"/>
    </xf>
    <xf numFmtId="0" fontId="12" fillId="2" borderId="42" xfId="2" applyFont="1" applyFill="1" applyBorder="1" applyAlignment="1">
      <alignment horizontal="center" vertical="center" wrapText="1"/>
    </xf>
    <xf numFmtId="0" fontId="10" fillId="0" borderId="9" xfId="2" applyFont="1" applyBorder="1" applyAlignment="1">
      <alignment horizontal="center" vertical="center" wrapText="1"/>
    </xf>
    <xf numFmtId="0" fontId="10" fillId="0" borderId="10" xfId="2" applyFont="1" applyBorder="1" applyAlignment="1">
      <alignment horizontal="center" vertical="center" wrapText="1"/>
    </xf>
    <xf numFmtId="0" fontId="10" fillId="0" borderId="11" xfId="2" applyFont="1" applyBorder="1" applyAlignment="1">
      <alignment horizontal="center" vertical="center" wrapText="1"/>
    </xf>
    <xf numFmtId="0" fontId="10" fillId="0" borderId="41" xfId="2" applyFont="1" applyBorder="1" applyAlignment="1">
      <alignment horizontal="center" vertical="center" wrapText="1"/>
    </xf>
    <xf numFmtId="0" fontId="10" fillId="0" borderId="0" xfId="2" applyFont="1" applyAlignment="1">
      <alignment horizontal="center" vertical="center" wrapText="1"/>
    </xf>
    <xf numFmtId="0" fontId="10" fillId="0" borderId="42" xfId="2" applyFont="1" applyBorder="1" applyAlignment="1">
      <alignment horizontal="center" vertical="center" wrapText="1"/>
    </xf>
    <xf numFmtId="0" fontId="10" fillId="0" borderId="16" xfId="2" applyFont="1" applyBorder="1" applyAlignment="1">
      <alignment horizontal="center" vertical="center" wrapText="1"/>
    </xf>
    <xf numFmtId="0" fontId="10" fillId="0" borderId="17" xfId="2" applyFont="1" applyBorder="1" applyAlignment="1">
      <alignment horizontal="center" vertical="center" wrapText="1"/>
    </xf>
    <xf numFmtId="0" fontId="10" fillId="0" borderId="18" xfId="2" applyFont="1" applyBorder="1" applyAlignment="1">
      <alignment horizontal="center" vertical="center" wrapText="1"/>
    </xf>
    <xf numFmtId="0" fontId="4" fillId="2" borderId="27" xfId="2" applyFont="1" applyFill="1" applyBorder="1" applyAlignment="1">
      <alignment horizontal="center" vertical="center" wrapText="1"/>
    </xf>
    <xf numFmtId="0" fontId="4" fillId="2" borderId="28" xfId="2" applyFont="1" applyFill="1" applyBorder="1" applyAlignment="1">
      <alignment horizontal="center" vertical="center" wrapText="1"/>
    </xf>
    <xf numFmtId="0" fontId="4" fillId="2" borderId="29" xfId="2" applyFont="1" applyFill="1" applyBorder="1" applyAlignment="1">
      <alignment horizontal="center" vertical="center" wrapText="1"/>
    </xf>
    <xf numFmtId="0" fontId="6" fillId="0" borderId="13"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5" xfId="3" applyFont="1" applyBorder="1" applyAlignment="1">
      <alignment horizontal="center" vertical="center" wrapText="1"/>
    </xf>
    <xf numFmtId="0" fontId="6" fillId="0" borderId="21" xfId="2" applyFont="1" applyBorder="1" applyAlignment="1">
      <alignment horizontal="center" vertical="center"/>
    </xf>
    <xf numFmtId="0" fontId="6" fillId="0" borderId="14" xfId="2" applyFont="1" applyBorder="1" applyAlignment="1">
      <alignment horizontal="center" vertical="center"/>
    </xf>
    <xf numFmtId="0" fontId="6" fillId="0" borderId="15" xfId="2" applyFont="1" applyBorder="1" applyAlignment="1">
      <alignment horizontal="center" vertical="center"/>
    </xf>
    <xf numFmtId="0" fontId="11" fillId="2" borderId="33" xfId="2" applyFont="1" applyFill="1" applyBorder="1" applyAlignment="1">
      <alignment horizontal="center" vertical="center" wrapText="1"/>
    </xf>
    <xf numFmtId="0" fontId="11" fillId="2" borderId="34" xfId="2" applyFont="1" applyFill="1" applyBorder="1" applyAlignment="1">
      <alignment horizontal="center" vertical="center" wrapText="1"/>
    </xf>
    <xf numFmtId="0" fontId="11" fillId="2" borderId="35" xfId="2"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33" xfId="0" applyFont="1" applyFill="1" applyBorder="1" applyAlignment="1">
      <alignment horizontal="center" vertical="center" wrapText="1"/>
    </xf>
    <xf numFmtId="0" fontId="15" fillId="2" borderId="34" xfId="0" applyFont="1" applyFill="1" applyBorder="1" applyAlignment="1">
      <alignment horizontal="center" vertical="center" wrapText="1"/>
    </xf>
    <xf numFmtId="0" fontId="15" fillId="2" borderId="35" xfId="0" applyFont="1" applyFill="1" applyBorder="1" applyAlignment="1">
      <alignment horizontal="center" vertical="center" wrapText="1"/>
    </xf>
    <xf numFmtId="0" fontId="4" fillId="2" borderId="23" xfId="2" applyFont="1" applyFill="1" applyBorder="1" applyAlignment="1">
      <alignment horizontal="center" vertical="center" wrapText="1"/>
    </xf>
    <xf numFmtId="0" fontId="4" fillId="2" borderId="24" xfId="2" applyFont="1" applyFill="1" applyBorder="1" applyAlignment="1">
      <alignment horizontal="center" vertical="center" wrapText="1"/>
    </xf>
    <xf numFmtId="0" fontId="4" fillId="2" borderId="25" xfId="2" applyFont="1" applyFill="1" applyBorder="1" applyAlignment="1">
      <alignment horizontal="center" vertical="center" wrapText="1"/>
    </xf>
    <xf numFmtId="0" fontId="6" fillId="0" borderId="26" xfId="3" applyFont="1" applyBorder="1" applyAlignment="1">
      <alignment horizontal="center" vertical="center" wrapText="1"/>
    </xf>
    <xf numFmtId="0" fontId="6" fillId="0" borderId="24" xfId="3" applyFont="1" applyBorder="1" applyAlignment="1">
      <alignment horizontal="center" vertical="center" wrapText="1"/>
    </xf>
    <xf numFmtId="0" fontId="6" fillId="0" borderId="25" xfId="3" applyFont="1" applyBorder="1" applyAlignment="1">
      <alignment horizontal="center" vertical="center" wrapText="1"/>
    </xf>
    <xf numFmtId="9" fontId="6" fillId="0" borderId="33" xfId="3" applyNumberFormat="1" applyFont="1" applyBorder="1" applyAlignment="1">
      <alignment horizontal="center" vertical="center" wrapText="1"/>
    </xf>
    <xf numFmtId="0" fontId="6" fillId="0" borderId="13" xfId="2" applyFont="1" applyBorder="1" applyAlignment="1">
      <alignment horizontal="center"/>
    </xf>
    <xf numFmtId="0" fontId="6" fillId="0" borderId="14" xfId="2" applyFont="1" applyBorder="1" applyAlignment="1">
      <alignment horizontal="center"/>
    </xf>
    <xf numFmtId="9" fontId="6" fillId="0" borderId="14" xfId="2" applyNumberFormat="1" applyFont="1" applyBorder="1" applyAlignment="1">
      <alignment horizontal="center"/>
    </xf>
    <xf numFmtId="0" fontId="6" fillId="0" borderId="15" xfId="2" applyFont="1" applyBorder="1" applyAlignment="1">
      <alignment horizontal="center"/>
    </xf>
    <xf numFmtId="0" fontId="4" fillId="3" borderId="9" xfId="2" applyFont="1" applyFill="1" applyBorder="1" applyAlignment="1">
      <alignment horizontal="center" vertical="center"/>
    </xf>
    <xf numFmtId="0" fontId="4" fillId="3" borderId="10" xfId="2" applyFont="1" applyFill="1" applyBorder="1" applyAlignment="1">
      <alignment horizontal="center" vertical="center"/>
    </xf>
    <xf numFmtId="0" fontId="4" fillId="3" borderId="11" xfId="2" applyFont="1" applyFill="1" applyBorder="1" applyAlignment="1">
      <alignment horizontal="center" vertical="center"/>
    </xf>
    <xf numFmtId="0" fontId="4" fillId="3" borderId="41" xfId="2" applyFont="1" applyFill="1" applyBorder="1" applyAlignment="1">
      <alignment horizontal="center" vertical="center"/>
    </xf>
    <xf numFmtId="0" fontId="4" fillId="3" borderId="0" xfId="2" applyFont="1" applyFill="1" applyAlignment="1">
      <alignment horizontal="center" vertical="center"/>
    </xf>
    <xf numFmtId="0" fontId="4" fillId="3" borderId="42" xfId="2" applyFont="1" applyFill="1" applyBorder="1" applyAlignment="1">
      <alignment horizontal="center" vertical="center"/>
    </xf>
    <xf numFmtId="0" fontId="4" fillId="3" borderId="16" xfId="2" applyFont="1" applyFill="1" applyBorder="1" applyAlignment="1">
      <alignment horizontal="center" vertical="center"/>
    </xf>
    <xf numFmtId="0" fontId="4" fillId="3" borderId="17" xfId="2" applyFont="1" applyFill="1" applyBorder="1" applyAlignment="1">
      <alignment horizontal="center" vertical="center"/>
    </xf>
    <xf numFmtId="0" fontId="4" fillId="3" borderId="18" xfId="2" applyFont="1" applyFill="1" applyBorder="1" applyAlignment="1">
      <alignment horizontal="center" vertical="center"/>
    </xf>
    <xf numFmtId="0" fontId="10" fillId="4" borderId="33" xfId="3" applyFont="1" applyFill="1" applyBorder="1" applyAlignment="1">
      <alignment horizontal="center" vertical="center" wrapText="1"/>
    </xf>
    <xf numFmtId="0" fontId="10" fillId="4" borderId="34" xfId="3" applyFont="1" applyFill="1" applyBorder="1" applyAlignment="1">
      <alignment horizontal="center" vertical="center" wrapText="1"/>
    </xf>
    <xf numFmtId="0" fontId="10" fillId="4" borderId="35" xfId="3" applyFont="1" applyFill="1" applyBorder="1" applyAlignment="1">
      <alignment horizontal="center" vertical="center" wrapText="1"/>
    </xf>
    <xf numFmtId="0" fontId="4" fillId="2" borderId="6" xfId="2" applyFont="1" applyFill="1" applyBorder="1" applyAlignment="1">
      <alignment horizontal="center" vertical="center" wrapText="1"/>
    </xf>
    <xf numFmtId="0" fontId="4" fillId="2" borderId="7" xfId="2" applyFont="1" applyFill="1" applyBorder="1" applyAlignment="1">
      <alignment horizontal="center" vertical="center" wrapText="1"/>
    </xf>
    <xf numFmtId="0" fontId="4" fillId="2" borderId="8" xfId="2" applyFont="1" applyFill="1" applyBorder="1" applyAlignment="1">
      <alignment horizontal="center" vertical="center" wrapText="1"/>
    </xf>
    <xf numFmtId="0" fontId="4" fillId="2" borderId="13" xfId="2" applyFont="1" applyFill="1" applyBorder="1" applyAlignment="1">
      <alignment horizontal="center" vertical="center" wrapText="1"/>
    </xf>
    <xf numFmtId="0" fontId="4" fillId="2" borderId="14" xfId="2" applyFont="1" applyFill="1" applyBorder="1" applyAlignment="1">
      <alignment horizontal="center" vertical="center" wrapText="1"/>
    </xf>
    <xf numFmtId="0" fontId="4" fillId="2" borderId="15" xfId="2" applyFont="1" applyFill="1" applyBorder="1" applyAlignment="1">
      <alignment horizontal="center" vertical="center" wrapText="1"/>
    </xf>
    <xf numFmtId="9" fontId="6" fillId="0" borderId="19" xfId="3" applyNumberFormat="1" applyFont="1" applyBorder="1" applyAlignment="1">
      <alignment horizontal="center" vertical="center" wrapText="1"/>
    </xf>
    <xf numFmtId="9" fontId="6" fillId="0" borderId="7" xfId="3" applyNumberFormat="1" applyFont="1" applyBorder="1" applyAlignment="1">
      <alignment horizontal="center" vertical="center" wrapText="1"/>
    </xf>
    <xf numFmtId="9" fontId="6" fillId="0" borderId="20" xfId="3" applyNumberFormat="1" applyFont="1" applyBorder="1" applyAlignment="1">
      <alignment horizontal="center" vertical="center" wrapText="1"/>
    </xf>
    <xf numFmtId="9" fontId="6" fillId="0" borderId="21" xfId="3" applyNumberFormat="1" applyFont="1" applyBorder="1" applyAlignment="1">
      <alignment horizontal="center" vertical="center" wrapText="1"/>
    </xf>
    <xf numFmtId="9" fontId="6" fillId="0" borderId="14" xfId="3" applyNumberFormat="1" applyFont="1" applyBorder="1" applyAlignment="1">
      <alignment horizontal="center" vertical="center" wrapText="1"/>
    </xf>
    <xf numFmtId="9" fontId="6" fillId="0" borderId="22" xfId="3" applyNumberFormat="1" applyFont="1" applyBorder="1" applyAlignment="1">
      <alignment horizontal="center" vertical="center" wrapText="1"/>
    </xf>
    <xf numFmtId="0" fontId="6" fillId="0" borderId="13" xfId="2" applyFont="1" applyBorder="1" applyAlignment="1">
      <alignment horizontal="center" vertical="center" wrapText="1"/>
    </xf>
    <xf numFmtId="0" fontId="6" fillId="0" borderId="14" xfId="2" applyFont="1" applyBorder="1" applyAlignment="1">
      <alignment horizontal="center" vertical="center" wrapText="1"/>
    </xf>
    <xf numFmtId="0" fontId="6" fillId="0" borderId="15" xfId="2" applyFont="1" applyBorder="1" applyAlignment="1">
      <alignment horizontal="center" vertical="center" wrapText="1"/>
    </xf>
    <xf numFmtId="0" fontId="10" fillId="0" borderId="34" xfId="3" applyFont="1" applyBorder="1" applyAlignment="1">
      <alignment horizontal="center" vertical="center" wrapText="1"/>
    </xf>
    <xf numFmtId="0" fontId="10" fillId="0" borderId="35" xfId="3" applyFont="1" applyBorder="1" applyAlignment="1">
      <alignment horizontal="center" vertical="center" wrapText="1"/>
    </xf>
    <xf numFmtId="0" fontId="10" fillId="0" borderId="33" xfId="3" applyFont="1" applyBorder="1" applyAlignment="1">
      <alignment horizontal="center" vertical="center" wrapText="1"/>
    </xf>
    <xf numFmtId="0" fontId="6" fillId="2" borderId="9" xfId="2" applyFont="1" applyFill="1" applyBorder="1" applyAlignment="1">
      <alignment horizontal="center" vertical="center" wrapText="1"/>
    </xf>
    <xf numFmtId="0" fontId="6" fillId="2" borderId="10" xfId="2" applyFont="1" applyFill="1" applyBorder="1" applyAlignment="1">
      <alignment horizontal="center" vertical="center" wrapText="1"/>
    </xf>
    <xf numFmtId="0" fontId="6" fillId="2" borderId="11" xfId="2" applyFont="1" applyFill="1" applyBorder="1" applyAlignment="1">
      <alignment horizontal="center" vertical="center" wrapText="1"/>
    </xf>
    <xf numFmtId="0" fontId="6" fillId="2" borderId="16" xfId="2" applyFont="1" applyFill="1" applyBorder="1" applyAlignment="1">
      <alignment horizontal="center" vertical="center" wrapText="1"/>
    </xf>
    <xf numFmtId="0" fontId="6" fillId="2" borderId="17" xfId="2" applyFont="1" applyFill="1" applyBorder="1" applyAlignment="1">
      <alignment horizontal="center" vertical="center" wrapText="1"/>
    </xf>
    <xf numFmtId="0" fontId="6" fillId="2" borderId="18" xfId="2" applyFont="1" applyFill="1" applyBorder="1" applyAlignment="1">
      <alignment horizontal="center" vertical="center" wrapText="1"/>
    </xf>
    <xf numFmtId="49" fontId="6" fillId="0" borderId="9" xfId="2" applyNumberFormat="1" applyFont="1" applyBorder="1" applyAlignment="1">
      <alignment horizontal="center" vertical="center" wrapText="1"/>
    </xf>
    <xf numFmtId="49" fontId="6" fillId="0" borderId="10" xfId="2" applyNumberFormat="1" applyFont="1" applyBorder="1" applyAlignment="1">
      <alignment horizontal="center" vertical="center" wrapText="1"/>
    </xf>
    <xf numFmtId="49" fontId="6" fillId="0" borderId="11" xfId="2" applyNumberFormat="1" applyFont="1" applyBorder="1" applyAlignment="1">
      <alignment horizontal="center" vertical="center" wrapText="1"/>
    </xf>
    <xf numFmtId="49" fontId="6" fillId="0" borderId="16" xfId="2" applyNumberFormat="1" applyFont="1" applyBorder="1" applyAlignment="1">
      <alignment horizontal="center" vertical="center" wrapText="1"/>
    </xf>
    <xf numFmtId="49" fontId="6" fillId="0" borderId="17" xfId="2" applyNumberFormat="1" applyFont="1" applyBorder="1" applyAlignment="1">
      <alignment horizontal="center" vertical="center" wrapText="1"/>
    </xf>
    <xf numFmtId="49" fontId="6" fillId="0" borderId="18" xfId="2" applyNumberFormat="1" applyFont="1" applyBorder="1" applyAlignment="1">
      <alignment horizontal="center" vertical="center" wrapText="1"/>
    </xf>
    <xf numFmtId="0" fontId="6" fillId="0" borderId="30" xfId="2" applyFont="1" applyBorder="1" applyAlignment="1">
      <alignment horizontal="center" vertical="center"/>
    </xf>
    <xf numFmtId="0" fontId="6" fillId="0" borderId="31" xfId="2" applyFont="1" applyBorder="1" applyAlignment="1">
      <alignment horizontal="center" vertical="center"/>
    </xf>
    <xf numFmtId="0" fontId="6" fillId="0" borderId="32" xfId="2" applyFont="1" applyBorder="1" applyAlignment="1">
      <alignment horizontal="center" vertical="center"/>
    </xf>
    <xf numFmtId="0" fontId="6" fillId="0" borderId="30" xfId="2" applyFont="1" applyBorder="1" applyAlignment="1">
      <alignment horizontal="center" vertical="center" wrapText="1"/>
    </xf>
    <xf numFmtId="0" fontId="2" fillId="0" borderId="6" xfId="2" applyFont="1" applyBorder="1" applyAlignment="1">
      <alignment horizontal="center"/>
    </xf>
    <xf numFmtId="0" fontId="2" fillId="0" borderId="7" xfId="2" applyFont="1" applyBorder="1" applyAlignment="1">
      <alignment horizontal="center"/>
    </xf>
    <xf numFmtId="0" fontId="2" fillId="0" borderId="45" xfId="2" applyFont="1" applyBorder="1" applyAlignment="1">
      <alignment horizontal="center"/>
    </xf>
    <xf numFmtId="0" fontId="2" fillId="0" borderId="1" xfId="2" applyFont="1" applyBorder="1" applyAlignment="1">
      <alignment horizontal="center"/>
    </xf>
    <xf numFmtId="0" fontId="2" fillId="0" borderId="13" xfId="2" applyFont="1" applyBorder="1" applyAlignment="1">
      <alignment horizontal="center"/>
    </xf>
    <xf numFmtId="0" fontId="2" fillId="0" borderId="14" xfId="2" applyFont="1" applyBorder="1" applyAlignment="1">
      <alignment horizontal="center"/>
    </xf>
    <xf numFmtId="0" fontId="3" fillId="0" borderId="7" xfId="2" applyFont="1" applyBorder="1" applyAlignment="1">
      <alignment horizontal="center" vertical="center" wrapText="1"/>
    </xf>
    <xf numFmtId="0" fontId="3" fillId="0" borderId="8" xfId="2" applyFont="1" applyBorder="1" applyAlignment="1">
      <alignment horizontal="center" vertical="center" wrapText="1"/>
    </xf>
    <xf numFmtId="0" fontId="4" fillId="0" borderId="1" xfId="2" applyFont="1" applyBorder="1" applyAlignment="1">
      <alignment horizontal="left" vertical="center" wrapText="1"/>
    </xf>
    <xf numFmtId="0" fontId="4" fillId="0" borderId="39" xfId="2" applyFont="1" applyBorder="1" applyAlignment="1">
      <alignment horizontal="left" vertical="center" wrapText="1"/>
    </xf>
    <xf numFmtId="0" fontId="4" fillId="0" borderId="14" xfId="2" applyFont="1" applyBorder="1" applyAlignment="1">
      <alignment horizontal="left" vertical="center" wrapText="1"/>
    </xf>
    <xf numFmtId="0" fontId="4" fillId="0" borderId="15" xfId="2" applyFont="1" applyBorder="1" applyAlignment="1">
      <alignment horizontal="left" vertical="center" wrapText="1"/>
    </xf>
    <xf numFmtId="0" fontId="4" fillId="0" borderId="9" xfId="2" applyFont="1" applyBorder="1" applyAlignment="1">
      <alignment horizontal="center" vertical="center" wrapText="1"/>
    </xf>
    <xf numFmtId="0" fontId="4" fillId="0" borderId="10" xfId="2" applyFont="1" applyBorder="1" applyAlignment="1">
      <alignment horizontal="center" vertical="center" wrapText="1"/>
    </xf>
    <xf numFmtId="0" fontId="4" fillId="0" borderId="11" xfId="2" applyFont="1" applyBorder="1" applyAlignment="1">
      <alignment horizontal="center" vertical="center" wrapText="1"/>
    </xf>
    <xf numFmtId="0" fontId="4" fillId="0" borderId="16" xfId="2" applyFont="1" applyBorder="1" applyAlignment="1">
      <alignment horizontal="center" vertical="center" wrapText="1"/>
    </xf>
    <xf numFmtId="0" fontId="4" fillId="0" borderId="17" xfId="2" applyFont="1" applyBorder="1" applyAlignment="1">
      <alignment horizontal="center" vertical="center" wrapText="1"/>
    </xf>
    <xf numFmtId="0" fontId="4" fillId="0" borderId="18" xfId="2" applyFont="1" applyBorder="1" applyAlignment="1">
      <alignment horizontal="center" vertical="center" wrapText="1"/>
    </xf>
    <xf numFmtId="0" fontId="6" fillId="0" borderId="31" xfId="2" applyFont="1" applyBorder="1" applyAlignment="1">
      <alignment horizontal="center" vertical="center" wrapText="1"/>
    </xf>
    <xf numFmtId="0" fontId="6" fillId="0" borderId="32" xfId="2" applyFont="1" applyBorder="1" applyAlignment="1">
      <alignment horizontal="center" vertical="center" wrapText="1"/>
    </xf>
    <xf numFmtId="9" fontId="4" fillId="2" borderId="33" xfId="3" applyNumberFormat="1" applyFont="1" applyFill="1" applyBorder="1" applyAlignment="1">
      <alignment horizontal="center" vertical="center" wrapText="1"/>
    </xf>
    <xf numFmtId="9" fontId="4" fillId="2" borderId="34" xfId="3" applyNumberFormat="1" applyFont="1" applyFill="1" applyBorder="1" applyAlignment="1">
      <alignment horizontal="center" vertical="center" wrapText="1"/>
    </xf>
    <xf numFmtId="9" fontId="4" fillId="2" borderId="35" xfId="3" applyNumberFormat="1" applyFont="1" applyFill="1" applyBorder="1" applyAlignment="1">
      <alignment horizontal="center" vertical="center" wrapText="1"/>
    </xf>
    <xf numFmtId="0" fontId="2" fillId="0" borderId="9" xfId="2" applyFont="1" applyBorder="1" applyAlignment="1">
      <alignment horizontal="center" vertical="center" wrapText="1"/>
    </xf>
    <xf numFmtId="0" fontId="2" fillId="0" borderId="10" xfId="2" applyFont="1" applyBorder="1" applyAlignment="1">
      <alignment horizontal="center" vertical="center"/>
    </xf>
    <xf numFmtId="0" fontId="2" fillId="0" borderId="11" xfId="2" applyFont="1" applyBorder="1" applyAlignment="1">
      <alignment horizontal="center" vertical="center"/>
    </xf>
    <xf numFmtId="0" fontId="2" fillId="0" borderId="16" xfId="2" applyFont="1" applyBorder="1" applyAlignment="1">
      <alignment horizontal="center" vertical="center"/>
    </xf>
    <xf numFmtId="0" fontId="2" fillId="0" borderId="17" xfId="2" applyFont="1" applyBorder="1" applyAlignment="1">
      <alignment horizontal="center" vertical="center"/>
    </xf>
    <xf numFmtId="0" fontId="2" fillId="0" borderId="18" xfId="2" applyFont="1" applyBorder="1" applyAlignment="1">
      <alignment horizontal="center" vertical="center"/>
    </xf>
    <xf numFmtId="9" fontId="6" fillId="0" borderId="34" xfId="3" applyNumberFormat="1" applyFont="1" applyBorder="1" applyAlignment="1">
      <alignment horizontal="center" vertical="center" wrapText="1"/>
    </xf>
    <xf numFmtId="9" fontId="6" fillId="0" borderId="35" xfId="3" applyNumberFormat="1" applyFont="1" applyBorder="1" applyAlignment="1">
      <alignment horizontal="center" vertical="center" wrapText="1"/>
    </xf>
    <xf numFmtId="0" fontId="16" fillId="0" borderId="33" xfId="4" applyNumberFormat="1" applyFont="1" applyFill="1" applyBorder="1" applyAlignment="1">
      <alignment horizontal="left" vertical="center" wrapText="1"/>
    </xf>
    <xf numFmtId="0" fontId="16" fillId="0" borderId="34" xfId="4" applyNumberFormat="1" applyFont="1" applyFill="1" applyBorder="1" applyAlignment="1">
      <alignment horizontal="left" vertical="center" wrapText="1"/>
    </xf>
    <xf numFmtId="0" fontId="16" fillId="0" borderId="35" xfId="4" applyNumberFormat="1" applyFont="1" applyFill="1" applyBorder="1" applyAlignment="1">
      <alignment horizontal="left" vertical="center" wrapText="1"/>
    </xf>
    <xf numFmtId="164" fontId="16" fillId="0" borderId="30" xfId="0" applyNumberFormat="1" applyFont="1" applyBorder="1" applyAlignment="1">
      <alignment horizontal="center" vertical="center" wrapText="1"/>
    </xf>
    <xf numFmtId="164" fontId="16" fillId="0" borderId="31" xfId="0" applyNumberFormat="1" applyFont="1" applyBorder="1" applyAlignment="1">
      <alignment horizontal="center" vertical="center" wrapText="1"/>
    </xf>
    <xf numFmtId="164" fontId="16" fillId="0" borderId="32" xfId="0" applyNumberFormat="1" applyFont="1" applyBorder="1" applyAlignment="1">
      <alignment horizontal="center" vertical="center" wrapText="1"/>
    </xf>
    <xf numFmtId="0" fontId="4" fillId="5" borderId="6" xfId="2" applyFont="1" applyFill="1" applyBorder="1" applyAlignment="1">
      <alignment horizontal="center"/>
    </xf>
    <xf numFmtId="0" fontId="4" fillId="5" borderId="7" xfId="2" applyFont="1" applyFill="1" applyBorder="1" applyAlignment="1">
      <alignment horizontal="center"/>
    </xf>
    <xf numFmtId="0" fontId="4" fillId="6" borderId="7" xfId="2" applyFont="1" applyFill="1" applyBorder="1" applyAlignment="1">
      <alignment horizontal="center"/>
    </xf>
    <xf numFmtId="0" fontId="4" fillId="7" borderId="7" xfId="2" applyFont="1" applyFill="1" applyBorder="1" applyAlignment="1">
      <alignment horizontal="center"/>
    </xf>
    <xf numFmtId="0" fontId="4" fillId="7" borderId="8" xfId="2" applyFont="1" applyFill="1" applyBorder="1" applyAlignment="1">
      <alignment horizontal="center"/>
    </xf>
    <xf numFmtId="0" fontId="6" fillId="0" borderId="45" xfId="2" applyFont="1" applyBorder="1" applyAlignment="1">
      <alignment horizontal="center"/>
    </xf>
    <xf numFmtId="0" fontId="6" fillId="0" borderId="1" xfId="2" applyFont="1" applyBorder="1" applyAlignment="1">
      <alignment horizontal="center"/>
    </xf>
    <xf numFmtId="0" fontId="6" fillId="0" borderId="39" xfId="2" applyFont="1" applyBorder="1" applyAlignment="1">
      <alignment horizontal="center"/>
    </xf>
    <xf numFmtId="0" fontId="17" fillId="0" borderId="14" xfId="2" applyFont="1" applyBorder="1" applyAlignment="1">
      <alignment horizontal="center" vertical="top" wrapText="1"/>
    </xf>
    <xf numFmtId="0" fontId="17" fillId="0" borderId="15" xfId="2" applyFont="1" applyBorder="1" applyAlignment="1">
      <alignment horizontal="center" vertical="top" wrapText="1"/>
    </xf>
    <xf numFmtId="9" fontId="17" fillId="6" borderId="1" xfId="0" applyNumberFormat="1" applyFont="1" applyFill="1" applyBorder="1" applyAlignment="1">
      <alignment horizontal="center" vertical="center"/>
    </xf>
    <xf numFmtId="0" fontId="17" fillId="0" borderId="6" xfId="2" applyFont="1" applyBorder="1" applyAlignment="1">
      <alignment horizontal="center" vertical="center"/>
    </xf>
    <xf numFmtId="0" fontId="17" fillId="0" borderId="7" xfId="2" applyFont="1" applyBorder="1" applyAlignment="1">
      <alignment horizontal="center" vertical="center"/>
    </xf>
    <xf numFmtId="9" fontId="17" fillId="6" borderId="14" xfId="2" applyNumberFormat="1" applyFont="1" applyFill="1" applyBorder="1" applyAlignment="1">
      <alignment horizontal="center" vertical="center"/>
    </xf>
    <xf numFmtId="0" fontId="17" fillId="6" borderId="14" xfId="2" applyFont="1" applyFill="1" applyBorder="1" applyAlignment="1">
      <alignment horizontal="center" vertical="center"/>
    </xf>
    <xf numFmtId="0" fontId="17" fillId="0" borderId="13" xfId="2" applyFont="1" applyBorder="1" applyAlignment="1">
      <alignment horizontal="center"/>
    </xf>
    <xf numFmtId="0" fontId="17" fillId="0" borderId="14" xfId="2" applyFont="1" applyBorder="1" applyAlignment="1">
      <alignment horizontal="center"/>
    </xf>
    <xf numFmtId="0" fontId="17" fillId="0" borderId="22" xfId="2" applyFont="1" applyBorder="1" applyAlignment="1">
      <alignment horizontal="center"/>
    </xf>
    <xf numFmtId="0" fontId="17" fillId="0" borderId="31" xfId="2" applyFont="1" applyBorder="1" applyAlignment="1">
      <alignment horizontal="center"/>
    </xf>
    <xf numFmtId="0" fontId="17" fillId="0" borderId="21" xfId="2" applyFont="1" applyBorder="1" applyAlignment="1">
      <alignment horizontal="center"/>
    </xf>
    <xf numFmtId="0" fontId="17" fillId="0" borderId="32" xfId="2" applyFont="1" applyBorder="1" applyAlignment="1">
      <alignment horizontal="center"/>
    </xf>
    <xf numFmtId="0" fontId="15" fillId="2" borderId="23" xfId="2" applyFont="1" applyFill="1" applyBorder="1" applyAlignment="1">
      <alignment horizontal="center"/>
    </xf>
    <xf numFmtId="0" fontId="15" fillId="2" borderId="24" xfId="2" applyFont="1" applyFill="1" applyBorder="1" applyAlignment="1">
      <alignment horizontal="center"/>
    </xf>
    <xf numFmtId="0" fontId="15" fillId="2" borderId="25" xfId="2" applyFont="1" applyFill="1" applyBorder="1" applyAlignment="1">
      <alignment horizontal="center"/>
    </xf>
    <xf numFmtId="0" fontId="16" fillId="2" borderId="33" xfId="2" applyFont="1" applyFill="1" applyBorder="1" applyAlignment="1">
      <alignment horizontal="center"/>
    </xf>
    <xf numFmtId="0" fontId="16" fillId="2" borderId="34" xfId="2" applyFont="1" applyFill="1" applyBorder="1" applyAlignment="1">
      <alignment horizontal="center"/>
    </xf>
    <xf numFmtId="0" fontId="16" fillId="2" borderId="35" xfId="2" applyFont="1" applyFill="1" applyBorder="1" applyAlignment="1">
      <alignment horizontal="center"/>
    </xf>
    <xf numFmtId="0" fontId="15" fillId="2" borderId="9" xfId="2" applyFont="1" applyFill="1" applyBorder="1" applyAlignment="1">
      <alignment horizontal="center" vertical="center" wrapText="1"/>
    </xf>
    <xf numFmtId="0" fontId="15" fillId="2" borderId="10" xfId="2" applyFont="1" applyFill="1" applyBorder="1" applyAlignment="1">
      <alignment horizontal="center" vertical="center" wrapText="1"/>
    </xf>
    <xf numFmtId="0" fontId="15" fillId="2" borderId="11" xfId="2" applyFont="1" applyFill="1" applyBorder="1" applyAlignment="1">
      <alignment horizontal="center" vertical="center" wrapText="1"/>
    </xf>
    <xf numFmtId="0" fontId="15" fillId="2" borderId="41" xfId="2" applyFont="1" applyFill="1" applyBorder="1" applyAlignment="1">
      <alignment horizontal="center" vertical="center" wrapText="1"/>
    </xf>
    <xf numFmtId="0" fontId="15" fillId="2" borderId="0" xfId="2" applyFont="1" applyFill="1" applyAlignment="1">
      <alignment horizontal="center" vertical="center" wrapText="1"/>
    </xf>
    <xf numFmtId="0" fontId="15" fillId="2" borderId="42" xfId="2" applyFont="1" applyFill="1" applyBorder="1" applyAlignment="1">
      <alignment horizontal="center" vertical="center" wrapText="1"/>
    </xf>
    <xf numFmtId="0" fontId="16" fillId="0" borderId="9" xfId="2" applyFont="1" applyBorder="1" applyAlignment="1">
      <alignment horizontal="center" vertical="center" wrapText="1"/>
    </xf>
    <xf numFmtId="0" fontId="16" fillId="0" borderId="10" xfId="2" applyFont="1" applyBorder="1" applyAlignment="1">
      <alignment horizontal="center" vertical="center" wrapText="1"/>
    </xf>
    <xf numFmtId="0" fontId="16" fillId="0" borderId="11" xfId="2" applyFont="1" applyBorder="1" applyAlignment="1">
      <alignment horizontal="center" vertical="center" wrapText="1"/>
    </xf>
    <xf numFmtId="0" fontId="16" fillId="0" borderId="41" xfId="2" applyFont="1" applyBorder="1" applyAlignment="1">
      <alignment horizontal="center" vertical="center" wrapText="1"/>
    </xf>
    <xf numFmtId="0" fontId="16" fillId="0" borderId="0" xfId="2" applyFont="1" applyAlignment="1">
      <alignment horizontal="center" vertical="center" wrapText="1"/>
    </xf>
    <xf numFmtId="0" fontId="16" fillId="0" borderId="42" xfId="2" applyFont="1" applyBorder="1" applyAlignment="1">
      <alignment horizontal="center" vertical="center" wrapText="1"/>
    </xf>
    <xf numFmtId="0" fontId="16" fillId="0" borderId="16" xfId="2" applyFont="1" applyBorder="1" applyAlignment="1">
      <alignment horizontal="center" vertical="center" wrapText="1"/>
    </xf>
    <xf numFmtId="0" fontId="16" fillId="0" borderId="17" xfId="2" applyFont="1" applyBorder="1" applyAlignment="1">
      <alignment horizontal="center" vertical="center" wrapText="1"/>
    </xf>
    <xf numFmtId="0" fontId="16" fillId="0" borderId="18" xfId="2" applyFont="1" applyBorder="1" applyAlignment="1">
      <alignment horizontal="center" vertical="center" wrapText="1"/>
    </xf>
    <xf numFmtId="0" fontId="27" fillId="3" borderId="9" xfId="0" applyFont="1" applyFill="1" applyBorder="1" applyAlignment="1">
      <alignment horizontal="center" vertical="center" wrapText="1"/>
    </xf>
    <xf numFmtId="0" fontId="27" fillId="3" borderId="10" xfId="0" applyFont="1" applyFill="1" applyBorder="1" applyAlignment="1">
      <alignment horizontal="center" vertical="center" wrapText="1"/>
    </xf>
    <xf numFmtId="0" fontId="27" fillId="3" borderId="11" xfId="0" applyFont="1" applyFill="1" applyBorder="1" applyAlignment="1">
      <alignment horizontal="center" vertical="center" wrapText="1"/>
    </xf>
    <xf numFmtId="0" fontId="27" fillId="3" borderId="41" xfId="0" applyFont="1" applyFill="1" applyBorder="1" applyAlignment="1">
      <alignment horizontal="center" vertical="center" wrapText="1"/>
    </xf>
    <xf numFmtId="0" fontId="27" fillId="3" borderId="0" xfId="0" applyFont="1" applyFill="1" applyAlignment="1">
      <alignment horizontal="center" vertical="center" wrapText="1"/>
    </xf>
    <xf numFmtId="0" fontId="27" fillId="3" borderId="42" xfId="0" applyFont="1" applyFill="1" applyBorder="1" applyAlignment="1">
      <alignment horizontal="center" vertical="center" wrapText="1"/>
    </xf>
    <xf numFmtId="0" fontId="27" fillId="3" borderId="10" xfId="0" applyFont="1" applyFill="1" applyBorder="1" applyAlignment="1">
      <alignment horizontal="center" vertical="center"/>
    </xf>
    <xf numFmtId="0" fontId="27" fillId="3" borderId="11" xfId="0" applyFont="1" applyFill="1" applyBorder="1" applyAlignment="1">
      <alignment horizontal="center" vertical="center"/>
    </xf>
    <xf numFmtId="0" fontId="27" fillId="3" borderId="0" xfId="0" applyFont="1" applyFill="1" applyAlignment="1">
      <alignment horizontal="center" vertical="center"/>
    </xf>
    <xf numFmtId="0" fontId="27" fillId="3" borderId="42" xfId="0" applyFont="1" applyFill="1" applyBorder="1" applyAlignment="1">
      <alignment horizontal="center" vertical="center"/>
    </xf>
    <xf numFmtId="0" fontId="17" fillId="0" borderId="13" xfId="2" applyFont="1" applyBorder="1" applyAlignment="1">
      <alignment horizontal="center" vertical="center"/>
    </xf>
    <xf numFmtId="0" fontId="17" fillId="0" borderId="14" xfId="2" applyFont="1" applyBorder="1" applyAlignment="1">
      <alignment horizontal="center" vertical="center"/>
    </xf>
    <xf numFmtId="9" fontId="17" fillId="0" borderId="14" xfId="2" applyNumberFormat="1" applyFont="1" applyBorder="1" applyAlignment="1">
      <alignment horizontal="center" vertical="center"/>
    </xf>
    <xf numFmtId="9" fontId="17" fillId="6" borderId="20" xfId="2" applyNumberFormat="1" applyFont="1" applyFill="1" applyBorder="1" applyAlignment="1">
      <alignment horizontal="center" vertical="center"/>
    </xf>
    <xf numFmtId="9" fontId="17" fillId="6" borderId="19" xfId="2" applyNumberFormat="1" applyFont="1" applyFill="1" applyBorder="1" applyAlignment="1">
      <alignment horizontal="center" vertical="center"/>
    </xf>
    <xf numFmtId="9" fontId="26" fillId="6" borderId="20" xfId="2" applyNumberFormat="1" applyFont="1" applyFill="1" applyBorder="1" applyAlignment="1">
      <alignment horizontal="center" vertical="center"/>
    </xf>
    <xf numFmtId="9" fontId="26" fillId="6" borderId="28" xfId="2" applyNumberFormat="1" applyFont="1" applyFill="1" applyBorder="1" applyAlignment="1">
      <alignment horizontal="center" vertical="center"/>
    </xf>
    <xf numFmtId="9" fontId="26" fillId="6" borderId="19" xfId="2" applyNumberFormat="1" applyFont="1" applyFill="1" applyBorder="1" applyAlignment="1">
      <alignment horizontal="center" vertical="center"/>
    </xf>
    <xf numFmtId="164" fontId="5" fillId="0" borderId="53" xfId="0" applyNumberFormat="1" applyFont="1" applyBorder="1" applyAlignment="1">
      <alignment horizontal="center" vertical="center" wrapText="1"/>
    </xf>
    <xf numFmtId="0" fontId="5" fillId="0" borderId="52" xfId="0" applyFont="1" applyBorder="1"/>
    <xf numFmtId="0" fontId="5" fillId="0" borderId="51" xfId="0" applyFont="1" applyBorder="1"/>
    <xf numFmtId="0" fontId="16" fillId="0" borderId="38" xfId="4" applyNumberFormat="1" applyFont="1" applyFill="1" applyBorder="1" applyAlignment="1">
      <alignment horizontal="justify" vertical="top" wrapText="1"/>
    </xf>
    <xf numFmtId="0" fontId="16" fillId="0" borderId="52" xfId="4" applyNumberFormat="1" applyFont="1" applyFill="1" applyBorder="1" applyAlignment="1">
      <alignment horizontal="justify" vertical="top" wrapText="1"/>
    </xf>
    <xf numFmtId="0" fontId="16" fillId="0" borderId="51" xfId="4" applyNumberFormat="1" applyFont="1" applyFill="1" applyBorder="1" applyAlignment="1">
      <alignment horizontal="justify" vertical="top" wrapText="1"/>
    </xf>
    <xf numFmtId="164" fontId="16" fillId="0" borderId="53" xfId="0" applyNumberFormat="1" applyFont="1" applyBorder="1" applyAlignment="1">
      <alignment horizontal="center" vertical="center" wrapText="1"/>
    </xf>
    <xf numFmtId="0" fontId="16" fillId="0" borderId="52" xfId="0" applyFont="1" applyBorder="1"/>
    <xf numFmtId="0" fontId="16" fillId="0" borderId="51" xfId="0" applyFont="1" applyBorder="1"/>
    <xf numFmtId="0" fontId="16" fillId="0" borderId="4" xfId="4" applyNumberFormat="1" applyFont="1" applyFill="1" applyBorder="1" applyAlignment="1">
      <alignment horizontal="center" vertical="center" wrapText="1"/>
    </xf>
    <xf numFmtId="0" fontId="16" fillId="0" borderId="49" xfId="4" applyNumberFormat="1" applyFont="1" applyFill="1" applyBorder="1" applyAlignment="1">
      <alignment horizontal="center" vertical="center" wrapText="1"/>
    </xf>
    <xf numFmtId="0" fontId="16" fillId="0" borderId="48" xfId="4" applyNumberFormat="1" applyFont="1" applyFill="1" applyBorder="1" applyAlignment="1">
      <alignment horizontal="center" vertical="center" wrapText="1"/>
    </xf>
    <xf numFmtId="9" fontId="6" fillId="0" borderId="13" xfId="2" applyNumberFormat="1" applyFont="1" applyBorder="1" applyAlignment="1">
      <alignment horizontal="center"/>
    </xf>
    <xf numFmtId="0" fontId="4" fillId="2" borderId="9" xfId="2" applyFont="1" applyFill="1" applyBorder="1" applyAlignment="1">
      <alignment horizontal="center" vertical="center" wrapText="1"/>
    </xf>
    <xf numFmtId="0" fontId="4" fillId="2" borderId="10" xfId="2" applyFont="1" applyFill="1" applyBorder="1" applyAlignment="1">
      <alignment horizontal="center" vertical="center" wrapText="1"/>
    </xf>
    <xf numFmtId="0" fontId="4" fillId="2" borderId="11" xfId="2" applyFont="1" applyFill="1" applyBorder="1" applyAlignment="1">
      <alignment horizontal="center" vertical="center" wrapText="1"/>
    </xf>
    <xf numFmtId="0" fontId="6" fillId="0" borderId="33" xfId="2" applyFont="1" applyBorder="1" applyAlignment="1">
      <alignment horizontal="center" vertical="center"/>
    </xf>
    <xf numFmtId="0" fontId="6" fillId="0" borderId="34" xfId="2" applyFont="1" applyBorder="1" applyAlignment="1">
      <alignment horizontal="center" vertical="center"/>
    </xf>
    <xf numFmtId="0" fontId="6" fillId="0" borderId="35" xfId="2" applyFont="1" applyBorder="1" applyAlignment="1">
      <alignment horizontal="center" vertical="center"/>
    </xf>
    <xf numFmtId="0" fontId="6" fillId="4" borderId="9" xfId="2" applyFont="1" applyFill="1" applyBorder="1" applyAlignment="1">
      <alignment horizontal="center" vertical="center" wrapText="1"/>
    </xf>
    <xf numFmtId="0" fontId="6" fillId="4" borderId="10" xfId="2" applyFont="1" applyFill="1" applyBorder="1" applyAlignment="1">
      <alignment horizontal="center" vertical="center" wrapText="1"/>
    </xf>
    <xf numFmtId="0" fontId="6" fillId="4" borderId="11" xfId="2" applyFont="1" applyFill="1" applyBorder="1" applyAlignment="1">
      <alignment horizontal="center" vertical="center" wrapText="1"/>
    </xf>
    <xf numFmtId="0" fontId="6" fillId="4" borderId="16" xfId="2" applyFont="1" applyFill="1" applyBorder="1" applyAlignment="1">
      <alignment horizontal="center" vertical="center" wrapText="1"/>
    </xf>
    <xf numFmtId="0" fontId="6" fillId="4" borderId="17" xfId="2" applyFont="1" applyFill="1" applyBorder="1" applyAlignment="1">
      <alignment horizontal="center" vertical="center" wrapText="1"/>
    </xf>
    <xf numFmtId="0" fontId="6" fillId="4" borderId="18" xfId="2" applyFont="1" applyFill="1" applyBorder="1" applyAlignment="1">
      <alignment horizontal="center" vertical="center" wrapText="1"/>
    </xf>
    <xf numFmtId="0" fontId="27" fillId="3" borderId="1" xfId="0" applyFont="1" applyFill="1" applyBorder="1" applyAlignment="1">
      <alignment horizontal="center" vertical="center" wrapText="1"/>
    </xf>
    <xf numFmtId="0" fontId="17" fillId="0" borderId="1" xfId="2" applyFont="1" applyBorder="1" applyAlignment="1">
      <alignment horizontal="center" vertical="center"/>
    </xf>
    <xf numFmtId="9" fontId="17" fillId="0" borderId="1" xfId="2" applyNumberFormat="1" applyFont="1" applyBorder="1" applyAlignment="1">
      <alignment horizontal="center" vertical="center" wrapText="1"/>
    </xf>
    <xf numFmtId="0" fontId="17" fillId="0" borderId="1" xfId="2" applyFont="1" applyBorder="1" applyAlignment="1">
      <alignment horizontal="center" vertical="center" wrapText="1"/>
    </xf>
    <xf numFmtId="0" fontId="4" fillId="2" borderId="33" xfId="2" applyFont="1" applyFill="1" applyBorder="1" applyAlignment="1">
      <alignment horizontal="center" vertical="center" wrapText="1"/>
    </xf>
    <xf numFmtId="0" fontId="4" fillId="2" borderId="34" xfId="2" applyFont="1" applyFill="1" applyBorder="1" applyAlignment="1">
      <alignment horizontal="center" vertical="center" wrapText="1"/>
    </xf>
    <xf numFmtId="0" fontId="4" fillId="2" borderId="26" xfId="2" applyFont="1" applyFill="1" applyBorder="1" applyAlignment="1">
      <alignment horizontal="center" vertical="center" wrapText="1"/>
    </xf>
    <xf numFmtId="0" fontId="4" fillId="2" borderId="35" xfId="2" applyFont="1" applyFill="1" applyBorder="1" applyAlignment="1">
      <alignment horizontal="center" vertical="center" wrapText="1"/>
    </xf>
    <xf numFmtId="0" fontId="4" fillId="2" borderId="16" xfId="2" applyFont="1" applyFill="1" applyBorder="1" applyAlignment="1">
      <alignment horizontal="center" vertical="center" wrapText="1"/>
    </xf>
    <xf numFmtId="0" fontId="4" fillId="2" borderId="17" xfId="2" applyFont="1" applyFill="1" applyBorder="1" applyAlignment="1">
      <alignment horizontal="center" vertical="center" wrapText="1"/>
    </xf>
    <xf numFmtId="0" fontId="4" fillId="2" borderId="18" xfId="2" applyFont="1" applyFill="1" applyBorder="1" applyAlignment="1">
      <alignment horizontal="center" vertical="center" wrapText="1"/>
    </xf>
    <xf numFmtId="0" fontId="2" fillId="0" borderId="9" xfId="2" applyFont="1" applyBorder="1" applyAlignment="1">
      <alignment horizontal="center"/>
    </xf>
    <xf numFmtId="0" fontId="2" fillId="0" borderId="10" xfId="2" applyFont="1" applyBorder="1" applyAlignment="1">
      <alignment horizontal="center"/>
    </xf>
    <xf numFmtId="0" fontId="2" fillId="0" borderId="46" xfId="2" applyFont="1" applyBorder="1" applyAlignment="1">
      <alignment horizontal="center"/>
    </xf>
    <xf numFmtId="0" fontId="2" fillId="0" borderId="41" xfId="2" applyFont="1" applyBorder="1" applyAlignment="1">
      <alignment horizontal="center"/>
    </xf>
    <xf numFmtId="0" fontId="2" fillId="0" borderId="0" xfId="2" applyFont="1" applyAlignment="1">
      <alignment horizontal="center"/>
    </xf>
    <xf numFmtId="0" fontId="2" fillId="0" borderId="12" xfId="2" applyFont="1" applyBorder="1" applyAlignment="1">
      <alignment horizontal="center"/>
    </xf>
    <xf numFmtId="0" fontId="2" fillId="0" borderId="16" xfId="2" applyFont="1" applyBorder="1" applyAlignment="1">
      <alignment horizontal="center"/>
    </xf>
    <xf numFmtId="0" fontId="2" fillId="0" borderId="17" xfId="2" applyFont="1" applyBorder="1" applyAlignment="1">
      <alignment horizontal="center"/>
    </xf>
    <xf numFmtId="0" fontId="2" fillId="0" borderId="56" xfId="2" applyFont="1" applyBorder="1" applyAlignment="1">
      <alignment horizontal="center"/>
    </xf>
    <xf numFmtId="0" fontId="4" fillId="2" borderId="46" xfId="2" applyFont="1" applyFill="1" applyBorder="1" applyAlignment="1">
      <alignment horizontal="center" vertical="center" wrapText="1"/>
    </xf>
    <xf numFmtId="0" fontId="4" fillId="2" borderId="56" xfId="2" applyFont="1" applyFill="1" applyBorder="1" applyAlignment="1">
      <alignment horizontal="center" vertical="center" wrapText="1"/>
    </xf>
    <xf numFmtId="0" fontId="17" fillId="0" borderId="59" xfId="2" applyFont="1" applyBorder="1" applyAlignment="1">
      <alignment horizontal="center" vertical="center" wrapText="1"/>
    </xf>
    <xf numFmtId="0" fontId="6" fillId="0" borderId="22" xfId="3" applyFont="1" applyBorder="1" applyAlignment="1">
      <alignment horizontal="center" vertical="center" wrapText="1"/>
    </xf>
    <xf numFmtId="0" fontId="17" fillId="0" borderId="58" xfId="2" applyFont="1" applyBorder="1" applyAlignment="1">
      <alignment horizontal="center"/>
    </xf>
    <xf numFmtId="0" fontId="17" fillId="0" borderId="57" xfId="2" applyFont="1" applyBorder="1" applyAlignment="1">
      <alignment horizontal="center"/>
    </xf>
    <xf numFmtId="0" fontId="17" fillId="0" borderId="55" xfId="2" applyFont="1" applyBorder="1" applyAlignment="1">
      <alignment horizontal="center"/>
    </xf>
    <xf numFmtId="0" fontId="17" fillId="0" borderId="17" xfId="2" applyFont="1" applyBorder="1" applyAlignment="1">
      <alignment horizontal="center"/>
    </xf>
    <xf numFmtId="0" fontId="17" fillId="0" borderId="56" xfId="2" applyFont="1" applyBorder="1" applyAlignment="1">
      <alignment horizontal="center"/>
    </xf>
    <xf numFmtId="0" fontId="17" fillId="0" borderId="18" xfId="2" applyFont="1" applyBorder="1" applyAlignment="1">
      <alignment horizontal="center"/>
    </xf>
    <xf numFmtId="0" fontId="17" fillId="0" borderId="59" xfId="2" applyFont="1" applyBorder="1" applyAlignment="1">
      <alignment horizontal="center" vertical="top" wrapText="1"/>
    </xf>
    <xf numFmtId="0" fontId="17" fillId="0" borderId="1" xfId="2" applyFont="1" applyBorder="1" applyAlignment="1">
      <alignment horizontal="center" vertical="top" wrapText="1"/>
    </xf>
    <xf numFmtId="21" fontId="6" fillId="0" borderId="14" xfId="2" applyNumberFormat="1" applyFont="1" applyBorder="1" applyAlignment="1">
      <alignment horizontal="center"/>
    </xf>
    <xf numFmtId="21" fontId="6" fillId="0" borderId="13" xfId="2" applyNumberFormat="1" applyFont="1" applyBorder="1" applyAlignment="1">
      <alignment horizontal="center"/>
    </xf>
    <xf numFmtId="9" fontId="17" fillId="0" borderId="1" xfId="2" applyNumberFormat="1" applyFont="1" applyBorder="1" applyAlignment="1">
      <alignment horizontal="center" vertical="center"/>
    </xf>
    <xf numFmtId="0" fontId="27" fillId="3" borderId="47" xfId="0" applyFont="1" applyFill="1" applyBorder="1" applyAlignment="1">
      <alignment horizontal="center" vertical="center" wrapText="1"/>
    </xf>
    <xf numFmtId="0" fontId="27" fillId="3" borderId="46" xfId="0" applyFont="1" applyFill="1" applyBorder="1" applyAlignment="1">
      <alignment horizontal="center" vertical="center" wrapText="1"/>
    </xf>
    <xf numFmtId="0" fontId="27" fillId="3" borderId="5" xfId="0" applyFont="1" applyFill="1" applyBorder="1" applyAlignment="1">
      <alignment horizontal="center" vertical="center" wrapText="1"/>
    </xf>
    <xf numFmtId="0" fontId="27" fillId="3" borderId="12" xfId="0" applyFont="1" applyFill="1" applyBorder="1" applyAlignment="1">
      <alignment horizontal="center" vertical="center" wrapText="1"/>
    </xf>
    <xf numFmtId="9" fontId="6" fillId="4" borderId="33" xfId="3" applyNumberFormat="1" applyFont="1" applyFill="1" applyBorder="1" applyAlignment="1">
      <alignment horizontal="center" vertical="center" wrapText="1"/>
    </xf>
    <xf numFmtId="9" fontId="6" fillId="4" borderId="34" xfId="3" applyNumberFormat="1" applyFont="1" applyFill="1" applyBorder="1" applyAlignment="1">
      <alignment horizontal="center" vertical="center" wrapText="1"/>
    </xf>
    <xf numFmtId="9" fontId="6" fillId="4" borderId="35" xfId="3" applyNumberFormat="1" applyFont="1" applyFill="1" applyBorder="1" applyAlignment="1">
      <alignment horizontal="center" vertical="center" wrapText="1"/>
    </xf>
    <xf numFmtId="0" fontId="6" fillId="4" borderId="26" xfId="3" applyFont="1" applyFill="1" applyBorder="1" applyAlignment="1">
      <alignment horizontal="center" vertical="center" wrapText="1"/>
    </xf>
    <xf numFmtId="0" fontId="16" fillId="0" borderId="27" xfId="4" applyNumberFormat="1" applyFont="1" applyFill="1" applyBorder="1" applyAlignment="1">
      <alignment horizontal="justify" vertical="top" wrapText="1"/>
    </xf>
    <xf numFmtId="0" fontId="16" fillId="0" borderId="28" xfId="4" applyNumberFormat="1" applyFont="1" applyFill="1" applyBorder="1" applyAlignment="1">
      <alignment horizontal="justify" vertical="top" wrapText="1"/>
    </xf>
    <xf numFmtId="0" fontId="16" fillId="0" borderId="29" xfId="4" applyNumberFormat="1" applyFont="1" applyFill="1" applyBorder="1" applyAlignment="1">
      <alignment horizontal="justify" vertical="top" wrapText="1"/>
    </xf>
    <xf numFmtId="0" fontId="11" fillId="2" borderId="6"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23" xfId="2" applyFont="1" applyFill="1" applyBorder="1" applyAlignment="1">
      <alignment horizontal="center"/>
    </xf>
    <xf numFmtId="0" fontId="11" fillId="2" borderId="24" xfId="2" applyFont="1" applyFill="1" applyBorder="1" applyAlignment="1">
      <alignment horizontal="center"/>
    </xf>
    <xf numFmtId="0" fontId="11" fillId="2" borderId="25" xfId="2" applyFont="1" applyFill="1" applyBorder="1" applyAlignment="1">
      <alignment horizontal="center"/>
    </xf>
    <xf numFmtId="0" fontId="5" fillId="2" borderId="34" xfId="2" applyFont="1" applyFill="1" applyBorder="1" applyAlignment="1">
      <alignment horizontal="center"/>
    </xf>
    <xf numFmtId="0" fontId="5" fillId="2" borderId="35" xfId="2" applyFont="1" applyFill="1" applyBorder="1" applyAlignment="1">
      <alignment horizontal="center"/>
    </xf>
    <xf numFmtId="0" fontId="11" fillId="2" borderId="9" xfId="2" applyFont="1" applyFill="1" applyBorder="1" applyAlignment="1">
      <alignment horizontal="center" vertical="center" wrapText="1"/>
    </xf>
    <xf numFmtId="0" fontId="11" fillId="2" borderId="10" xfId="2" applyFont="1" applyFill="1" applyBorder="1" applyAlignment="1">
      <alignment horizontal="center" vertical="center" wrapText="1"/>
    </xf>
    <xf numFmtId="0" fontId="11" fillId="2" borderId="11" xfId="2" applyFont="1" applyFill="1" applyBorder="1" applyAlignment="1">
      <alignment horizontal="center" vertical="center" wrapText="1"/>
    </xf>
    <xf numFmtId="0" fontId="11" fillId="2" borderId="41" xfId="2" applyFont="1" applyFill="1" applyBorder="1" applyAlignment="1">
      <alignment horizontal="center" vertical="center" wrapText="1"/>
    </xf>
    <xf numFmtId="0" fontId="11" fillId="2" borderId="0" xfId="2" applyFont="1" applyFill="1" applyAlignment="1">
      <alignment horizontal="center" vertical="center" wrapText="1"/>
    </xf>
    <xf numFmtId="0" fontId="11" fillId="2" borderId="42" xfId="2" applyFont="1" applyFill="1" applyBorder="1" applyAlignment="1">
      <alignment horizontal="center" vertical="center" wrapText="1"/>
    </xf>
    <xf numFmtId="0" fontId="5" fillId="0" borderId="9" xfId="2" applyFont="1" applyBorder="1" applyAlignment="1">
      <alignment horizontal="center" vertical="center" wrapText="1"/>
    </xf>
    <xf numFmtId="0" fontId="5" fillId="0" borderId="10" xfId="2" applyFont="1" applyBorder="1" applyAlignment="1">
      <alignment horizontal="center" vertical="center" wrapText="1"/>
    </xf>
    <xf numFmtId="0" fontId="5" fillId="0" borderId="11" xfId="2" applyFont="1" applyBorder="1" applyAlignment="1">
      <alignment horizontal="center" vertical="center" wrapText="1"/>
    </xf>
    <xf numFmtId="0" fontId="5" fillId="0" borderId="41" xfId="2" applyFont="1" applyBorder="1" applyAlignment="1">
      <alignment horizontal="center" vertical="center" wrapText="1"/>
    </xf>
    <xf numFmtId="0" fontId="5" fillId="0" borderId="0" xfId="2" applyFont="1" applyAlignment="1">
      <alignment horizontal="center" vertical="center" wrapText="1"/>
    </xf>
    <xf numFmtId="0" fontId="5" fillId="0" borderId="42" xfId="2" applyFont="1" applyBorder="1" applyAlignment="1">
      <alignment horizontal="center" vertical="center" wrapText="1"/>
    </xf>
    <xf numFmtId="0" fontId="5" fillId="0" borderId="16" xfId="2" applyFont="1" applyBorder="1" applyAlignment="1">
      <alignment horizontal="center" vertical="center" wrapText="1"/>
    </xf>
    <xf numFmtId="0" fontId="5" fillId="0" borderId="17" xfId="2" applyFont="1" applyBorder="1" applyAlignment="1">
      <alignment horizontal="center" vertical="center" wrapText="1"/>
    </xf>
    <xf numFmtId="0" fontId="5" fillId="0" borderId="18" xfId="2" applyFont="1" applyBorder="1" applyAlignment="1">
      <alignment horizontal="center" vertical="center" wrapText="1"/>
    </xf>
    <xf numFmtId="0" fontId="27" fillId="3" borderId="16" xfId="0" applyFont="1" applyFill="1" applyBorder="1" applyAlignment="1">
      <alignment horizontal="center" vertical="center" wrapText="1"/>
    </xf>
    <xf numFmtId="0" fontId="27" fillId="3" borderId="17" xfId="0" applyFont="1" applyFill="1" applyBorder="1" applyAlignment="1">
      <alignment horizontal="center" vertical="center" wrapText="1"/>
    </xf>
    <xf numFmtId="0" fontId="27" fillId="3" borderId="18" xfId="0" applyFont="1" applyFill="1" applyBorder="1" applyAlignment="1">
      <alignment horizontal="center" vertical="center" wrapText="1"/>
    </xf>
    <xf numFmtId="0" fontId="27" fillId="3" borderId="17" xfId="0" applyFont="1" applyFill="1" applyBorder="1" applyAlignment="1">
      <alignment horizontal="center" vertical="center"/>
    </xf>
    <xf numFmtId="0" fontId="27" fillId="3" borderId="18" xfId="0" applyFont="1" applyFill="1" applyBorder="1" applyAlignment="1">
      <alignment horizontal="center" vertical="center"/>
    </xf>
    <xf numFmtId="0" fontId="2" fillId="0" borderId="6" xfId="2" applyFont="1" applyBorder="1" applyAlignment="1">
      <alignment horizontal="center" vertical="center"/>
    </xf>
    <xf numFmtId="0" fontId="2" fillId="0" borderId="7" xfId="2" applyFont="1" applyBorder="1" applyAlignment="1">
      <alignment horizontal="center" vertical="center"/>
    </xf>
    <xf numFmtId="9" fontId="2" fillId="6" borderId="7" xfId="2" applyNumberFormat="1" applyFont="1" applyFill="1" applyBorder="1" applyAlignment="1">
      <alignment horizontal="center" vertical="center"/>
    </xf>
    <xf numFmtId="0" fontId="2" fillId="6" borderId="7" xfId="2" applyFont="1" applyFill="1" applyBorder="1" applyAlignment="1">
      <alignment horizontal="center" vertical="center"/>
    </xf>
    <xf numFmtId="9" fontId="2" fillId="6" borderId="66" xfId="2" applyNumberFormat="1" applyFont="1" applyFill="1" applyBorder="1" applyAlignment="1">
      <alignment horizontal="center" vertical="center"/>
    </xf>
    <xf numFmtId="9" fontId="2" fillId="6" borderId="34" xfId="2" applyNumberFormat="1" applyFont="1" applyFill="1" applyBorder="1" applyAlignment="1">
      <alignment horizontal="center" vertical="center"/>
    </xf>
    <xf numFmtId="9" fontId="2" fillId="6" borderId="26" xfId="2" applyNumberFormat="1" applyFont="1" applyFill="1" applyBorder="1" applyAlignment="1">
      <alignment horizontal="center" vertical="center"/>
    </xf>
    <xf numFmtId="0" fontId="17" fillId="0" borderId="14" xfId="2" applyFont="1" applyBorder="1" applyAlignment="1">
      <alignment horizontal="justify" vertical="center" wrapText="1"/>
    </xf>
    <xf numFmtId="0" fontId="2" fillId="0" borderId="22" xfId="2" applyFont="1" applyBorder="1" applyAlignment="1">
      <alignment horizontal="center"/>
    </xf>
    <xf numFmtId="0" fontId="2" fillId="0" borderId="31" xfId="2" applyFont="1" applyBorder="1" applyAlignment="1">
      <alignment horizontal="center"/>
    </xf>
    <xf numFmtId="0" fontId="2" fillId="0" borderId="21" xfId="2" applyFont="1" applyBorder="1" applyAlignment="1">
      <alignment horizontal="center"/>
    </xf>
    <xf numFmtId="0" fontId="2" fillId="0" borderId="32" xfId="2" applyFont="1" applyBorder="1" applyAlignment="1">
      <alignment horizontal="center"/>
    </xf>
    <xf numFmtId="9" fontId="2" fillId="0" borderId="7" xfId="2" applyNumberFormat="1" applyFont="1" applyBorder="1" applyAlignment="1">
      <alignment horizontal="center" vertical="center"/>
    </xf>
    <xf numFmtId="0" fontId="17" fillId="0" borderId="14" xfId="2" applyFont="1" applyBorder="1" applyAlignment="1">
      <alignment horizontal="center" vertical="center" wrapText="1"/>
    </xf>
    <xf numFmtId="0" fontId="17" fillId="0" borderId="34" xfId="2" applyFont="1" applyBorder="1" applyAlignment="1">
      <alignment horizontal="center" vertical="center" wrapText="1"/>
    </xf>
    <xf numFmtId="0" fontId="17" fillId="0" borderId="26" xfId="2" applyFont="1" applyBorder="1" applyAlignment="1">
      <alignment horizontal="center" vertical="center" wrapText="1"/>
    </xf>
    <xf numFmtId="0" fontId="2" fillId="0" borderId="65" xfId="2" applyFont="1" applyBorder="1" applyAlignment="1">
      <alignment horizontal="center"/>
    </xf>
    <xf numFmtId="0" fontId="2" fillId="0" borderId="64" xfId="2" applyFont="1" applyBorder="1" applyAlignment="1">
      <alignment horizontal="center"/>
    </xf>
    <xf numFmtId="0" fontId="2" fillId="0" borderId="59" xfId="2" applyFont="1" applyBorder="1" applyAlignment="1">
      <alignment horizontal="center"/>
    </xf>
    <xf numFmtId="0" fontId="2" fillId="0" borderId="63" xfId="2" applyFont="1" applyBorder="1" applyAlignment="1">
      <alignment horizontal="center"/>
    </xf>
    <xf numFmtId="0" fontId="2" fillId="0" borderId="45" xfId="2" applyFont="1" applyBorder="1" applyAlignment="1">
      <alignment horizontal="center" vertical="center" wrapText="1"/>
    </xf>
    <xf numFmtId="0" fontId="2" fillId="0" borderId="1" xfId="2" applyFont="1" applyBorder="1" applyAlignment="1">
      <alignment horizontal="center" vertical="center" wrapText="1"/>
    </xf>
    <xf numFmtId="0" fontId="2" fillId="0" borderId="65" xfId="2" applyFont="1" applyBorder="1" applyAlignment="1">
      <alignment horizontal="center" vertical="center" wrapText="1"/>
    </xf>
    <xf numFmtId="10" fontId="6" fillId="0" borderId="45" xfId="2" applyNumberFormat="1" applyFont="1" applyBorder="1" applyAlignment="1">
      <alignment horizontal="center" vertical="center" wrapText="1"/>
    </xf>
    <xf numFmtId="0" fontId="6" fillId="0" borderId="1" xfId="2" applyFont="1" applyBorder="1" applyAlignment="1">
      <alignment horizontal="center" vertical="center" wrapText="1"/>
    </xf>
    <xf numFmtId="10" fontId="6" fillId="0" borderId="1" xfId="2" applyNumberFormat="1" applyFont="1" applyBorder="1" applyAlignment="1">
      <alignment horizontal="center" vertical="center" wrapText="1"/>
    </xf>
    <xf numFmtId="0" fontId="6" fillId="0" borderId="43" xfId="2" applyFont="1" applyBorder="1" applyAlignment="1">
      <alignment horizontal="center" vertical="center" wrapText="1"/>
    </xf>
    <xf numFmtId="0" fontId="6" fillId="0" borderId="44" xfId="2" applyFont="1" applyBorder="1" applyAlignment="1">
      <alignment horizontal="center" vertical="center" wrapText="1"/>
    </xf>
    <xf numFmtId="0" fontId="6" fillId="0" borderId="38" xfId="2" applyFont="1" applyBorder="1" applyAlignment="1">
      <alignment horizontal="center" vertical="center" wrapText="1"/>
    </xf>
    <xf numFmtId="0" fontId="6" fillId="0" borderId="60" xfId="2" applyFont="1" applyBorder="1" applyAlignment="1">
      <alignment horizontal="center" vertical="center" wrapText="1"/>
    </xf>
    <xf numFmtId="0" fontId="2" fillId="0" borderId="13" xfId="2" applyFont="1" applyBorder="1" applyAlignment="1">
      <alignment horizontal="center" vertical="center" wrapText="1"/>
    </xf>
    <xf numFmtId="0" fontId="2" fillId="0" borderId="14" xfId="2" applyFont="1" applyBorder="1" applyAlignment="1">
      <alignment horizontal="center" vertical="center" wrapText="1"/>
    </xf>
    <xf numFmtId="0" fontId="2" fillId="0" borderId="22" xfId="2" applyFont="1" applyBorder="1" applyAlignment="1">
      <alignment horizontal="center" vertical="center" wrapText="1"/>
    </xf>
    <xf numFmtId="9" fontId="6" fillId="0" borderId="13" xfId="2" applyNumberFormat="1" applyFont="1" applyBorder="1" applyAlignment="1">
      <alignment horizontal="center" vertical="center" wrapText="1"/>
    </xf>
    <xf numFmtId="0" fontId="6" fillId="0" borderId="22" xfId="2" applyFont="1" applyBorder="1" applyAlignment="1">
      <alignment horizontal="center" vertical="center" wrapText="1"/>
    </xf>
    <xf numFmtId="0" fontId="6" fillId="0" borderId="21" xfId="2" applyFont="1" applyBorder="1" applyAlignment="1">
      <alignment horizontal="center" vertical="center" wrapText="1"/>
    </xf>
    <xf numFmtId="0" fontId="2" fillId="0" borderId="6" xfId="2" applyFont="1" applyBorder="1" applyAlignment="1">
      <alignment horizontal="center" vertical="center" wrapText="1"/>
    </xf>
    <xf numFmtId="0" fontId="2" fillId="0" borderId="7" xfId="2" applyFont="1" applyBorder="1" applyAlignment="1">
      <alignment horizontal="center" vertical="center" wrapText="1"/>
    </xf>
    <xf numFmtId="0" fontId="2" fillId="0" borderId="20" xfId="2" applyFont="1" applyBorder="1" applyAlignment="1">
      <alignment horizontal="center" vertical="center" wrapText="1"/>
    </xf>
    <xf numFmtId="10" fontId="6" fillId="0" borderId="53" xfId="2" applyNumberFormat="1" applyFont="1" applyBorder="1" applyAlignment="1">
      <alignment horizontal="center" vertical="center" wrapText="1"/>
    </xf>
    <xf numFmtId="0" fontId="6" fillId="0" borderId="52" xfId="2" applyFont="1" applyBorder="1" applyAlignment="1">
      <alignment horizontal="center" vertical="center" wrapText="1"/>
    </xf>
    <xf numFmtId="10" fontId="6" fillId="0" borderId="52" xfId="2" applyNumberFormat="1" applyFont="1" applyBorder="1" applyAlignment="1">
      <alignment horizontal="center" vertical="center" wrapText="1"/>
    </xf>
    <xf numFmtId="0" fontId="4" fillId="2" borderId="41" xfId="2" applyFont="1" applyFill="1" applyBorder="1" applyAlignment="1">
      <alignment horizontal="center" vertical="center" wrapText="1"/>
    </xf>
    <xf numFmtId="0" fontId="4" fillId="2" borderId="0" xfId="2" applyFont="1" applyFill="1" applyAlignment="1">
      <alignment horizontal="center" vertical="center" wrapText="1"/>
    </xf>
    <xf numFmtId="0" fontId="4" fillId="2" borderId="42" xfId="2" applyFont="1" applyFill="1" applyBorder="1" applyAlignment="1">
      <alignment horizontal="center" vertical="center" wrapText="1"/>
    </xf>
    <xf numFmtId="0" fontId="6" fillId="0" borderId="9" xfId="2" applyFont="1" applyBorder="1" applyAlignment="1">
      <alignment horizontal="center" vertical="center" wrapText="1"/>
    </xf>
    <xf numFmtId="0" fontId="6" fillId="0" borderId="10" xfId="2" applyFont="1" applyBorder="1" applyAlignment="1">
      <alignment horizontal="center" vertical="center" wrapText="1"/>
    </xf>
    <xf numFmtId="0" fontId="6" fillId="0" borderId="11" xfId="2" applyFont="1" applyBorder="1" applyAlignment="1">
      <alignment horizontal="center" vertical="center" wrapText="1"/>
    </xf>
    <xf numFmtId="0" fontId="6" fillId="0" borderId="41" xfId="2" applyFont="1" applyBorder="1" applyAlignment="1">
      <alignment horizontal="center" vertical="center" wrapText="1"/>
    </xf>
    <xf numFmtId="0" fontId="6" fillId="0" borderId="0" xfId="2" applyFont="1" applyAlignment="1">
      <alignment horizontal="center" vertical="center" wrapText="1"/>
    </xf>
    <xf numFmtId="0" fontId="6" fillId="0" borderId="42"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17" xfId="2" applyFont="1" applyBorder="1" applyAlignment="1">
      <alignment horizontal="center" vertical="center" wrapText="1"/>
    </xf>
    <xf numFmtId="0" fontId="6" fillId="0" borderId="18" xfId="2" applyFont="1" applyBorder="1" applyAlignment="1">
      <alignment horizontal="center" vertical="center" wrapText="1"/>
    </xf>
    <xf numFmtId="0" fontId="7" fillId="3" borderId="9"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41" xfId="0" applyFont="1" applyFill="1" applyBorder="1" applyAlignment="1">
      <alignment horizontal="center" vertical="center" wrapText="1"/>
    </xf>
    <xf numFmtId="0" fontId="7" fillId="3" borderId="0" xfId="0" applyFont="1" applyFill="1" applyAlignment="1">
      <alignment horizontal="center" vertical="center" wrapText="1"/>
    </xf>
    <xf numFmtId="0" fontId="7" fillId="3" borderId="6"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45"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39" xfId="0" applyFont="1" applyFill="1" applyBorder="1" applyAlignment="1">
      <alignment horizontal="center" vertical="center"/>
    </xf>
    <xf numFmtId="0" fontId="7" fillId="3" borderId="14" xfId="0" applyFont="1" applyFill="1" applyBorder="1" applyAlignment="1">
      <alignment horizontal="center" vertical="center"/>
    </xf>
    <xf numFmtId="0" fontId="7" fillId="3" borderId="15" xfId="0" applyFont="1" applyFill="1" applyBorder="1" applyAlignment="1">
      <alignment horizontal="center" vertical="center"/>
    </xf>
    <xf numFmtId="164" fontId="6" fillId="0" borderId="53" xfId="0" applyNumberFormat="1" applyFont="1" applyBorder="1" applyAlignment="1">
      <alignment horizontal="center" vertical="center" wrapText="1"/>
    </xf>
    <xf numFmtId="0" fontId="6" fillId="0" borderId="52" xfId="0" applyFont="1" applyBorder="1"/>
    <xf numFmtId="0" fontId="6" fillId="0" borderId="51" xfId="0" applyFont="1" applyBorder="1"/>
    <xf numFmtId="0" fontId="6" fillId="0" borderId="59" xfId="4" applyNumberFormat="1" applyFont="1" applyFill="1" applyBorder="1" applyAlignment="1">
      <alignment horizontal="center" vertical="center" wrapText="1"/>
    </xf>
    <xf numFmtId="0" fontId="6" fillId="0" borderId="1" xfId="4" applyNumberFormat="1" applyFont="1" applyFill="1" applyBorder="1" applyAlignment="1">
      <alignment horizontal="center" vertical="center" wrapText="1"/>
    </xf>
    <xf numFmtId="0" fontId="6" fillId="0" borderId="39" xfId="4" applyNumberFormat="1" applyFont="1" applyFill="1" applyBorder="1" applyAlignment="1">
      <alignment horizontal="center" vertical="center" wrapText="1"/>
    </xf>
    <xf numFmtId="0" fontId="4" fillId="2" borderId="23" xfId="2" applyFont="1" applyFill="1" applyBorder="1" applyAlignment="1">
      <alignment horizontal="center"/>
    </xf>
    <xf numFmtId="0" fontId="4" fillId="2" borderId="24" xfId="2" applyFont="1" applyFill="1" applyBorder="1" applyAlignment="1">
      <alignment horizontal="center"/>
    </xf>
    <xf numFmtId="0" fontId="4" fillId="2" borderId="25" xfId="2" applyFont="1" applyFill="1" applyBorder="1" applyAlignment="1">
      <alignment horizontal="center"/>
    </xf>
    <xf numFmtId="0" fontId="6" fillId="2" borderId="33" xfId="2" applyFont="1" applyFill="1" applyBorder="1" applyAlignment="1">
      <alignment horizontal="center"/>
    </xf>
    <xf numFmtId="0" fontId="6" fillId="2" borderId="34" xfId="2" applyFont="1" applyFill="1" applyBorder="1" applyAlignment="1">
      <alignment horizontal="center"/>
    </xf>
    <xf numFmtId="0" fontId="6" fillId="2" borderId="35" xfId="2" applyFont="1" applyFill="1" applyBorder="1" applyAlignment="1">
      <alignment horizontal="center"/>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34"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6" fillId="0" borderId="38" xfId="4" applyNumberFormat="1" applyFont="1" applyFill="1" applyBorder="1" applyAlignment="1">
      <alignment horizontal="justify" vertical="center" wrapText="1"/>
    </xf>
    <xf numFmtId="0" fontId="6" fillId="0" borderId="52" xfId="4" applyNumberFormat="1" applyFont="1" applyFill="1" applyBorder="1" applyAlignment="1">
      <alignment horizontal="justify" vertical="center" wrapText="1"/>
    </xf>
    <xf numFmtId="0" fontId="6" fillId="0" borderId="51" xfId="4" applyNumberFormat="1" applyFont="1" applyFill="1" applyBorder="1" applyAlignment="1">
      <alignment horizontal="justify" vertical="center" wrapText="1"/>
    </xf>
    <xf numFmtId="0" fontId="6" fillId="0" borderId="59" xfId="4" applyNumberFormat="1" applyFont="1" applyFill="1" applyBorder="1" applyAlignment="1">
      <alignment horizontal="justify" vertical="center" wrapText="1"/>
    </xf>
    <xf numFmtId="0" fontId="6" fillId="0" borderId="1" xfId="4" applyNumberFormat="1" applyFont="1" applyFill="1" applyBorder="1" applyAlignment="1">
      <alignment horizontal="justify" vertical="center" wrapText="1"/>
    </xf>
    <xf numFmtId="0" fontId="6" fillId="0" borderId="39" xfId="4" applyNumberFormat="1" applyFont="1" applyFill="1" applyBorder="1" applyAlignment="1">
      <alignment horizontal="justify" vertical="center" wrapText="1"/>
    </xf>
    <xf numFmtId="9" fontId="6" fillId="4" borderId="26" xfId="3" applyNumberFormat="1" applyFont="1" applyFill="1" applyBorder="1" applyAlignment="1">
      <alignment horizontal="center" vertical="center" wrapText="1"/>
    </xf>
    <xf numFmtId="0" fontId="6" fillId="0" borderId="21" xfId="2" applyFont="1" applyBorder="1" applyAlignment="1">
      <alignment horizontal="center"/>
    </xf>
    <xf numFmtId="0" fontId="4" fillId="4" borderId="9" xfId="2" applyFont="1" applyFill="1" applyBorder="1" applyAlignment="1">
      <alignment horizontal="center" vertical="center" wrapText="1"/>
    </xf>
    <xf numFmtId="0" fontId="4" fillId="4" borderId="10" xfId="2" applyFont="1" applyFill="1" applyBorder="1" applyAlignment="1">
      <alignment horizontal="center" vertical="center" wrapText="1"/>
    </xf>
    <xf numFmtId="0" fontId="4" fillId="4" borderId="11" xfId="2" applyFont="1" applyFill="1" applyBorder="1" applyAlignment="1">
      <alignment horizontal="center" vertical="center" wrapText="1"/>
    </xf>
    <xf numFmtId="0" fontId="4" fillId="4" borderId="16" xfId="2" applyFont="1" applyFill="1" applyBorder="1" applyAlignment="1">
      <alignment horizontal="center" vertical="center" wrapText="1"/>
    </xf>
    <xf numFmtId="0" fontId="4" fillId="4" borderId="17" xfId="2" applyFont="1" applyFill="1" applyBorder="1" applyAlignment="1">
      <alignment horizontal="center" vertical="center" wrapText="1"/>
    </xf>
    <xf numFmtId="0" fontId="4" fillId="4" borderId="18" xfId="2" applyFont="1" applyFill="1" applyBorder="1" applyAlignment="1">
      <alignment horizontal="center" vertical="center" wrapText="1"/>
    </xf>
    <xf numFmtId="0" fontId="5" fillId="0" borderId="26" xfId="3" applyBorder="1" applyAlignment="1">
      <alignment horizontal="center" vertical="center" wrapText="1"/>
    </xf>
    <xf numFmtId="0" fontId="5" fillId="0" borderId="24" xfId="3" applyBorder="1" applyAlignment="1">
      <alignment horizontal="center" vertical="center" wrapText="1"/>
    </xf>
    <xf numFmtId="0" fontId="5" fillId="0" borderId="25" xfId="3" applyBorder="1" applyAlignment="1">
      <alignment horizontal="center" vertical="center" wrapText="1"/>
    </xf>
    <xf numFmtId="9" fontId="5" fillId="0" borderId="19" xfId="3" applyNumberFormat="1" applyBorder="1" applyAlignment="1">
      <alignment horizontal="center" vertical="center" wrapText="1"/>
    </xf>
    <xf numFmtId="9" fontId="5" fillId="0" borderId="7" xfId="3" applyNumberFormat="1" applyBorder="1" applyAlignment="1">
      <alignment horizontal="center" vertical="center" wrapText="1"/>
    </xf>
    <xf numFmtId="9" fontId="5" fillId="0" borderId="20" xfId="3" applyNumberFormat="1" applyBorder="1" applyAlignment="1">
      <alignment horizontal="center" vertical="center" wrapText="1"/>
    </xf>
    <xf numFmtId="9" fontId="5" fillId="0" borderId="21" xfId="3" applyNumberFormat="1" applyBorder="1" applyAlignment="1">
      <alignment horizontal="center" vertical="center" wrapText="1"/>
    </xf>
    <xf numFmtId="9" fontId="5" fillId="0" borderId="14" xfId="3" applyNumberFormat="1" applyBorder="1" applyAlignment="1">
      <alignment horizontal="center" vertical="center" wrapText="1"/>
    </xf>
    <xf numFmtId="9" fontId="5" fillId="0" borderId="22" xfId="3" applyNumberFormat="1" applyBorder="1" applyAlignment="1">
      <alignment horizontal="center" vertical="center" wrapText="1"/>
    </xf>
    <xf numFmtId="9" fontId="4" fillId="2" borderId="10" xfId="3" applyNumberFormat="1" applyFont="1" applyFill="1" applyBorder="1" applyAlignment="1">
      <alignment horizontal="center" vertical="center" wrapText="1"/>
    </xf>
    <xf numFmtId="9" fontId="4" fillId="2" borderId="11" xfId="3" applyNumberFormat="1" applyFont="1" applyFill="1" applyBorder="1" applyAlignment="1">
      <alignment horizontal="center" vertical="center" wrapText="1"/>
    </xf>
    <xf numFmtId="0" fontId="5" fillId="0" borderId="10" xfId="2" applyFont="1" applyBorder="1" applyAlignment="1">
      <alignment horizontal="center" vertical="center"/>
    </xf>
    <xf numFmtId="0" fontId="5" fillId="0" borderId="11" xfId="2" applyFont="1" applyBorder="1" applyAlignment="1">
      <alignment horizontal="center" vertical="center"/>
    </xf>
    <xf numFmtId="0" fontId="5" fillId="0" borderId="16" xfId="2" applyFont="1" applyBorder="1" applyAlignment="1">
      <alignment horizontal="center" vertical="center"/>
    </xf>
    <xf numFmtId="0" fontId="5" fillId="0" borderId="17" xfId="2" applyFont="1" applyBorder="1" applyAlignment="1">
      <alignment horizontal="center" vertical="center"/>
    </xf>
    <xf numFmtId="0" fontId="5" fillId="0" borderId="18" xfId="2" applyFont="1" applyBorder="1" applyAlignment="1">
      <alignment horizontal="center" vertical="center"/>
    </xf>
    <xf numFmtId="0" fontId="5" fillId="0" borderId="26" xfId="3" applyBorder="1" applyAlignment="1">
      <alignment horizontal="justify" vertical="center" wrapText="1"/>
    </xf>
    <xf numFmtId="0" fontId="5" fillId="0" borderId="24" xfId="3" applyBorder="1" applyAlignment="1">
      <alignment horizontal="justify" vertical="center" wrapText="1"/>
    </xf>
    <xf numFmtId="0" fontId="5" fillId="0" borderId="25" xfId="3" applyBorder="1" applyAlignment="1">
      <alignment horizontal="justify" vertical="center" wrapText="1"/>
    </xf>
    <xf numFmtId="0" fontId="5" fillId="0" borderId="13" xfId="3" applyBorder="1" applyAlignment="1">
      <alignment horizontal="center" vertical="center" wrapText="1"/>
    </xf>
    <xf numFmtId="0" fontId="5" fillId="0" borderId="14" xfId="3" applyBorder="1" applyAlignment="1">
      <alignment horizontal="center" vertical="center" wrapText="1"/>
    </xf>
    <xf numFmtId="0" fontId="5" fillId="0" borderId="15" xfId="3" applyBorder="1" applyAlignment="1">
      <alignment horizontal="center" vertical="center" wrapText="1"/>
    </xf>
    <xf numFmtId="0" fontId="5" fillId="0" borderId="21" xfId="2" applyFont="1" applyBorder="1" applyAlignment="1">
      <alignment horizontal="center" vertical="center"/>
    </xf>
    <xf numFmtId="0" fontId="5" fillId="0" borderId="14" xfId="2" applyFont="1" applyBorder="1" applyAlignment="1">
      <alignment horizontal="center" vertical="center"/>
    </xf>
    <xf numFmtId="0" fontId="5" fillId="0" borderId="15" xfId="2" applyFont="1" applyBorder="1" applyAlignment="1">
      <alignment horizontal="center" vertical="center"/>
    </xf>
    <xf numFmtId="0" fontId="11" fillId="2" borderId="33"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35" xfId="0" applyFont="1" applyFill="1" applyBorder="1" applyAlignment="1">
      <alignment horizontal="center" vertical="center" wrapText="1"/>
    </xf>
    <xf numFmtId="0" fontId="5" fillId="0" borderId="59" xfId="4" applyNumberFormat="1" applyFont="1" applyFill="1" applyBorder="1" applyAlignment="1">
      <alignment horizontal="center" vertical="center" wrapText="1"/>
    </xf>
    <xf numFmtId="0" fontId="5" fillId="0" borderId="1" xfId="4" applyNumberFormat="1" applyFont="1" applyFill="1" applyBorder="1" applyAlignment="1">
      <alignment horizontal="center" vertical="center" wrapText="1"/>
    </xf>
    <xf numFmtId="0" fontId="5" fillId="0" borderId="39" xfId="4" applyNumberFormat="1" applyFont="1" applyFill="1" applyBorder="1" applyAlignment="1">
      <alignment horizontal="center" vertical="center" wrapText="1"/>
    </xf>
    <xf numFmtId="0" fontId="5" fillId="0" borderId="38" xfId="4" applyNumberFormat="1" applyFont="1" applyFill="1" applyBorder="1" applyAlignment="1">
      <alignment horizontal="center" vertical="center" wrapText="1"/>
    </xf>
    <xf numFmtId="0" fontId="5" fillId="0" borderId="52" xfId="4" applyNumberFormat="1" applyFont="1" applyFill="1" applyBorder="1" applyAlignment="1">
      <alignment horizontal="center" vertical="center" wrapText="1"/>
    </xf>
    <xf numFmtId="0" fontId="5" fillId="0" borderId="51" xfId="4" applyNumberFormat="1" applyFont="1" applyFill="1" applyBorder="1" applyAlignment="1">
      <alignment horizontal="center" vertical="center" wrapText="1"/>
    </xf>
    <xf numFmtId="0" fontId="26" fillId="0" borderId="22" xfId="2" applyFont="1" applyBorder="1" applyAlignment="1">
      <alignment horizontal="center"/>
    </xf>
    <xf numFmtId="0" fontId="26" fillId="0" borderId="31" xfId="2" applyFont="1" applyBorder="1" applyAlignment="1">
      <alignment horizontal="center"/>
    </xf>
    <xf numFmtId="0" fontId="26" fillId="0" borderId="21" xfId="2" applyFont="1" applyBorder="1" applyAlignment="1">
      <alignment horizontal="center"/>
    </xf>
    <xf numFmtId="0" fontId="5" fillId="0" borderId="20" xfId="2" applyFont="1" applyBorder="1" applyAlignment="1">
      <alignment horizontal="center" vertical="center" wrapText="1"/>
    </xf>
    <xf numFmtId="0" fontId="5" fillId="0" borderId="28" xfId="2" applyFont="1" applyBorder="1" applyAlignment="1">
      <alignment horizontal="center" vertical="center" wrapText="1"/>
    </xf>
    <xf numFmtId="0" fontId="5" fillId="0" borderId="29" xfId="2" applyFont="1" applyBorder="1" applyAlignment="1">
      <alignment horizontal="center" vertical="center" wrapText="1"/>
    </xf>
    <xf numFmtId="0" fontId="5" fillId="0" borderId="65" xfId="2" applyFont="1" applyBorder="1" applyAlignment="1">
      <alignment horizontal="center" vertical="center"/>
    </xf>
    <xf numFmtId="0" fontId="5" fillId="0" borderId="64" xfId="2" applyFont="1" applyBorder="1" applyAlignment="1">
      <alignment horizontal="center" vertical="center"/>
    </xf>
    <xf numFmtId="0" fontId="5" fillId="0" borderId="63" xfId="2" applyFont="1" applyBorder="1" applyAlignment="1">
      <alignment horizontal="center" vertical="center"/>
    </xf>
    <xf numFmtId="0" fontId="26" fillId="0" borderId="32" xfId="2" applyFont="1" applyBorder="1" applyAlignment="1">
      <alignment horizontal="center"/>
    </xf>
    <xf numFmtId="0" fontId="5" fillId="0" borderId="20" xfId="2" applyFont="1" applyBorder="1" applyAlignment="1">
      <alignment horizontal="center" wrapText="1"/>
    </xf>
    <xf numFmtId="0" fontId="5" fillId="0" borderId="28" xfId="2" applyFont="1" applyBorder="1" applyAlignment="1">
      <alignment horizontal="center" wrapText="1"/>
    </xf>
    <xf numFmtId="0" fontId="5" fillId="0" borderId="19" xfId="2" applyFont="1" applyBorder="1" applyAlignment="1">
      <alignment horizontal="center" wrapText="1"/>
    </xf>
    <xf numFmtId="0" fontId="5" fillId="0" borderId="65" xfId="2" applyFont="1" applyBorder="1" applyAlignment="1">
      <alignment horizontal="center" wrapText="1"/>
    </xf>
    <xf numFmtId="0" fontId="5" fillId="0" borderId="64" xfId="2" applyFont="1" applyBorder="1" applyAlignment="1">
      <alignment horizontal="center" wrapText="1"/>
    </xf>
    <xf numFmtId="0" fontId="5" fillId="0" borderId="59" xfId="2" applyFont="1" applyBorder="1" applyAlignment="1">
      <alignment horizontal="center" wrapText="1"/>
    </xf>
    <xf numFmtId="0" fontId="5" fillId="2" borderId="33" xfId="2" applyFont="1" applyFill="1" applyBorder="1" applyAlignment="1">
      <alignment horizontal="center"/>
    </xf>
    <xf numFmtId="0" fontId="11" fillId="2" borderId="16" xfId="2" applyFont="1" applyFill="1" applyBorder="1" applyAlignment="1">
      <alignment horizontal="center" vertical="center" wrapText="1"/>
    </xf>
    <xf numFmtId="0" fontId="11" fillId="2" borderId="17" xfId="2" applyFont="1" applyFill="1" applyBorder="1" applyAlignment="1">
      <alignment horizontal="center" vertical="center" wrapText="1"/>
    </xf>
    <xf numFmtId="0" fontId="11" fillId="2" borderId="18" xfId="2" applyFont="1" applyFill="1" applyBorder="1" applyAlignment="1">
      <alignment horizontal="center" vertical="center" wrapText="1"/>
    </xf>
    <xf numFmtId="0" fontId="28" fillId="3" borderId="9" xfId="0" applyFont="1" applyFill="1" applyBorder="1" applyAlignment="1">
      <alignment horizontal="center" vertical="center" wrapText="1"/>
    </xf>
    <xf numFmtId="0" fontId="28" fillId="3" borderId="10" xfId="0" applyFont="1" applyFill="1" applyBorder="1" applyAlignment="1">
      <alignment horizontal="center" vertical="center" wrapText="1"/>
    </xf>
    <xf numFmtId="0" fontId="28" fillId="3" borderId="11" xfId="0" applyFont="1" applyFill="1" applyBorder="1" applyAlignment="1">
      <alignment horizontal="center" vertical="center" wrapText="1"/>
    </xf>
    <xf numFmtId="0" fontId="28" fillId="3" borderId="41" xfId="0" applyFont="1" applyFill="1" applyBorder="1" applyAlignment="1">
      <alignment horizontal="center" vertical="center" wrapText="1"/>
    </xf>
    <xf numFmtId="0" fontId="28" fillId="3" borderId="0" xfId="0" applyFont="1" applyFill="1" applyAlignment="1">
      <alignment horizontal="center" vertical="center" wrapText="1"/>
    </xf>
    <xf numFmtId="0" fontId="28" fillId="3" borderId="42" xfId="0" applyFont="1" applyFill="1" applyBorder="1" applyAlignment="1">
      <alignment horizontal="center" vertical="center" wrapText="1"/>
    </xf>
    <xf numFmtId="0" fontId="28" fillId="3" borderId="10" xfId="0" applyFont="1" applyFill="1" applyBorder="1" applyAlignment="1">
      <alignment horizontal="center" vertical="center"/>
    </xf>
    <xf numFmtId="0" fontId="28" fillId="3" borderId="11" xfId="0" applyFont="1" applyFill="1" applyBorder="1" applyAlignment="1">
      <alignment horizontal="center" vertical="center"/>
    </xf>
    <xf numFmtId="0" fontId="28" fillId="3" borderId="0" xfId="0" applyFont="1" applyFill="1" applyAlignment="1">
      <alignment horizontal="center" vertical="center"/>
    </xf>
    <xf numFmtId="0" fontId="28" fillId="3" borderId="42" xfId="0" applyFont="1" applyFill="1" applyBorder="1" applyAlignment="1">
      <alignment horizontal="center" vertical="center"/>
    </xf>
    <xf numFmtId="0" fontId="5" fillId="0" borderId="53" xfId="2" applyFont="1" applyBorder="1" applyAlignment="1">
      <alignment horizontal="center" vertical="center" wrapText="1"/>
    </xf>
    <xf numFmtId="0" fontId="5" fillId="0" borderId="52" xfId="2" applyFont="1" applyBorder="1" applyAlignment="1">
      <alignment horizontal="center" vertical="center" wrapText="1"/>
    </xf>
    <xf numFmtId="0" fontId="5" fillId="0" borderId="51" xfId="2" applyFont="1" applyBorder="1" applyAlignment="1">
      <alignment horizontal="center" vertical="center" wrapText="1"/>
    </xf>
    <xf numFmtId="0" fontId="5" fillId="0" borderId="45" xfId="2" applyFont="1" applyBorder="1" applyAlignment="1">
      <alignment horizontal="center" vertical="center" wrapText="1"/>
    </xf>
    <xf numFmtId="0" fontId="5" fillId="0" borderId="1" xfId="2" applyFont="1" applyBorder="1" applyAlignment="1">
      <alignment horizontal="center" vertical="center" wrapText="1"/>
    </xf>
    <xf numFmtId="0" fontId="5" fillId="0" borderId="39"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15" xfId="2" applyFont="1" applyBorder="1" applyAlignment="1">
      <alignment horizontal="center" vertical="center" wrapText="1"/>
    </xf>
    <xf numFmtId="10" fontId="5" fillId="0" borderId="68" xfId="1" applyNumberFormat="1" applyFont="1" applyBorder="1" applyAlignment="1">
      <alignment horizontal="center" vertical="center"/>
    </xf>
    <xf numFmtId="10" fontId="5" fillId="0" borderId="59" xfId="1" applyNumberFormat="1" applyFont="1" applyBorder="1" applyAlignment="1">
      <alignment horizontal="center" vertical="center"/>
    </xf>
    <xf numFmtId="10" fontId="5" fillId="0" borderId="65" xfId="2" applyNumberFormat="1" applyFont="1" applyBorder="1" applyAlignment="1">
      <alignment horizontal="center"/>
    </xf>
    <xf numFmtId="10" fontId="5" fillId="0" borderId="64" xfId="2" applyNumberFormat="1" applyFont="1" applyBorder="1" applyAlignment="1">
      <alignment horizontal="center"/>
    </xf>
    <xf numFmtId="10" fontId="5" fillId="0" borderId="59" xfId="2" applyNumberFormat="1" applyFont="1" applyBorder="1" applyAlignment="1">
      <alignment horizontal="center"/>
    </xf>
    <xf numFmtId="164" fontId="5" fillId="0" borderId="58" xfId="0" applyNumberFormat="1" applyFont="1" applyBorder="1" applyAlignment="1">
      <alignment horizontal="center" vertical="center" wrapText="1"/>
    </xf>
    <xf numFmtId="0" fontId="5" fillId="0" borderId="57" xfId="0" applyFont="1" applyBorder="1"/>
    <xf numFmtId="0" fontId="5" fillId="0" borderId="67" xfId="0" applyFont="1" applyBorder="1"/>
    <xf numFmtId="10" fontId="5" fillId="0" borderId="30" xfId="1" applyNumberFormat="1" applyFont="1" applyBorder="1" applyAlignment="1">
      <alignment horizontal="center" vertical="center"/>
    </xf>
    <xf numFmtId="10" fontId="5" fillId="0" borderId="21" xfId="1" applyNumberFormat="1" applyFont="1" applyBorder="1" applyAlignment="1">
      <alignment horizontal="center" vertical="center"/>
    </xf>
    <xf numFmtId="0" fontId="5" fillId="0" borderId="22" xfId="2" applyFont="1" applyBorder="1" applyAlignment="1">
      <alignment horizontal="center"/>
    </xf>
    <xf numFmtId="0" fontId="5" fillId="0" borderId="31" xfId="2" applyFont="1" applyBorder="1" applyAlignment="1">
      <alignment horizontal="center"/>
    </xf>
    <xf numFmtId="0" fontId="5" fillId="0" borderId="21" xfId="2" applyFont="1" applyBorder="1" applyAlignment="1">
      <alignment horizontal="center"/>
    </xf>
    <xf numFmtId="164" fontId="5" fillId="0" borderId="6" xfId="0" applyNumberFormat="1" applyFont="1" applyBorder="1" applyAlignment="1">
      <alignment horizontal="center" vertical="center" wrapText="1"/>
    </xf>
    <xf numFmtId="0" fontId="5" fillId="0" borderId="7" xfId="0" applyFont="1" applyBorder="1"/>
    <xf numFmtId="0" fontId="5" fillId="0" borderId="8" xfId="0" applyFont="1" applyBorder="1"/>
    <xf numFmtId="10" fontId="5" fillId="0" borderId="27" xfId="1" applyNumberFormat="1" applyFont="1" applyBorder="1" applyAlignment="1">
      <alignment horizontal="center" vertical="center"/>
    </xf>
    <xf numFmtId="10" fontId="5" fillId="0" borderId="19" xfId="1" applyNumberFormat="1" applyFont="1" applyBorder="1" applyAlignment="1">
      <alignment horizontal="center" vertical="center"/>
    </xf>
    <xf numFmtId="10" fontId="5" fillId="0" borderId="20" xfId="2" applyNumberFormat="1" applyFont="1" applyBorder="1" applyAlignment="1">
      <alignment horizontal="center"/>
    </xf>
    <xf numFmtId="10" fontId="5" fillId="0" borderId="28" xfId="2" applyNumberFormat="1" applyFont="1" applyBorder="1" applyAlignment="1">
      <alignment horizontal="center"/>
    </xf>
    <xf numFmtId="10" fontId="5" fillId="0" borderId="19" xfId="2" applyNumberFormat="1" applyFont="1" applyBorder="1" applyAlignment="1">
      <alignment horizontal="center"/>
    </xf>
    <xf numFmtId="0" fontId="2" fillId="0" borderId="39" xfId="2" applyFont="1" applyBorder="1" applyAlignment="1">
      <alignment horizontal="center"/>
    </xf>
    <xf numFmtId="0" fontId="2" fillId="0" borderId="1" xfId="2" applyFont="1" applyBorder="1" applyAlignment="1">
      <alignment horizontal="center" vertical="center"/>
    </xf>
    <xf numFmtId="2" fontId="2" fillId="0" borderId="1" xfId="2" applyNumberFormat="1" applyFont="1" applyBorder="1" applyAlignment="1">
      <alignment horizontal="center" vertical="center"/>
    </xf>
    <xf numFmtId="0" fontId="2" fillId="0" borderId="45" xfId="2" applyFont="1" applyBorder="1" applyAlignment="1">
      <alignment horizontal="center" vertical="center"/>
    </xf>
    <xf numFmtId="0" fontId="2" fillId="0" borderId="15" xfId="2" applyFont="1" applyBorder="1" applyAlignment="1">
      <alignment horizontal="center"/>
    </xf>
    <xf numFmtId="0" fontId="7" fillId="3" borderId="11" xfId="0" applyFont="1" applyFill="1" applyBorder="1" applyAlignment="1">
      <alignment horizontal="center" vertical="center" wrapText="1"/>
    </xf>
    <xf numFmtId="0" fontId="7" fillId="3" borderId="42" xfId="0" applyFont="1" applyFill="1" applyBorder="1" applyAlignment="1">
      <alignment horizontal="center" vertical="center" wrapText="1"/>
    </xf>
    <xf numFmtId="0" fontId="7" fillId="3" borderId="10" xfId="0" applyFont="1" applyFill="1" applyBorder="1" applyAlignment="1">
      <alignment horizontal="center" vertical="center"/>
    </xf>
    <xf numFmtId="0" fontId="7" fillId="3" borderId="11" xfId="0" applyFont="1" applyFill="1" applyBorder="1" applyAlignment="1">
      <alignment horizontal="center" vertical="center"/>
    </xf>
    <xf numFmtId="0" fontId="7" fillId="3" borderId="0" xfId="0" applyFont="1" applyFill="1" applyAlignment="1">
      <alignment horizontal="center" vertical="center"/>
    </xf>
    <xf numFmtId="0" fontId="7" fillId="3" borderId="42" xfId="0" applyFont="1" applyFill="1" applyBorder="1" applyAlignment="1">
      <alignment horizontal="center" vertical="center"/>
    </xf>
    <xf numFmtId="0" fontId="2" fillId="0" borderId="8" xfId="2" applyFont="1" applyBorder="1" applyAlignment="1">
      <alignment horizontal="center" vertical="center" wrapText="1"/>
    </xf>
    <xf numFmtId="0" fontId="2" fillId="0" borderId="39" xfId="2" applyFont="1" applyBorder="1" applyAlignment="1">
      <alignment horizontal="center" vertical="center" wrapText="1"/>
    </xf>
    <xf numFmtId="2" fontId="2" fillId="0" borderId="7" xfId="2" applyNumberFormat="1" applyFont="1" applyBorder="1" applyAlignment="1">
      <alignment horizontal="center" vertical="center"/>
    </xf>
    <xf numFmtId="43" fontId="6" fillId="0" borderId="33" xfId="4" applyNumberFormat="1" applyFont="1" applyFill="1" applyBorder="1" applyAlignment="1">
      <alignment horizontal="justify" vertical="justify" wrapText="1"/>
    </xf>
    <xf numFmtId="0" fontId="6" fillId="0" borderId="34" xfId="4" applyNumberFormat="1" applyFont="1" applyFill="1" applyBorder="1" applyAlignment="1">
      <alignment horizontal="justify" vertical="justify" wrapText="1"/>
    </xf>
    <xf numFmtId="0" fontId="6" fillId="0" borderId="35" xfId="4" applyNumberFormat="1" applyFont="1" applyFill="1" applyBorder="1" applyAlignment="1">
      <alignment horizontal="justify" vertical="justify" wrapText="1"/>
    </xf>
    <xf numFmtId="0" fontId="6" fillId="0" borderId="33" xfId="4" applyNumberFormat="1" applyFont="1" applyFill="1" applyBorder="1" applyAlignment="1">
      <alignment horizontal="justify" vertical="justify" wrapText="1"/>
    </xf>
    <xf numFmtId="0" fontId="6" fillId="0" borderId="30" xfId="2" applyFont="1" applyBorder="1" applyAlignment="1">
      <alignment horizontal="center"/>
    </xf>
    <xf numFmtId="0" fontId="6" fillId="0" borderId="31" xfId="2" applyFont="1" applyBorder="1" applyAlignment="1">
      <alignment horizontal="center"/>
    </xf>
    <xf numFmtId="0" fontId="6" fillId="0" borderId="32" xfId="2" applyFont="1" applyBorder="1" applyAlignment="1">
      <alignment horizontal="center"/>
    </xf>
    <xf numFmtId="0" fontId="6" fillId="0" borderId="38" xfId="4" applyNumberFormat="1" applyFont="1" applyFill="1" applyBorder="1" applyAlignment="1">
      <alignment horizontal="center" vertical="center" wrapText="1"/>
    </xf>
    <xf numFmtId="0" fontId="6" fillId="0" borderId="52" xfId="4" applyNumberFormat="1" applyFont="1" applyFill="1" applyBorder="1" applyAlignment="1">
      <alignment horizontal="center" vertical="center" wrapText="1"/>
    </xf>
    <xf numFmtId="0" fontId="6" fillId="0" borderId="51" xfId="4" applyNumberFormat="1" applyFont="1" applyFill="1" applyBorder="1" applyAlignment="1">
      <alignment horizontal="center" vertical="center" wrapText="1"/>
    </xf>
    <xf numFmtId="0" fontId="6" fillId="0" borderId="30" xfId="3" applyFont="1" applyBorder="1" applyAlignment="1">
      <alignment horizontal="center" vertical="center" wrapText="1"/>
    </xf>
    <xf numFmtId="0" fontId="6" fillId="0" borderId="31" xfId="3" applyFont="1" applyBorder="1" applyAlignment="1">
      <alignment horizontal="center" vertical="center" wrapText="1"/>
    </xf>
    <xf numFmtId="0" fontId="6" fillId="0" borderId="21" xfId="3" applyFont="1" applyBorder="1" applyAlignment="1">
      <alignment horizontal="center" vertical="center" wrapText="1"/>
    </xf>
    <xf numFmtId="0" fontId="6" fillId="0" borderId="27" xfId="0" applyFont="1" applyBorder="1" applyAlignment="1">
      <alignment horizontal="justify" vertical="justify" wrapText="1"/>
    </xf>
    <xf numFmtId="0" fontId="6" fillId="0" borderId="28" xfId="0" applyFont="1" applyBorder="1" applyAlignment="1">
      <alignment horizontal="justify" vertical="justify" wrapText="1"/>
    </xf>
    <xf numFmtId="0" fontId="6" fillId="0" borderId="19" xfId="0" applyFont="1" applyBorder="1" applyAlignment="1">
      <alignment horizontal="justify" vertical="justify" wrapText="1"/>
    </xf>
    <xf numFmtId="0" fontId="2" fillId="0" borderId="1" xfId="2" applyFont="1" applyBorder="1" applyAlignment="1">
      <alignment horizontal="center" wrapText="1"/>
    </xf>
    <xf numFmtId="0" fontId="7" fillId="3" borderId="16"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2" fillId="0" borderId="52" xfId="2" applyFont="1" applyBorder="1" applyAlignment="1">
      <alignment horizontal="center" vertical="center" wrapText="1"/>
    </xf>
    <xf numFmtId="0" fontId="2" fillId="0" borderId="51" xfId="2" applyFont="1" applyBorder="1" applyAlignment="1">
      <alignment horizontal="center" vertical="center" wrapText="1"/>
    </xf>
    <xf numFmtId="0" fontId="7" fillId="3" borderId="17" xfId="0" applyFont="1" applyFill="1" applyBorder="1" applyAlignment="1">
      <alignment horizontal="center" vertical="center"/>
    </xf>
    <xf numFmtId="0" fontId="7" fillId="3" borderId="18" xfId="0" applyFont="1" applyFill="1" applyBorder="1" applyAlignment="1">
      <alignment horizontal="center" vertical="center"/>
    </xf>
    <xf numFmtId="0" fontId="2" fillId="0" borderId="53" xfId="2" applyFont="1" applyBorder="1" applyAlignment="1">
      <alignment horizontal="center" vertical="center"/>
    </xf>
    <xf numFmtId="0" fontId="2" fillId="0" borderId="52" xfId="2" applyFont="1" applyBorder="1" applyAlignment="1">
      <alignment horizontal="center" vertical="center"/>
    </xf>
    <xf numFmtId="2" fontId="2" fillId="0" borderId="52" xfId="2" applyNumberFormat="1" applyFont="1" applyBorder="1" applyAlignment="1">
      <alignment horizontal="center" vertical="center"/>
    </xf>
    <xf numFmtId="9" fontId="6" fillId="0" borderId="14" xfId="1" applyFont="1" applyFill="1" applyBorder="1" applyAlignment="1">
      <alignment horizontal="center"/>
    </xf>
    <xf numFmtId="9" fontId="6" fillId="0" borderId="15" xfId="1" applyFont="1" applyFill="1" applyBorder="1" applyAlignment="1">
      <alignment horizontal="center"/>
    </xf>
    <xf numFmtId="9" fontId="6" fillId="0" borderId="13" xfId="1" applyFont="1" applyFill="1" applyBorder="1" applyAlignment="1">
      <alignment horizontal="center"/>
    </xf>
    <xf numFmtId="0" fontId="2" fillId="0" borderId="28" xfId="2" applyFont="1" applyBorder="1" applyAlignment="1">
      <alignment horizontal="center" vertical="center" wrapText="1"/>
    </xf>
    <xf numFmtId="0" fontId="2" fillId="0" borderId="19" xfId="2" applyFont="1" applyBorder="1" applyAlignment="1">
      <alignment horizontal="center" vertical="center" wrapText="1"/>
    </xf>
    <xf numFmtId="0" fontId="2" fillId="0" borderId="65" xfId="2" applyFont="1" applyBorder="1" applyAlignment="1">
      <alignment horizontal="center" vertical="center"/>
    </xf>
    <xf numFmtId="0" fontId="2" fillId="0" borderId="64" xfId="2" applyFont="1" applyBorder="1" applyAlignment="1">
      <alignment horizontal="center" vertical="center"/>
    </xf>
    <xf numFmtId="0" fontId="2" fillId="0" borderId="59" xfId="2" applyFont="1" applyBorder="1" applyAlignment="1">
      <alignment horizontal="center" vertical="center"/>
    </xf>
    <xf numFmtId="0" fontId="2" fillId="0" borderId="29" xfId="2" applyFont="1" applyBorder="1" applyAlignment="1">
      <alignment horizontal="center" vertical="center" wrapText="1"/>
    </xf>
    <xf numFmtId="3" fontId="2" fillId="0" borderId="1" xfId="2" applyNumberFormat="1" applyFont="1" applyBorder="1" applyAlignment="1">
      <alignment horizontal="center" vertical="center"/>
    </xf>
    <xf numFmtId="0" fontId="2" fillId="0" borderId="1" xfId="2" applyFont="1" applyBorder="1" applyAlignment="1">
      <alignment horizontal="justify" vertical="justify" wrapText="1"/>
    </xf>
    <xf numFmtId="3" fontId="2" fillId="0" borderId="7" xfId="2" applyNumberFormat="1" applyFont="1" applyBorder="1" applyAlignment="1">
      <alignment horizontal="center" vertical="center"/>
    </xf>
    <xf numFmtId="0" fontId="6" fillId="0" borderId="27" xfId="4" applyNumberFormat="1" applyFont="1" applyFill="1" applyBorder="1" applyAlignment="1">
      <alignment horizontal="justify" vertical="justify" wrapText="1"/>
    </xf>
    <xf numFmtId="0" fontId="6" fillId="0" borderId="28" xfId="4" applyNumberFormat="1" applyFont="1" applyFill="1" applyBorder="1" applyAlignment="1">
      <alignment horizontal="justify" vertical="justify" wrapText="1"/>
    </xf>
    <xf numFmtId="0" fontId="6" fillId="0" borderId="29" xfId="4" applyNumberFormat="1" applyFont="1" applyFill="1" applyBorder="1" applyAlignment="1">
      <alignment horizontal="justify" vertical="justify" wrapText="1"/>
    </xf>
    <xf numFmtId="0" fontId="32" fillId="0" borderId="94" xfId="9" applyFont="1" applyBorder="1" applyAlignment="1">
      <alignment horizontal="center"/>
    </xf>
    <xf numFmtId="0" fontId="6" fillId="0" borderId="93" xfId="9" applyFont="1" applyBorder="1"/>
    <xf numFmtId="0" fontId="6" fillId="0" borderId="113" xfId="9" applyFont="1" applyBorder="1"/>
    <xf numFmtId="0" fontId="6" fillId="0" borderId="91" xfId="9" applyFont="1" applyBorder="1"/>
    <xf numFmtId="0" fontId="31" fillId="0" borderId="0" xfId="9"/>
    <xf numFmtId="0" fontId="6" fillId="0" borderId="73" xfId="9" applyFont="1" applyBorder="1"/>
    <xf numFmtId="0" fontId="6" fillId="0" borderId="89" xfId="9" applyFont="1" applyBorder="1"/>
    <xf numFmtId="0" fontId="6" fillId="0" borderId="88" xfId="9" applyFont="1" applyBorder="1"/>
    <xf numFmtId="0" fontId="6" fillId="0" borderId="112" xfId="9" applyFont="1" applyBorder="1"/>
    <xf numFmtId="0" fontId="44" fillId="3" borderId="109" xfId="9" applyFont="1" applyFill="1" applyBorder="1" applyAlignment="1">
      <alignment horizontal="center" vertical="center" wrapText="1"/>
    </xf>
    <xf numFmtId="0" fontId="6" fillId="3" borderId="107" xfId="9" applyFont="1" applyFill="1" applyBorder="1"/>
    <xf numFmtId="0" fontId="6" fillId="3" borderId="106" xfId="9" applyFont="1" applyFill="1" applyBorder="1"/>
    <xf numFmtId="0" fontId="29" fillId="0" borderId="82" xfId="9" applyFont="1" applyBorder="1" applyAlignment="1">
      <alignment horizontal="left" vertical="center" wrapText="1"/>
    </xf>
    <xf numFmtId="0" fontId="6" fillId="0" borderId="81" xfId="9" applyFont="1" applyBorder="1"/>
    <xf numFmtId="0" fontId="6" fillId="0" borderId="83" xfId="9" applyFont="1" applyBorder="1"/>
    <xf numFmtId="0" fontId="6" fillId="0" borderId="80" xfId="9" applyFont="1" applyBorder="1"/>
    <xf numFmtId="0" fontId="29" fillId="0" borderId="76" xfId="9" applyFont="1" applyBorder="1" applyAlignment="1">
      <alignment horizontal="left" vertical="center" wrapText="1"/>
    </xf>
    <xf numFmtId="0" fontId="6" fillId="0" borderId="75" xfId="9" applyFont="1" applyBorder="1"/>
    <xf numFmtId="0" fontId="6" fillId="0" borderId="74" xfId="9" applyFont="1" applyBorder="1"/>
    <xf numFmtId="0" fontId="29" fillId="12" borderId="94" xfId="9" applyFont="1" applyFill="1" applyBorder="1" applyAlignment="1">
      <alignment horizontal="center" vertical="center" wrapText="1"/>
    </xf>
    <xf numFmtId="0" fontId="6" fillId="0" borderId="92" xfId="9" applyFont="1" applyBorder="1"/>
    <xf numFmtId="0" fontId="6" fillId="0" borderId="87" xfId="9" applyFont="1" applyBorder="1"/>
    <xf numFmtId="0" fontId="38" fillId="10" borderId="94" xfId="9" applyFont="1" applyFill="1" applyBorder="1" applyAlignment="1">
      <alignment horizontal="center" vertical="center" wrapText="1"/>
    </xf>
    <xf numFmtId="0" fontId="29" fillId="12" borderId="100" xfId="9" applyFont="1" applyFill="1" applyBorder="1" applyAlignment="1">
      <alignment horizontal="center" vertical="center" wrapText="1"/>
    </xf>
    <xf numFmtId="0" fontId="6" fillId="0" borderId="99" xfId="9" applyFont="1" applyBorder="1"/>
    <xf numFmtId="0" fontId="6" fillId="0" borderId="98" xfId="9" applyFont="1" applyBorder="1"/>
    <xf numFmtId="0" fontId="31" fillId="0" borderId="99" xfId="9" applyBorder="1" applyAlignment="1">
      <alignment horizontal="center" vertical="center" wrapText="1"/>
    </xf>
    <xf numFmtId="0" fontId="42" fillId="0" borderId="93" xfId="9" applyFont="1" applyBorder="1" applyAlignment="1">
      <alignment horizontal="center" vertical="center" wrapText="1"/>
    </xf>
    <xf numFmtId="0" fontId="29" fillId="12" borderId="108" xfId="9" applyFont="1" applyFill="1" applyBorder="1" applyAlignment="1">
      <alignment horizontal="center" vertical="center" wrapText="1"/>
    </xf>
    <xf numFmtId="0" fontId="6" fillId="0" borderId="107" xfId="9" applyFont="1" applyBorder="1"/>
    <xf numFmtId="0" fontId="6" fillId="0" borderId="106" xfId="9" applyFont="1" applyBorder="1"/>
    <xf numFmtId="0" fontId="31" fillId="0" borderId="78" xfId="9" applyBorder="1" applyAlignment="1">
      <alignment horizontal="center" vertical="center" wrapText="1"/>
    </xf>
    <xf numFmtId="0" fontId="32" fillId="0" borderId="97" xfId="9" applyFont="1" applyBorder="1" applyAlignment="1">
      <alignment horizontal="center" vertical="center" wrapText="1"/>
    </xf>
    <xf numFmtId="0" fontId="6" fillId="0" borderId="96" xfId="9" applyFont="1" applyBorder="1" applyAlignment="1">
      <alignment vertical="center"/>
    </xf>
    <xf numFmtId="0" fontId="6" fillId="0" borderId="115" xfId="9" applyFont="1" applyBorder="1" applyAlignment="1">
      <alignment vertical="center"/>
    </xf>
    <xf numFmtId="0" fontId="6" fillId="0" borderId="114" xfId="9" applyFont="1" applyBorder="1" applyAlignment="1">
      <alignment vertical="center"/>
    </xf>
    <xf numFmtId="0" fontId="6" fillId="0" borderId="88" xfId="9" applyFont="1" applyBorder="1" applyAlignment="1">
      <alignment vertical="center"/>
    </xf>
    <xf numFmtId="0" fontId="6" fillId="0" borderId="87" xfId="9" applyFont="1" applyBorder="1" applyAlignment="1">
      <alignment vertical="center"/>
    </xf>
    <xf numFmtId="9" fontId="29" fillId="12" borderId="100" xfId="9" applyNumberFormat="1" applyFont="1" applyFill="1" applyBorder="1" applyAlignment="1">
      <alignment horizontal="center" vertical="center" wrapText="1"/>
    </xf>
    <xf numFmtId="9" fontId="31" fillId="0" borderId="100" xfId="9" applyNumberFormat="1" applyBorder="1" applyAlignment="1">
      <alignment horizontal="center" vertical="center" wrapText="1"/>
    </xf>
    <xf numFmtId="49" fontId="42" fillId="0" borderId="94" xfId="9" applyNumberFormat="1" applyFont="1" applyBorder="1" applyAlignment="1">
      <alignment horizontal="center" vertical="center" wrapText="1"/>
    </xf>
    <xf numFmtId="0" fontId="31" fillId="0" borderId="78" xfId="9" applyBorder="1" applyAlignment="1">
      <alignment horizontal="center" vertical="center"/>
    </xf>
    <xf numFmtId="0" fontId="30" fillId="12" borderId="108" xfId="9" applyFont="1" applyFill="1" applyBorder="1" applyAlignment="1">
      <alignment horizontal="center" vertical="center" wrapText="1"/>
    </xf>
    <xf numFmtId="0" fontId="42" fillId="0" borderId="78" xfId="9" applyFont="1" applyBorder="1" applyAlignment="1">
      <alignment horizontal="center" vertical="center" wrapText="1"/>
    </xf>
    <xf numFmtId="0" fontId="31" fillId="0" borderId="75" xfId="9" applyBorder="1" applyAlignment="1">
      <alignment horizontal="center" vertical="center"/>
    </xf>
    <xf numFmtId="0" fontId="31" fillId="12" borderId="94" xfId="9" applyFill="1" applyBorder="1" applyAlignment="1">
      <alignment horizontal="center" vertical="center" wrapText="1"/>
    </xf>
    <xf numFmtId="10" fontId="42" fillId="0" borderId="100" xfId="9" applyNumberFormat="1" applyFont="1" applyBorder="1" applyAlignment="1">
      <alignment horizontal="center" vertical="center" wrapText="1"/>
    </xf>
    <xf numFmtId="0" fontId="6" fillId="0" borderId="111" xfId="9" applyFont="1" applyBorder="1"/>
    <xf numFmtId="0" fontId="39" fillId="0" borderId="100" xfId="9" applyFont="1" applyBorder="1" applyAlignment="1">
      <alignment horizontal="center" vertical="center" wrapText="1"/>
    </xf>
    <xf numFmtId="0" fontId="39" fillId="0" borderId="99" xfId="9" applyFont="1" applyBorder="1" applyAlignment="1">
      <alignment horizontal="center" vertical="center" wrapText="1"/>
    </xf>
    <xf numFmtId="0" fontId="39" fillId="10" borderId="100" xfId="9" applyFont="1" applyFill="1" applyBorder="1" applyAlignment="1">
      <alignment horizontal="center" vertical="center" wrapText="1"/>
    </xf>
    <xf numFmtId="0" fontId="29" fillId="15" borderId="108" xfId="9" applyFont="1" applyFill="1" applyBorder="1" applyAlignment="1">
      <alignment horizontal="center"/>
    </xf>
    <xf numFmtId="0" fontId="6" fillId="0" borderId="110" xfId="9" applyFont="1" applyBorder="1"/>
    <xf numFmtId="0" fontId="30" fillId="14" borderId="109" xfId="9" applyFont="1" applyFill="1" applyBorder="1" applyAlignment="1">
      <alignment horizontal="center"/>
    </xf>
    <xf numFmtId="0" fontId="29" fillId="13" borderId="109" xfId="9" applyFont="1" applyFill="1" applyBorder="1" applyAlignment="1">
      <alignment horizontal="center"/>
    </xf>
    <xf numFmtId="0" fontId="43" fillId="12" borderId="100" xfId="9" applyFont="1" applyFill="1" applyBorder="1" applyAlignment="1">
      <alignment horizontal="center" vertical="center" wrapText="1"/>
    </xf>
    <xf numFmtId="170" fontId="25" fillId="9" borderId="86" xfId="9" applyNumberFormat="1" applyFont="1" applyFill="1" applyBorder="1" applyAlignment="1">
      <alignment horizontal="center" vertical="center" wrapText="1"/>
    </xf>
    <xf numFmtId="0" fontId="16" fillId="9" borderId="71" xfId="9" applyFont="1" applyFill="1" applyBorder="1"/>
    <xf numFmtId="0" fontId="16" fillId="9" borderId="85" xfId="9" applyFont="1" applyFill="1" applyBorder="1"/>
    <xf numFmtId="170" fontId="25" fillId="0" borderId="86" xfId="9" applyNumberFormat="1" applyFont="1" applyBorder="1" applyAlignment="1">
      <alignment horizontal="center" vertical="center" wrapText="1"/>
    </xf>
    <xf numFmtId="0" fontId="16" fillId="0" borderId="71" xfId="9" applyFont="1" applyBorder="1"/>
    <xf numFmtId="0" fontId="16" fillId="0" borderId="85" xfId="9" applyFont="1" applyBorder="1"/>
    <xf numFmtId="0" fontId="24" fillId="12" borderId="100" xfId="9" applyFont="1" applyFill="1" applyBorder="1" applyAlignment="1">
      <alignment horizontal="center"/>
    </xf>
    <xf numFmtId="0" fontId="16" fillId="0" borderId="99" xfId="9" applyFont="1" applyBorder="1"/>
    <xf numFmtId="0" fontId="16" fillId="0" borderId="98" xfId="9" applyFont="1" applyBorder="1"/>
    <xf numFmtId="0" fontId="36" fillId="11" borderId="94" xfId="9" applyFont="1" applyFill="1" applyBorder="1" applyAlignment="1">
      <alignment horizontal="center" vertical="center" wrapText="1"/>
    </xf>
    <xf numFmtId="0" fontId="16" fillId="0" borderId="93" xfId="9" applyFont="1" applyBorder="1"/>
    <xf numFmtId="0" fontId="16" fillId="0" borderId="92" xfId="9" applyFont="1" applyBorder="1"/>
    <xf numFmtId="0" fontId="16" fillId="0" borderId="91" xfId="9" applyFont="1" applyBorder="1"/>
    <xf numFmtId="0" fontId="25" fillId="0" borderId="0" xfId="9" applyFont="1"/>
    <xf numFmtId="0" fontId="16" fillId="0" borderId="90" xfId="9" applyFont="1" applyBorder="1"/>
    <xf numFmtId="0" fontId="16" fillId="0" borderId="0" xfId="9" applyFont="1"/>
    <xf numFmtId="0" fontId="39" fillId="9" borderId="81" xfId="9" applyFont="1" applyFill="1" applyBorder="1" applyAlignment="1">
      <alignment horizontal="center" vertical="center" wrapText="1"/>
    </xf>
    <xf numFmtId="0" fontId="10" fillId="9" borderId="81" xfId="9" applyFont="1" applyFill="1" applyBorder="1"/>
    <xf numFmtId="0" fontId="10" fillId="9" borderId="80" xfId="9" applyFont="1" applyFill="1" applyBorder="1"/>
    <xf numFmtId="0" fontId="25" fillId="0" borderId="81" xfId="9" applyFont="1" applyBorder="1" applyAlignment="1">
      <alignment horizontal="center" vertical="center" wrapText="1"/>
    </xf>
    <xf numFmtId="0" fontId="16" fillId="0" borderId="81" xfId="9" applyFont="1" applyBorder="1"/>
    <xf numFmtId="0" fontId="16" fillId="0" borderId="80" xfId="9" applyFont="1" applyBorder="1"/>
    <xf numFmtId="0" fontId="25" fillId="12" borderId="100" xfId="9" applyFont="1" applyFill="1" applyBorder="1" applyAlignment="1">
      <alignment horizontal="center"/>
    </xf>
    <xf numFmtId="0" fontId="31" fillId="0" borderId="84" xfId="9" applyBorder="1" applyAlignment="1">
      <alignment horizontal="center"/>
    </xf>
    <xf numFmtId="0" fontId="31" fillId="0" borderId="82" xfId="9" applyBorder="1" applyAlignment="1">
      <alignment horizontal="center"/>
    </xf>
    <xf numFmtId="9" fontId="42" fillId="0" borderId="78" xfId="9" applyNumberFormat="1" applyFont="1" applyBorder="1" applyAlignment="1">
      <alignment horizontal="center"/>
    </xf>
    <xf numFmtId="0" fontId="6" fillId="0" borderId="77" xfId="9" applyFont="1" applyBorder="1"/>
    <xf numFmtId="9" fontId="42" fillId="0" borderId="76" xfId="9" applyNumberFormat="1" applyFont="1" applyBorder="1" applyAlignment="1">
      <alignment horizontal="center"/>
    </xf>
    <xf numFmtId="9" fontId="33" fillId="0" borderId="72" xfId="9" applyNumberFormat="1" applyFont="1" applyBorder="1" applyAlignment="1">
      <alignment horizontal="center" vertical="center"/>
    </xf>
    <xf numFmtId="0" fontId="16" fillId="0" borderId="70" xfId="9" applyFont="1" applyBorder="1"/>
    <xf numFmtId="10" fontId="33" fillId="0" borderId="72" xfId="9" applyNumberFormat="1" applyFont="1" applyBorder="1" applyAlignment="1">
      <alignment horizontal="center" vertical="center"/>
    </xf>
    <xf numFmtId="10" fontId="16" fillId="0" borderId="71" xfId="9" applyNumberFormat="1" applyFont="1" applyBorder="1"/>
    <xf numFmtId="10" fontId="16" fillId="0" borderId="70" xfId="9" applyNumberFormat="1" applyFont="1" applyBorder="1"/>
    <xf numFmtId="0" fontId="33" fillId="0" borderId="72" xfId="9" applyFont="1" applyBorder="1" applyAlignment="1">
      <alignment horizontal="center" vertical="center" wrapText="1"/>
    </xf>
    <xf numFmtId="0" fontId="33" fillId="0" borderId="86" xfId="9" applyFont="1" applyBorder="1" applyAlignment="1">
      <alignment horizontal="center" vertical="center"/>
    </xf>
    <xf numFmtId="0" fontId="33" fillId="0" borderId="82" xfId="9" applyFont="1" applyBorder="1" applyAlignment="1">
      <alignment horizontal="center" vertical="center" wrapText="1"/>
    </xf>
    <xf numFmtId="0" fontId="16" fillId="0" borderId="81" xfId="9" applyFont="1" applyBorder="1" applyAlignment="1">
      <alignment wrapText="1"/>
    </xf>
    <xf numFmtId="0" fontId="16" fillId="0" borderId="80" xfId="9" applyFont="1" applyBorder="1" applyAlignment="1">
      <alignment wrapText="1"/>
    </xf>
    <xf numFmtId="0" fontId="33" fillId="0" borderId="84" xfId="9" applyFont="1" applyBorder="1" applyAlignment="1">
      <alignment horizontal="center" vertical="center"/>
    </xf>
    <xf numFmtId="0" fontId="16" fillId="0" borderId="83" xfId="9" applyFont="1" applyBorder="1"/>
    <xf numFmtId="0" fontId="33" fillId="9" borderId="84" xfId="9" applyFont="1" applyFill="1" applyBorder="1" applyAlignment="1">
      <alignment horizontal="center" vertical="center"/>
    </xf>
    <xf numFmtId="0" fontId="16" fillId="9" borderId="81" xfId="9" applyFont="1" applyFill="1" applyBorder="1"/>
    <xf numFmtId="0" fontId="16" fillId="9" borderId="83" xfId="9" applyFont="1" applyFill="1" applyBorder="1"/>
    <xf numFmtId="169" fontId="33" fillId="9" borderId="72" xfId="9" applyNumberFormat="1" applyFont="1" applyFill="1" applyBorder="1" applyAlignment="1">
      <alignment horizontal="center" vertical="center"/>
    </xf>
    <xf numFmtId="169" fontId="16" fillId="9" borderId="70" xfId="9" applyNumberFormat="1" applyFont="1" applyFill="1" applyBorder="1"/>
    <xf numFmtId="169" fontId="16" fillId="9" borderId="71" xfId="9" applyNumberFormat="1" applyFont="1" applyFill="1" applyBorder="1"/>
    <xf numFmtId="0" fontId="33" fillId="9" borderId="72" xfId="9" applyFont="1" applyFill="1" applyBorder="1" applyAlignment="1">
      <alignment horizontal="center" vertical="center" wrapText="1"/>
    </xf>
    <xf numFmtId="0" fontId="16" fillId="9" borderId="70" xfId="9" applyFont="1" applyFill="1" applyBorder="1"/>
    <xf numFmtId="0" fontId="34" fillId="9" borderId="72" xfId="9" applyFont="1" applyFill="1" applyBorder="1" applyAlignment="1">
      <alignment horizontal="center" vertical="center" wrapText="1"/>
    </xf>
    <xf numFmtId="0" fontId="10" fillId="9" borderId="71" xfId="9" applyFont="1" applyFill="1" applyBorder="1"/>
    <xf numFmtId="0" fontId="10" fillId="9" borderId="85" xfId="9" applyFont="1" applyFill="1" applyBorder="1"/>
    <xf numFmtId="0" fontId="29" fillId="11" borderId="94" xfId="9" applyFont="1" applyFill="1" applyBorder="1" applyAlignment="1">
      <alignment horizontal="center" vertical="center"/>
    </xf>
    <xf numFmtId="0" fontId="6" fillId="0" borderId="90" xfId="9" applyFont="1" applyBorder="1"/>
    <xf numFmtId="0" fontId="24" fillId="12" borderId="94" xfId="9" applyFont="1" applyFill="1" applyBorder="1" applyAlignment="1">
      <alignment horizontal="center" vertical="center" wrapText="1"/>
    </xf>
    <xf numFmtId="0" fontId="16" fillId="0" borderId="89" xfId="9" applyFont="1" applyBorder="1"/>
    <xf numFmtId="0" fontId="16" fillId="0" borderId="88" xfId="9" applyFont="1" applyBorder="1"/>
    <xf numFmtId="0" fontId="16" fillId="0" borderId="87" xfId="9" applyFont="1" applyBorder="1"/>
    <xf numFmtId="0" fontId="41" fillId="12" borderId="105" xfId="9" applyFont="1" applyFill="1" applyBorder="1" applyAlignment="1">
      <alignment horizontal="center" vertical="center" wrapText="1"/>
    </xf>
    <xf numFmtId="0" fontId="16" fillId="0" borderId="104" xfId="9" applyFont="1" applyBorder="1"/>
    <xf numFmtId="0" fontId="24" fillId="12" borderId="105" xfId="9" applyFont="1" applyFill="1" applyBorder="1" applyAlignment="1">
      <alignment horizontal="center" vertical="center" wrapText="1"/>
    </xf>
    <xf numFmtId="0" fontId="33" fillId="0" borderId="78" xfId="9" applyFont="1" applyBorder="1" applyAlignment="1">
      <alignment horizontal="center"/>
    </xf>
    <xf numFmtId="0" fontId="16" fillId="0" borderId="75" xfId="9" applyFont="1" applyBorder="1"/>
    <xf numFmtId="0" fontId="16" fillId="0" borderId="77" xfId="9" applyFont="1" applyBorder="1"/>
    <xf numFmtId="0" fontId="33" fillId="0" borderId="76" xfId="9" applyFont="1" applyBorder="1" applyAlignment="1">
      <alignment horizontal="center"/>
    </xf>
    <xf numFmtId="0" fontId="16" fillId="0" borderId="74" xfId="9" applyFont="1" applyBorder="1"/>
    <xf numFmtId="0" fontId="24" fillId="12" borderId="108" xfId="9" applyFont="1" applyFill="1" applyBorder="1" applyAlignment="1">
      <alignment horizontal="center" vertical="center" wrapText="1"/>
    </xf>
    <xf numFmtId="0" fontId="16" fillId="0" borderId="107" xfId="9" applyFont="1" applyBorder="1"/>
    <xf numFmtId="0" fontId="16" fillId="0" borderId="106" xfId="9" applyFont="1" applyBorder="1"/>
    <xf numFmtId="0" fontId="40" fillId="0" borderId="71" xfId="9" applyFont="1" applyBorder="1" applyAlignment="1">
      <alignment horizontal="left" vertical="center" wrapText="1"/>
    </xf>
    <xf numFmtId="0" fontId="40" fillId="0" borderId="71" xfId="9" applyFont="1" applyBorder="1" applyAlignment="1">
      <alignment horizontal="left"/>
    </xf>
    <xf numFmtId="0" fontId="40" fillId="0" borderId="85" xfId="9" applyFont="1" applyBorder="1" applyAlignment="1">
      <alignment horizontal="left"/>
    </xf>
    <xf numFmtId="0" fontId="39" fillId="0" borderId="81" xfId="9" applyFont="1" applyBorder="1" applyAlignment="1">
      <alignment horizontal="center" vertical="center" wrapText="1"/>
    </xf>
    <xf numFmtId="0" fontId="10" fillId="0" borderId="81" xfId="9" applyFont="1" applyBorder="1"/>
    <xf numFmtId="0" fontId="10" fillId="0" borderId="80" xfId="9" applyFont="1" applyBorder="1"/>
    <xf numFmtId="0" fontId="34" fillId="0" borderId="72" xfId="9" applyFont="1" applyBorder="1" applyAlignment="1">
      <alignment horizontal="center" vertical="center" wrapText="1"/>
    </xf>
    <xf numFmtId="0" fontId="10" fillId="0" borderId="71" xfId="9" applyFont="1" applyBorder="1"/>
    <xf numFmtId="0" fontId="10" fillId="0" borderId="85" xfId="9" applyFont="1" applyBorder="1"/>
    <xf numFmtId="0" fontId="37" fillId="0" borderId="94" xfId="9" applyFont="1" applyBorder="1" applyAlignment="1">
      <alignment horizontal="center" vertical="center" wrapText="1"/>
    </xf>
    <xf numFmtId="0" fontId="36" fillId="11" borderId="93" xfId="9" applyFont="1" applyFill="1" applyBorder="1" applyAlignment="1">
      <alignment horizontal="center" vertical="center"/>
    </xf>
    <xf numFmtId="0" fontId="33" fillId="0" borderId="125" xfId="9" applyFont="1" applyBorder="1" applyAlignment="1">
      <alignment horizontal="center"/>
    </xf>
    <xf numFmtId="0" fontId="16" fillId="0" borderId="126" xfId="9" applyFont="1" applyBorder="1"/>
    <xf numFmtId="0" fontId="33" fillId="0" borderId="127" xfId="9" applyFont="1" applyBorder="1" applyAlignment="1">
      <alignment horizontal="center"/>
    </xf>
    <xf numFmtId="0" fontId="16" fillId="0" borderId="127" xfId="9" applyFont="1" applyBorder="1"/>
    <xf numFmtId="0" fontId="16" fillId="0" borderId="128" xfId="9" applyFont="1" applyBorder="1"/>
    <xf numFmtId="0" fontId="33" fillId="0" borderId="129" xfId="9" applyFont="1" applyBorder="1" applyAlignment="1">
      <alignment horizontal="center"/>
    </xf>
    <xf numFmtId="9" fontId="33" fillId="0" borderId="123" xfId="9" applyNumberFormat="1" applyFont="1" applyBorder="1" applyAlignment="1">
      <alignment horizontal="center" vertical="center"/>
    </xf>
    <xf numFmtId="0" fontId="16" fillId="0" borderId="124" xfId="9" applyFont="1" applyBorder="1"/>
    <xf numFmtId="169" fontId="33" fillId="0" borderId="107" xfId="9" applyNumberFormat="1" applyFont="1" applyBorder="1" applyAlignment="1">
      <alignment horizontal="center" vertical="center"/>
    </xf>
    <xf numFmtId="0" fontId="16" fillId="0" borderId="110" xfId="9" applyFont="1" applyBorder="1"/>
    <xf numFmtId="0" fontId="33" fillId="0" borderId="122" xfId="9" applyFont="1" applyBorder="1" applyAlignment="1">
      <alignment horizontal="center" vertical="center" wrapText="1"/>
    </xf>
    <xf numFmtId="0" fontId="16" fillId="0" borderId="120" xfId="9" applyFont="1" applyBorder="1"/>
    <xf numFmtId="0" fontId="16" fillId="0" borderId="121" xfId="9" applyFont="1" applyBorder="1"/>
    <xf numFmtId="0" fontId="16" fillId="0" borderId="119" xfId="9" applyFont="1" applyBorder="1"/>
    <xf numFmtId="10" fontId="33" fillId="0" borderId="123" xfId="9" applyNumberFormat="1" applyFont="1" applyBorder="1" applyAlignment="1">
      <alignment horizontal="center" vertical="center"/>
    </xf>
    <xf numFmtId="9" fontId="33" fillId="0" borderId="118" xfId="9" applyNumberFormat="1" applyFont="1" applyBorder="1" applyAlignment="1">
      <alignment horizontal="center" vertical="center"/>
    </xf>
    <xf numFmtId="169" fontId="33" fillId="0" borderId="120" xfId="9" applyNumberFormat="1" applyFont="1" applyBorder="1" applyAlignment="1">
      <alignment horizontal="center" vertical="center"/>
    </xf>
    <xf numFmtId="0" fontId="25" fillId="0" borderId="94" xfId="9" applyFont="1" applyBorder="1" applyAlignment="1">
      <alignment horizontal="center" vertical="center" wrapText="1"/>
    </xf>
    <xf numFmtId="170" fontId="18" fillId="0" borderId="116" xfId="9" applyNumberFormat="1" applyFont="1" applyBorder="1" applyAlignment="1">
      <alignment horizontal="center" vertical="center" wrapText="1"/>
    </xf>
    <xf numFmtId="170" fontId="25" fillId="0" borderId="96" xfId="9" applyNumberFormat="1" applyFont="1" applyBorder="1" applyAlignment="1">
      <alignment horizontal="center" vertical="center" wrapText="1"/>
    </xf>
    <xf numFmtId="170" fontId="25" fillId="0" borderId="115" xfId="9" applyNumberFormat="1" applyFont="1" applyBorder="1" applyAlignment="1">
      <alignment horizontal="center" vertical="center" wrapText="1"/>
    </xf>
    <xf numFmtId="170" fontId="25" fillId="0" borderId="71" xfId="9" applyNumberFormat="1" applyFont="1" applyBorder="1" applyAlignment="1">
      <alignment horizontal="center" vertical="center" wrapText="1"/>
    </xf>
    <xf numFmtId="170" fontId="25" fillId="0" borderId="85" xfId="9" applyNumberFormat="1" applyFont="1" applyBorder="1" applyAlignment="1">
      <alignment horizontal="center" vertical="center" wrapText="1"/>
    </xf>
    <xf numFmtId="168" fontId="25" fillId="0" borderId="117" xfId="9" applyNumberFormat="1" applyFont="1" applyBorder="1" applyAlignment="1">
      <alignment horizontal="center" vertical="center" wrapText="1"/>
    </xf>
    <xf numFmtId="168" fontId="25" fillId="0" borderId="102" xfId="9" applyNumberFormat="1" applyFont="1" applyBorder="1" applyAlignment="1">
      <alignment horizontal="center" vertical="center" wrapText="1"/>
    </xf>
    <xf numFmtId="1" fontId="25" fillId="0" borderId="117" xfId="9" applyNumberFormat="1" applyFont="1" applyBorder="1" applyAlignment="1">
      <alignment horizontal="center" vertical="center" wrapText="1"/>
    </xf>
    <xf numFmtId="1" fontId="25" fillId="0" borderId="102" xfId="9" applyNumberFormat="1" applyFont="1" applyBorder="1" applyAlignment="1">
      <alignment horizontal="center" vertical="center" wrapText="1"/>
    </xf>
    <xf numFmtId="169" fontId="25" fillId="0" borderId="105" xfId="9" applyNumberFormat="1" applyFont="1" applyBorder="1" applyAlignment="1">
      <alignment horizontal="center" vertical="center" wrapText="1"/>
    </xf>
    <xf numFmtId="169" fontId="25" fillId="0" borderId="102" xfId="9" applyNumberFormat="1" applyFont="1" applyBorder="1" applyAlignment="1">
      <alignment horizontal="center" vertical="center" wrapText="1"/>
    </xf>
    <xf numFmtId="0" fontId="25" fillId="0" borderId="116" xfId="9" applyFont="1" applyBorder="1" applyAlignment="1">
      <alignment horizontal="left" vertical="center" wrapText="1"/>
    </xf>
    <xf numFmtId="0" fontId="25" fillId="0" borderId="96" xfId="9" applyFont="1" applyBorder="1" applyAlignment="1">
      <alignment horizontal="left" vertical="center" wrapText="1"/>
    </xf>
    <xf numFmtId="0" fontId="25" fillId="0" borderId="115" xfId="9" applyFont="1" applyBorder="1" applyAlignment="1">
      <alignment horizontal="left" vertical="center" wrapText="1"/>
    </xf>
    <xf numFmtId="0" fontId="25" fillId="0" borderId="89" xfId="9" applyFont="1" applyBorder="1" applyAlignment="1">
      <alignment horizontal="left" vertical="center" wrapText="1"/>
    </xf>
    <xf numFmtId="0" fontId="25" fillId="0" borderId="88" xfId="9" applyFont="1" applyBorder="1" applyAlignment="1">
      <alignment horizontal="left" vertical="center" wrapText="1"/>
    </xf>
    <xf numFmtId="0" fontId="25" fillId="0" borderId="87" xfId="9" applyFont="1" applyBorder="1" applyAlignment="1">
      <alignment horizontal="left" vertical="center" wrapText="1"/>
    </xf>
    <xf numFmtId="0" fontId="24" fillId="12" borderId="100" xfId="9" applyFont="1" applyFill="1" applyBorder="1" applyAlignment="1">
      <alignment horizontal="center" vertical="center"/>
    </xf>
    <xf numFmtId="0" fontId="16" fillId="0" borderId="99" xfId="9" applyFont="1" applyBorder="1" applyAlignment="1">
      <alignment horizontal="center" vertical="center"/>
    </xf>
    <xf numFmtId="0" fontId="16" fillId="0" borderId="98" xfId="9" applyFont="1" applyBorder="1" applyAlignment="1">
      <alignment horizontal="center" vertical="center"/>
    </xf>
    <xf numFmtId="0" fontId="33" fillId="0" borderId="94" xfId="9" applyFont="1" applyBorder="1" applyAlignment="1">
      <alignment horizontal="center" vertical="center" wrapText="1"/>
    </xf>
    <xf numFmtId="0" fontId="33" fillId="0" borderId="93" xfId="9" applyFont="1" applyBorder="1" applyAlignment="1">
      <alignment horizontal="center" vertical="center" wrapText="1"/>
    </xf>
    <xf numFmtId="0" fontId="33" fillId="0" borderId="92" xfId="9" applyFont="1" applyBorder="1" applyAlignment="1">
      <alignment horizontal="center" vertical="center" wrapText="1"/>
    </xf>
    <xf numFmtId="0" fontId="33" fillId="0" borderId="86" xfId="9" applyFont="1" applyBorder="1" applyAlignment="1">
      <alignment horizontal="center" vertical="center" wrapText="1"/>
    </xf>
    <xf numFmtId="0" fontId="33" fillId="0" borderId="71" xfId="9" applyFont="1" applyBorder="1" applyAlignment="1">
      <alignment horizontal="center" vertical="center" wrapText="1"/>
    </xf>
    <xf numFmtId="0" fontId="33" fillId="0" borderId="85" xfId="9" applyFont="1" applyBorder="1" applyAlignment="1">
      <alignment horizontal="center" vertical="center" wrapText="1"/>
    </xf>
    <xf numFmtId="168" fontId="25" fillId="0" borderId="105" xfId="9" applyNumberFormat="1" applyFont="1" applyBorder="1" applyAlignment="1">
      <alignment horizontal="center" vertical="center" wrapText="1"/>
    </xf>
    <xf numFmtId="1" fontId="25" fillId="0" borderId="105" xfId="9" applyNumberFormat="1" applyFont="1" applyBorder="1" applyAlignment="1">
      <alignment horizontal="center" vertical="center" wrapText="1"/>
    </xf>
    <xf numFmtId="0" fontId="18" fillId="0" borderId="116" xfId="9" applyFont="1" applyBorder="1" applyAlignment="1">
      <alignment horizontal="left" vertical="center" wrapText="1"/>
    </xf>
    <xf numFmtId="0" fontId="29" fillId="14" borderId="109" xfId="9" applyFont="1" applyFill="1" applyBorder="1" applyAlignment="1">
      <alignment horizontal="center"/>
    </xf>
    <xf numFmtId="0" fontId="46" fillId="0" borderId="99" xfId="9" applyFont="1" applyBorder="1" applyAlignment="1">
      <alignment vertical="center" wrapText="1"/>
    </xf>
    <xf numFmtId="0" fontId="5" fillId="0" borderId="99" xfId="9" applyFont="1" applyBorder="1"/>
    <xf numFmtId="0" fontId="5" fillId="0" borderId="98" xfId="9" applyFont="1" applyBorder="1"/>
    <xf numFmtId="0" fontId="30" fillId="12" borderId="100" xfId="9" applyFont="1" applyFill="1" applyBorder="1" applyAlignment="1">
      <alignment horizontal="center" vertical="center" wrapText="1"/>
    </xf>
    <xf numFmtId="0" fontId="42" fillId="0" borderId="100" xfId="9" applyFont="1" applyBorder="1" applyAlignment="1">
      <alignment horizontal="center" vertical="center" wrapText="1"/>
    </xf>
    <xf numFmtId="0" fontId="46" fillId="0" borderId="99" xfId="9" applyFont="1" applyBorder="1" applyAlignment="1">
      <alignment horizontal="center" vertical="center" wrapText="1"/>
    </xf>
    <xf numFmtId="0" fontId="46" fillId="0" borderId="93" xfId="9" applyFont="1" applyBorder="1" applyAlignment="1">
      <alignment horizontal="center" vertical="center" wrapText="1"/>
    </xf>
    <xf numFmtId="0" fontId="5" fillId="0" borderId="93" xfId="9" applyFont="1" applyBorder="1"/>
    <xf numFmtId="0" fontId="5" fillId="0" borderId="113" xfId="9" applyFont="1" applyBorder="1"/>
    <xf numFmtId="0" fontId="5" fillId="0" borderId="88" xfId="9" applyFont="1" applyBorder="1"/>
    <xf numFmtId="0" fontId="5" fillId="0" borderId="112" xfId="9" applyFont="1" applyBorder="1"/>
    <xf numFmtId="0" fontId="45" fillId="0" borderId="94" xfId="9" applyFont="1" applyBorder="1" applyAlignment="1">
      <alignment horizontal="center" vertical="center" wrapText="1"/>
    </xf>
    <xf numFmtId="0" fontId="5" fillId="0" borderId="92" xfId="9" applyFont="1" applyBorder="1"/>
    <xf numFmtId="0" fontId="5" fillId="0" borderId="89" xfId="9" applyFont="1" applyBorder="1"/>
    <xf numFmtId="0" fontId="5" fillId="0" borderId="87" xfId="9" applyFont="1" applyBorder="1"/>
    <xf numFmtId="0" fontId="44" fillId="0" borderId="109" xfId="9" applyFont="1" applyBorder="1" applyAlignment="1">
      <alignment horizontal="center" vertical="center" wrapText="1"/>
    </xf>
    <xf numFmtId="0" fontId="33" fillId="0" borderId="84" xfId="0" applyFont="1" applyBorder="1" applyAlignment="1">
      <alignment horizontal="center" vertical="center"/>
    </xf>
    <xf numFmtId="0" fontId="16" fillId="0" borderId="81" xfId="0" applyFont="1" applyBorder="1"/>
    <xf numFmtId="0" fontId="16" fillId="0" borderId="83" xfId="0" applyFont="1" applyBorder="1"/>
    <xf numFmtId="9" fontId="33" fillId="0" borderId="82" xfId="0" applyNumberFormat="1" applyFont="1" applyBorder="1" applyAlignment="1">
      <alignment horizontal="center" vertical="center"/>
    </xf>
    <xf numFmtId="9" fontId="16" fillId="0" borderId="83" xfId="0" applyNumberFormat="1" applyFont="1" applyBorder="1"/>
    <xf numFmtId="9" fontId="33" fillId="0" borderId="72" xfId="0" applyNumberFormat="1" applyFont="1" applyBorder="1" applyAlignment="1">
      <alignment horizontal="center"/>
    </xf>
    <xf numFmtId="0" fontId="16" fillId="0" borderId="71" xfId="0" applyFont="1" applyBorder="1"/>
    <xf numFmtId="0" fontId="16" fillId="0" borderId="70" xfId="0" applyFont="1" applyBorder="1"/>
    <xf numFmtId="0" fontId="33" fillId="0" borderId="82" xfId="0" applyFont="1" applyBorder="1" applyAlignment="1">
      <alignment horizontal="center"/>
    </xf>
    <xf numFmtId="0" fontId="16" fillId="0" borderId="80" xfId="0" applyFont="1" applyBorder="1"/>
    <xf numFmtId="0" fontId="33" fillId="0" borderId="78" xfId="0" applyFont="1" applyBorder="1" applyAlignment="1">
      <alignment horizontal="center"/>
    </xf>
    <xf numFmtId="0" fontId="16" fillId="0" borderId="75" xfId="0" applyFont="1" applyBorder="1"/>
    <xf numFmtId="0" fontId="16" fillId="0" borderId="77" xfId="0" applyFont="1" applyBorder="1"/>
    <xf numFmtId="0" fontId="33" fillId="0" borderId="76" xfId="0" applyFont="1" applyBorder="1" applyAlignment="1">
      <alignment horizontal="center"/>
    </xf>
    <xf numFmtId="0" fontId="16" fillId="0" borderId="74" xfId="0" applyFont="1" applyBorder="1"/>
    <xf numFmtId="0" fontId="36" fillId="11" borderId="94" xfId="0" applyFont="1" applyFill="1" applyBorder="1" applyAlignment="1">
      <alignment horizontal="center" vertical="center" wrapText="1"/>
    </xf>
    <xf numFmtId="0" fontId="16" fillId="0" borderId="93" xfId="0" applyFont="1" applyBorder="1"/>
    <xf numFmtId="0" fontId="16" fillId="0" borderId="92" xfId="0" applyFont="1" applyBorder="1"/>
    <xf numFmtId="0" fontId="16" fillId="0" borderId="91" xfId="0" applyFont="1" applyBorder="1"/>
    <xf numFmtId="0" fontId="25" fillId="0" borderId="0" xfId="0" applyFont="1"/>
    <xf numFmtId="0" fontId="16" fillId="0" borderId="90" xfId="0" applyFont="1" applyBorder="1"/>
    <xf numFmtId="0" fontId="16" fillId="0" borderId="0" xfId="0" applyFont="1"/>
    <xf numFmtId="0" fontId="16" fillId="0" borderId="89" xfId="0" applyFont="1" applyBorder="1"/>
    <xf numFmtId="0" fontId="16" fillId="0" borderId="88" xfId="0" applyFont="1" applyBorder="1"/>
    <xf numFmtId="0" fontId="16" fillId="0" borderId="87" xfId="0" applyFont="1" applyBorder="1"/>
    <xf numFmtId="0" fontId="36" fillId="11" borderId="93" xfId="0" applyFont="1" applyFill="1" applyBorder="1" applyAlignment="1">
      <alignment horizontal="center" vertical="center"/>
    </xf>
    <xf numFmtId="0" fontId="33" fillId="0" borderId="86" xfId="0" applyFont="1" applyBorder="1" applyAlignment="1">
      <alignment horizontal="center" vertical="center"/>
    </xf>
    <xf numFmtId="9" fontId="33" fillId="0" borderId="72" xfId="0" applyNumberFormat="1" applyFont="1" applyBorder="1" applyAlignment="1">
      <alignment horizontal="center" vertical="center"/>
    </xf>
    <xf numFmtId="9" fontId="16" fillId="0" borderId="70" xfId="0" applyNumberFormat="1" applyFont="1" applyBorder="1"/>
    <xf numFmtId="0" fontId="33" fillId="0" borderId="72" xfId="0" applyFont="1" applyBorder="1" applyAlignment="1">
      <alignment horizontal="center" wrapText="1"/>
    </xf>
    <xf numFmtId="0" fontId="33" fillId="0" borderId="109" xfId="0" applyFont="1" applyBorder="1" applyAlignment="1">
      <alignment horizontal="center" vertical="center" wrapText="1"/>
    </xf>
    <xf numFmtId="0" fontId="16" fillId="0" borderId="107" xfId="0" applyFont="1" applyBorder="1"/>
    <xf numFmtId="0" fontId="16" fillId="0" borderId="106" xfId="0" applyFont="1" applyBorder="1"/>
    <xf numFmtId="170" fontId="25" fillId="0" borderId="86" xfId="0" applyNumberFormat="1" applyFont="1" applyBorder="1" applyAlignment="1">
      <alignment horizontal="center" vertical="center" wrapText="1"/>
    </xf>
    <xf numFmtId="0" fontId="16" fillId="0" borderId="85" xfId="0" applyFont="1" applyBorder="1"/>
    <xf numFmtId="0" fontId="25" fillId="0" borderId="71" xfId="0" applyFont="1" applyBorder="1" applyAlignment="1">
      <alignment horizontal="center" vertical="center" wrapText="1"/>
    </xf>
    <xf numFmtId="0" fontId="24" fillId="12" borderId="100" xfId="0" applyFont="1" applyFill="1" applyBorder="1" applyAlignment="1">
      <alignment horizontal="center"/>
    </xf>
    <xf numFmtId="0" fontId="16" fillId="0" borderId="99" xfId="0" applyFont="1" applyBorder="1"/>
    <xf numFmtId="0" fontId="16" fillId="0" borderId="98" xfId="0" applyFont="1" applyBorder="1"/>
    <xf numFmtId="0" fontId="25" fillId="12" borderId="100" xfId="0" applyFont="1" applyFill="1" applyBorder="1" applyAlignment="1">
      <alignment horizontal="center"/>
    </xf>
    <xf numFmtId="0" fontId="24" fillId="12" borderId="94" xfId="0" applyFont="1" applyFill="1" applyBorder="1" applyAlignment="1">
      <alignment horizontal="center" vertical="center" wrapText="1"/>
    </xf>
    <xf numFmtId="0" fontId="25" fillId="0" borderId="94" xfId="0" applyFont="1" applyBorder="1" applyAlignment="1">
      <alignment horizontal="center" vertical="center" wrapText="1"/>
    </xf>
    <xf numFmtId="0" fontId="24" fillId="12" borderId="108" xfId="0" applyFont="1" applyFill="1" applyBorder="1" applyAlignment="1">
      <alignment horizontal="center" vertical="center" wrapText="1"/>
    </xf>
    <xf numFmtId="0" fontId="41" fillId="12" borderId="105" xfId="0" applyFont="1" applyFill="1" applyBorder="1" applyAlignment="1">
      <alignment horizontal="center" vertical="center" wrapText="1"/>
    </xf>
    <xf numFmtId="0" fontId="16" fillId="0" borderId="104" xfId="0" applyFont="1" applyBorder="1"/>
    <xf numFmtId="0" fontId="24" fillId="12" borderId="105" xfId="0" applyFont="1" applyFill="1" applyBorder="1" applyAlignment="1">
      <alignment horizontal="center" vertical="center" wrapText="1"/>
    </xf>
    <xf numFmtId="9" fontId="42" fillId="0" borderId="78" xfId="0" applyNumberFormat="1" applyFont="1" applyBorder="1" applyAlignment="1">
      <alignment horizontal="center"/>
    </xf>
    <xf numFmtId="0" fontId="6" fillId="0" borderId="75" xfId="0" applyFont="1" applyBorder="1"/>
    <xf numFmtId="0" fontId="6" fillId="0" borderId="77" xfId="0" applyFont="1" applyBorder="1"/>
    <xf numFmtId="9" fontId="42" fillId="0" borderId="76" xfId="0" applyNumberFormat="1" applyFont="1" applyBorder="1" applyAlignment="1">
      <alignment horizontal="center"/>
    </xf>
    <xf numFmtId="0" fontId="6" fillId="0" borderId="74" xfId="0" applyFont="1" applyBorder="1"/>
    <xf numFmtId="0" fontId="29" fillId="11" borderId="94" xfId="0" applyFont="1" applyFill="1" applyBorder="1" applyAlignment="1">
      <alignment horizontal="center" vertical="center"/>
    </xf>
    <xf numFmtId="0" fontId="6" fillId="0" borderId="93" xfId="0" applyFont="1" applyBorder="1"/>
    <xf numFmtId="0" fontId="6" fillId="0" borderId="92" xfId="0" applyFont="1" applyBorder="1"/>
    <xf numFmtId="0" fontId="6" fillId="0" borderId="91" xfId="0" applyFont="1" applyBorder="1"/>
    <xf numFmtId="0" fontId="0" fillId="0" borderId="0" xfId="0"/>
    <xf numFmtId="0" fontId="6" fillId="0" borderId="90" xfId="0" applyFont="1" applyBorder="1"/>
    <xf numFmtId="0" fontId="6" fillId="0" borderId="89" xfId="0" applyFont="1" applyBorder="1"/>
    <xf numFmtId="0" fontId="6" fillId="0" borderId="88" xfId="0" applyFont="1" applyBorder="1"/>
    <xf numFmtId="0" fontId="6" fillId="0" borderId="87" xfId="0" applyFont="1" applyBorder="1"/>
    <xf numFmtId="0" fontId="29" fillId="15" borderId="108" xfId="0" applyFont="1" applyFill="1" applyBorder="1" applyAlignment="1">
      <alignment horizontal="center"/>
    </xf>
    <xf numFmtId="0" fontId="6" fillId="0" borderId="107" xfId="0" applyFont="1" applyBorder="1"/>
    <xf numFmtId="0" fontId="6" fillId="0" borderId="110" xfId="0" applyFont="1" applyBorder="1"/>
    <xf numFmtId="0" fontId="29" fillId="14" borderId="109" xfId="0" applyFont="1" applyFill="1" applyBorder="1" applyAlignment="1">
      <alignment horizontal="center"/>
    </xf>
    <xf numFmtId="0" fontId="29" fillId="13" borderId="109" xfId="0" applyFont="1" applyFill="1" applyBorder="1" applyAlignment="1">
      <alignment horizontal="center"/>
    </xf>
    <xf numFmtId="0" fontId="6" fillId="0" borderId="106" xfId="0" applyFont="1" applyBorder="1"/>
    <xf numFmtId="0" fontId="0" fillId="0" borderId="84" xfId="0" applyBorder="1" applyAlignment="1">
      <alignment horizontal="center"/>
    </xf>
    <xf numFmtId="0" fontId="6" fillId="0" borderId="81" xfId="0" applyFont="1" applyBorder="1"/>
    <xf numFmtId="0" fontId="6" fillId="0" borderId="83" xfId="0" applyFont="1" applyBorder="1"/>
    <xf numFmtId="0" fontId="0" fillId="0" borderId="82" xfId="0" applyBorder="1" applyAlignment="1">
      <alignment horizontal="center"/>
    </xf>
    <xf numFmtId="0" fontId="6" fillId="0" borderId="80" xfId="0" applyFont="1" applyBorder="1"/>
    <xf numFmtId="0" fontId="29" fillId="12" borderId="100" xfId="0" applyFont="1" applyFill="1" applyBorder="1" applyAlignment="1">
      <alignment horizontal="center" vertical="center" wrapText="1"/>
    </xf>
    <xf numFmtId="0" fontId="6" fillId="0" borderId="99" xfId="0" applyFont="1" applyBorder="1"/>
    <xf numFmtId="0" fontId="6" fillId="0" borderId="98" xfId="0" applyFont="1" applyBorder="1"/>
    <xf numFmtId="0" fontId="42" fillId="0" borderId="99" xfId="0" applyFont="1" applyBorder="1" applyAlignment="1">
      <alignment horizontal="center" vertical="center" wrapText="1"/>
    </xf>
    <xf numFmtId="0" fontId="30" fillId="12" borderId="100" xfId="0" applyFont="1" applyFill="1" applyBorder="1" applyAlignment="1">
      <alignment horizontal="center" vertical="center" wrapText="1"/>
    </xf>
    <xf numFmtId="0" fontId="38" fillId="0" borderId="100" xfId="0" applyFont="1" applyBorder="1" applyAlignment="1">
      <alignment horizontal="center" vertical="center" wrapText="1"/>
    </xf>
    <xf numFmtId="0" fontId="6" fillId="0" borderId="111" xfId="0" applyFont="1" applyBorder="1"/>
    <xf numFmtId="0" fontId="43" fillId="12" borderId="100" xfId="0" applyFont="1" applyFill="1" applyBorder="1" applyAlignment="1">
      <alignment horizontal="center" vertical="center" wrapText="1"/>
    </xf>
    <xf numFmtId="0" fontId="39" fillId="0" borderId="100" xfId="0" applyFont="1" applyBorder="1" applyAlignment="1">
      <alignment horizontal="center" vertical="center" wrapText="1"/>
    </xf>
    <xf numFmtId="0" fontId="39" fillId="0" borderId="99" xfId="0" applyFont="1" applyBorder="1" applyAlignment="1">
      <alignment horizontal="center" vertical="center" wrapText="1"/>
    </xf>
    <xf numFmtId="0" fontId="39" fillId="10" borderId="100" xfId="0" applyFont="1" applyFill="1" applyBorder="1" applyAlignment="1">
      <alignment horizontal="center" vertical="center" wrapText="1"/>
    </xf>
    <xf numFmtId="0" fontId="29" fillId="12" borderId="108" xfId="0" applyFont="1" applyFill="1" applyBorder="1" applyAlignment="1">
      <alignment horizontal="center" vertical="center" wrapText="1"/>
    </xf>
    <xf numFmtId="0" fontId="42" fillId="0" borderId="78" xfId="0" applyFont="1" applyBorder="1" applyAlignment="1">
      <alignment horizontal="center" vertical="center" wrapText="1"/>
    </xf>
    <xf numFmtId="0" fontId="0" fillId="0" borderId="75" xfId="0" applyBorder="1" applyAlignment="1">
      <alignment horizontal="center" vertical="center"/>
    </xf>
    <xf numFmtId="0" fontId="0" fillId="12" borderId="94" xfId="0" applyFill="1" applyBorder="1" applyAlignment="1">
      <alignment horizontal="center" vertical="center" wrapText="1"/>
    </xf>
    <xf numFmtId="49" fontId="42" fillId="0" borderId="94" xfId="0" applyNumberFormat="1" applyFont="1" applyBorder="1" applyAlignment="1">
      <alignment horizontal="center" vertical="center" wrapText="1"/>
    </xf>
    <xf numFmtId="0" fontId="0" fillId="0" borderId="78" xfId="0" applyBorder="1" applyAlignment="1">
      <alignment horizontal="center" vertical="center"/>
    </xf>
    <xf numFmtId="0" fontId="0" fillId="0" borderId="82" xfId="0" applyBorder="1" applyAlignment="1">
      <alignment horizontal="center" vertical="center"/>
    </xf>
    <xf numFmtId="0" fontId="29" fillId="12" borderId="94" xfId="0" applyFont="1" applyFill="1" applyBorder="1" applyAlignment="1">
      <alignment horizontal="center" vertical="center" wrapText="1"/>
    </xf>
    <xf numFmtId="0" fontId="46" fillId="0" borderId="93" xfId="0" applyFont="1" applyBorder="1" applyAlignment="1">
      <alignment horizontal="center" vertical="center" wrapText="1"/>
    </xf>
    <xf numFmtId="0" fontId="5" fillId="0" borderId="93" xfId="0" applyFont="1" applyBorder="1"/>
    <xf numFmtId="0" fontId="5" fillId="0" borderId="113" xfId="0" applyFont="1" applyBorder="1"/>
    <xf numFmtId="0" fontId="5" fillId="0" borderId="88" xfId="0" applyFont="1" applyBorder="1"/>
    <xf numFmtId="0" fontId="5" fillId="0" borderId="112" xfId="0" applyFont="1" applyBorder="1"/>
    <xf numFmtId="0" fontId="45" fillId="0" borderId="94" xfId="0" applyFont="1" applyBorder="1" applyAlignment="1">
      <alignment horizontal="center" vertical="center" wrapText="1"/>
    </xf>
    <xf numFmtId="0" fontId="5" fillId="0" borderId="92" xfId="0" applyFont="1" applyBorder="1"/>
    <xf numFmtId="0" fontId="5" fillId="0" borderId="89" xfId="0" applyFont="1" applyBorder="1"/>
    <xf numFmtId="0" fontId="5" fillId="0" borderId="87" xfId="0" applyFont="1" applyBorder="1"/>
    <xf numFmtId="9" fontId="29" fillId="12" borderId="100" xfId="0" applyNumberFormat="1" applyFont="1" applyFill="1" applyBorder="1" applyAlignment="1">
      <alignment horizontal="center" vertical="center" wrapText="1"/>
    </xf>
    <xf numFmtId="0" fontId="42" fillId="0" borderId="100" xfId="0" applyFont="1" applyBorder="1" applyAlignment="1">
      <alignment horizontal="center" vertical="center" wrapText="1"/>
    </xf>
    <xf numFmtId="0" fontId="0" fillId="0" borderId="78" xfId="0" applyBorder="1" applyAlignment="1">
      <alignment horizontal="center" vertical="center" wrapText="1"/>
    </xf>
    <xf numFmtId="0" fontId="32" fillId="0" borderId="94" xfId="0" applyFont="1" applyBorder="1" applyAlignment="1">
      <alignment horizontal="center"/>
    </xf>
    <xf numFmtId="0" fontId="6" fillId="0" borderId="113" xfId="0" applyFont="1" applyBorder="1"/>
    <xf numFmtId="0" fontId="6" fillId="0" borderId="73" xfId="0" applyFont="1" applyBorder="1"/>
    <xf numFmtId="0" fontId="6" fillId="0" borderId="112" xfId="0" applyFont="1" applyBorder="1"/>
    <xf numFmtId="0" fontId="44" fillId="0" borderId="109" xfId="0" applyFont="1" applyBorder="1" applyAlignment="1">
      <alignment horizontal="center" vertical="center" wrapText="1"/>
    </xf>
    <xf numFmtId="0" fontId="29" fillId="0" borderId="82" xfId="0" applyFont="1" applyBorder="1" applyAlignment="1">
      <alignment horizontal="left" vertical="center" wrapText="1"/>
    </xf>
    <xf numFmtId="0" fontId="29" fillId="0" borderId="76" xfId="0" applyFont="1" applyBorder="1" applyAlignment="1">
      <alignment horizontal="left" vertical="center" wrapText="1"/>
    </xf>
    <xf numFmtId="0" fontId="38" fillId="10" borderId="94" xfId="0" applyFont="1" applyFill="1" applyBorder="1" applyAlignment="1">
      <alignment horizontal="center" vertical="center" wrapText="1"/>
    </xf>
    <xf numFmtId="49" fontId="46" fillId="0" borderId="94" xfId="9" applyNumberFormat="1" applyFont="1" applyBorder="1" applyAlignment="1">
      <alignment horizontal="center" vertical="center" wrapText="1"/>
    </xf>
    <xf numFmtId="0" fontId="48" fillId="0" borderId="82" xfId="9" applyFont="1" applyBorder="1" applyAlignment="1">
      <alignment horizontal="center" vertical="center"/>
    </xf>
    <xf numFmtId="0" fontId="5" fillId="0" borderId="81" xfId="9" applyFont="1" applyBorder="1"/>
    <xf numFmtId="0" fontId="5" fillId="0" borderId="83" xfId="9" applyFont="1" applyBorder="1"/>
    <xf numFmtId="9" fontId="42" fillId="0" borderId="100" xfId="9" applyNumberFormat="1" applyFont="1" applyBorder="1" applyAlignment="1">
      <alignment horizontal="center" vertical="center" wrapText="1"/>
    </xf>
    <xf numFmtId="0" fontId="48" fillId="0" borderId="78" xfId="9" applyFont="1" applyBorder="1" applyAlignment="1">
      <alignment horizontal="center" vertical="center"/>
    </xf>
    <xf numFmtId="0" fontId="5" fillId="0" borderId="75" xfId="9" applyFont="1" applyBorder="1"/>
    <xf numFmtId="0" fontId="5" fillId="0" borderId="74" xfId="9" applyFont="1" applyBorder="1"/>
    <xf numFmtId="0" fontId="42" fillId="0" borderId="99" xfId="9" applyFont="1" applyBorder="1" applyAlignment="1">
      <alignment horizontal="center" vertical="center" wrapText="1"/>
    </xf>
    <xf numFmtId="0" fontId="25" fillId="0" borderId="81" xfId="9" applyFont="1" applyBorder="1" applyAlignment="1">
      <alignment horizontal="left" vertical="center" wrapText="1"/>
    </xf>
    <xf numFmtId="0" fontId="16" fillId="0" borderId="81" xfId="9" applyFont="1" applyBorder="1" applyAlignment="1">
      <alignment horizontal="left"/>
    </xf>
    <xf numFmtId="0" fontId="16" fillId="0" borderId="80" xfId="9" applyFont="1" applyBorder="1" applyAlignment="1">
      <alignment horizontal="left"/>
    </xf>
    <xf numFmtId="0" fontId="25" fillId="0" borderId="71" xfId="9" applyFont="1" applyBorder="1" applyAlignment="1">
      <alignment horizontal="left" vertical="center" wrapText="1"/>
    </xf>
    <xf numFmtId="0" fontId="16" fillId="0" borderId="71" xfId="9" applyFont="1" applyBorder="1" applyAlignment="1">
      <alignment horizontal="left"/>
    </xf>
    <xf numFmtId="0" fontId="16" fillId="0" borderId="85" xfId="9" applyFont="1" applyBorder="1" applyAlignment="1">
      <alignment horizontal="left"/>
    </xf>
    <xf numFmtId="0" fontId="33" fillId="0" borderId="109" xfId="9" applyFont="1" applyBorder="1" applyAlignment="1">
      <alignment horizontal="center" vertical="center" wrapText="1"/>
    </xf>
    <xf numFmtId="10" fontId="33" fillId="0" borderId="82" xfId="9" applyNumberFormat="1" applyFont="1" applyBorder="1" applyAlignment="1">
      <alignment horizontal="center" vertical="center"/>
    </xf>
    <xf numFmtId="10" fontId="33" fillId="0" borderId="83" xfId="9" applyNumberFormat="1" applyFont="1" applyBorder="1" applyAlignment="1">
      <alignment horizontal="center" vertical="center"/>
    </xf>
    <xf numFmtId="9" fontId="33" fillId="0" borderId="82" xfId="9" applyNumberFormat="1" applyFont="1" applyBorder="1" applyAlignment="1">
      <alignment horizontal="center" vertical="center"/>
    </xf>
    <xf numFmtId="9" fontId="33" fillId="0" borderId="81" xfId="9" applyNumberFormat="1" applyFont="1" applyBorder="1" applyAlignment="1">
      <alignment horizontal="center" vertical="center"/>
    </xf>
    <xf numFmtId="9" fontId="33" fillId="0" borderId="83" xfId="9" applyNumberFormat="1" applyFont="1" applyBorder="1" applyAlignment="1">
      <alignment horizontal="center" vertical="center"/>
    </xf>
    <xf numFmtId="0" fontId="33" fillId="0" borderId="82" xfId="9" applyFont="1" applyBorder="1" applyAlignment="1">
      <alignment horizontal="center" wrapText="1"/>
    </xf>
    <xf numFmtId="0" fontId="16" fillId="0" borderId="83" xfId="9" applyFont="1" applyBorder="1" applyAlignment="1">
      <alignment wrapText="1"/>
    </xf>
    <xf numFmtId="0" fontId="16" fillId="0" borderId="71" xfId="9" applyFont="1" applyBorder="1" applyAlignment="1">
      <alignment horizontal="center" vertical="center"/>
    </xf>
    <xf numFmtId="0" fontId="16" fillId="0" borderId="70" xfId="9" applyFont="1" applyBorder="1" applyAlignment="1">
      <alignment horizontal="center" vertical="center"/>
    </xf>
    <xf numFmtId="10" fontId="33" fillId="0" borderId="70" xfId="9" applyNumberFormat="1" applyFont="1" applyBorder="1" applyAlignment="1">
      <alignment horizontal="center" vertical="center"/>
    </xf>
    <xf numFmtId="9" fontId="33" fillId="0" borderId="71" xfId="9" applyNumberFormat="1" applyFont="1" applyBorder="1" applyAlignment="1">
      <alignment horizontal="center" vertical="center"/>
    </xf>
    <xf numFmtId="9" fontId="33" fillId="0" borderId="70" xfId="9" applyNumberFormat="1" applyFont="1" applyBorder="1" applyAlignment="1">
      <alignment horizontal="center" vertical="center"/>
    </xf>
    <xf numFmtId="9" fontId="33" fillId="0" borderId="82" xfId="9" applyNumberFormat="1" applyFont="1" applyBorder="1" applyAlignment="1">
      <alignment horizontal="center"/>
    </xf>
    <xf numFmtId="9" fontId="33" fillId="0" borderId="81" xfId="9" applyNumberFormat="1" applyFont="1" applyBorder="1" applyAlignment="1">
      <alignment horizontal="center"/>
    </xf>
    <xf numFmtId="9" fontId="33" fillId="0" borderId="83" xfId="9" applyNumberFormat="1" applyFont="1" applyBorder="1" applyAlignment="1">
      <alignment horizontal="center"/>
    </xf>
    <xf numFmtId="0" fontId="38" fillId="0" borderId="1" xfId="2" applyFont="1" applyBorder="1" applyAlignment="1">
      <alignment horizontal="center"/>
    </xf>
    <xf numFmtId="0" fontId="13" fillId="0" borderId="65" xfId="2" applyFont="1" applyBorder="1" applyAlignment="1">
      <alignment horizontal="center" vertical="center" wrapText="1"/>
    </xf>
    <xf numFmtId="0" fontId="13" fillId="0" borderId="64" xfId="2" applyFont="1" applyBorder="1" applyAlignment="1">
      <alignment horizontal="center" vertical="center" wrapText="1"/>
    </xf>
    <xf numFmtId="0" fontId="13" fillId="0" borderId="59" xfId="2" applyFont="1" applyBorder="1" applyAlignment="1">
      <alignment horizontal="center" vertical="center" wrapText="1"/>
    </xf>
    <xf numFmtId="164" fontId="6" fillId="0" borderId="65" xfId="0" applyNumberFormat="1" applyFont="1" applyBorder="1" applyAlignment="1">
      <alignment horizontal="center" vertical="center" wrapText="1"/>
    </xf>
    <xf numFmtId="164" fontId="6" fillId="0" borderId="64" xfId="0" applyNumberFormat="1" applyFont="1" applyBorder="1" applyAlignment="1">
      <alignment horizontal="center" vertical="center" wrapText="1"/>
    </xf>
    <xf numFmtId="164" fontId="6" fillId="0" borderId="59" xfId="0" applyNumberFormat="1" applyFont="1" applyBorder="1" applyAlignment="1">
      <alignment horizontal="center" vertical="center" wrapText="1"/>
    </xf>
    <xf numFmtId="9" fontId="2" fillId="0" borderId="65" xfId="2" applyNumberFormat="1" applyFont="1" applyBorder="1" applyAlignment="1">
      <alignment horizontal="center" vertical="center" wrapText="1"/>
    </xf>
    <xf numFmtId="9" fontId="2" fillId="0" borderId="59" xfId="2" applyNumberFormat="1" applyFont="1" applyBorder="1" applyAlignment="1">
      <alignment horizontal="center" vertical="center" wrapText="1"/>
    </xf>
    <xf numFmtId="9" fontId="2" fillId="0" borderId="64" xfId="2"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6" fillId="0" borderId="1" xfId="0" applyFont="1" applyBorder="1"/>
    <xf numFmtId="0" fontId="13" fillId="0" borderId="1" xfId="2" applyFont="1" applyBorder="1" applyAlignment="1">
      <alignment horizontal="center" vertical="center" wrapText="1"/>
    </xf>
    <xf numFmtId="0" fontId="2" fillId="0" borderId="59" xfId="2" applyFont="1" applyBorder="1" applyAlignment="1">
      <alignment horizontal="center" vertical="center" wrapText="1"/>
    </xf>
    <xf numFmtId="9" fontId="2" fillId="0" borderId="1" xfId="2" applyNumberFormat="1" applyFont="1" applyBorder="1" applyAlignment="1">
      <alignment horizontal="center" vertical="center" wrapText="1"/>
    </xf>
    <xf numFmtId="169" fontId="38" fillId="0" borderId="1" xfId="2" applyNumberFormat="1" applyFont="1" applyBorder="1" applyAlignment="1">
      <alignment horizontal="center"/>
    </xf>
    <xf numFmtId="9" fontId="38" fillId="0" borderId="1" xfId="2" applyNumberFormat="1" applyFont="1" applyBorder="1" applyAlignment="1">
      <alignment horizontal="center"/>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12" fillId="2" borderId="130" xfId="0" applyFont="1" applyFill="1" applyBorder="1" applyAlignment="1">
      <alignment horizontal="center" vertical="center" wrapText="1"/>
    </xf>
    <xf numFmtId="0" fontId="12" fillId="2" borderId="37"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10" fillId="0" borderId="66" xfId="3" applyFont="1" applyBorder="1" applyAlignment="1">
      <alignment horizontal="center" vertical="center" wrapText="1"/>
    </xf>
    <xf numFmtId="0" fontId="4" fillId="5" borderId="1" xfId="2" applyFont="1" applyFill="1" applyBorder="1" applyAlignment="1">
      <alignment horizontal="center"/>
    </xf>
    <xf numFmtId="49" fontId="38" fillId="0" borderId="33" xfId="3" applyNumberFormat="1" applyFont="1" applyBorder="1" applyAlignment="1">
      <alignment horizontal="center" vertical="center" wrapText="1"/>
    </xf>
    <xf numFmtId="49" fontId="38" fillId="0" borderId="26" xfId="3" applyNumberFormat="1" applyFont="1" applyBorder="1" applyAlignment="1">
      <alignment horizontal="center" vertical="center" wrapText="1"/>
    </xf>
    <xf numFmtId="0" fontId="4" fillId="6" borderId="1" xfId="2" applyFont="1" applyFill="1" applyBorder="1" applyAlignment="1">
      <alignment horizontal="center"/>
    </xf>
    <xf numFmtId="0" fontId="4" fillId="7" borderId="1" xfId="2" applyFont="1" applyFill="1" applyBorder="1" applyAlignment="1">
      <alignment horizontal="center"/>
    </xf>
    <xf numFmtId="0" fontId="6" fillId="2" borderId="1" xfId="2" applyFont="1" applyFill="1" applyBorder="1" applyAlignment="1">
      <alignment horizontal="center" vertical="center" wrapText="1"/>
    </xf>
    <xf numFmtId="49" fontId="6" fillId="0" borderId="1" xfId="2" applyNumberFormat="1" applyFont="1" applyBorder="1" applyAlignment="1">
      <alignment horizontal="center" vertical="center" wrapText="1"/>
    </xf>
    <xf numFmtId="0" fontId="4" fillId="2" borderId="1" xfId="2" applyFont="1" applyFill="1" applyBorder="1" applyAlignment="1">
      <alignment horizontal="center" vertical="center" wrapText="1"/>
    </xf>
    <xf numFmtId="0" fontId="6" fillId="0" borderId="1" xfId="2" applyFont="1" applyBorder="1" applyAlignment="1">
      <alignment horizontal="center" vertical="center"/>
    </xf>
    <xf numFmtId="0" fontId="38" fillId="4" borderId="26" xfId="3" applyFont="1" applyFill="1" applyBorder="1" applyAlignment="1">
      <alignment horizontal="center" vertical="center" wrapText="1"/>
    </xf>
    <xf numFmtId="0" fontId="38" fillId="4" borderId="24" xfId="3" applyFont="1" applyFill="1" applyBorder="1" applyAlignment="1">
      <alignment horizontal="center" vertical="center" wrapText="1"/>
    </xf>
    <xf numFmtId="0" fontId="38" fillId="4" borderId="25" xfId="3" applyFont="1" applyFill="1" applyBorder="1" applyAlignment="1">
      <alignment horizontal="center" vertical="center" wrapText="1"/>
    </xf>
    <xf numFmtId="9" fontId="38" fillId="0" borderId="19" xfId="3" applyNumberFormat="1" applyFont="1" applyBorder="1" applyAlignment="1">
      <alignment horizontal="center" vertical="center" wrapText="1"/>
    </xf>
    <xf numFmtId="9" fontId="38" fillId="0" borderId="7" xfId="3" applyNumberFormat="1" applyFont="1" applyBorder="1" applyAlignment="1">
      <alignment horizontal="center" vertical="center" wrapText="1"/>
    </xf>
    <xf numFmtId="9" fontId="38" fillId="0" borderId="20" xfId="3" applyNumberFormat="1" applyFont="1" applyBorder="1" applyAlignment="1">
      <alignment horizontal="center" vertical="center" wrapText="1"/>
    </xf>
    <xf numFmtId="9" fontId="38" fillId="0" borderId="21" xfId="3" applyNumberFormat="1" applyFont="1" applyBorder="1" applyAlignment="1">
      <alignment horizontal="center" vertical="center" wrapText="1"/>
    </xf>
    <xf numFmtId="9" fontId="38" fillId="0" borderId="14" xfId="3" applyNumberFormat="1" applyFont="1" applyBorder="1" applyAlignment="1">
      <alignment horizontal="center" vertical="center" wrapText="1"/>
    </xf>
    <xf numFmtId="9" fontId="38" fillId="0" borderId="22" xfId="3" applyNumberFormat="1" applyFont="1" applyBorder="1" applyAlignment="1">
      <alignment horizontal="center" vertical="center" wrapText="1"/>
    </xf>
    <xf numFmtId="0" fontId="42" fillId="0" borderId="1" xfId="2" applyFont="1" applyBorder="1" applyAlignment="1">
      <alignment horizontal="center"/>
    </xf>
    <xf numFmtId="9" fontId="42" fillId="0" borderId="1" xfId="2" applyNumberFormat="1" applyFont="1" applyBorder="1" applyAlignment="1">
      <alignment horizontal="center"/>
    </xf>
    <xf numFmtId="9" fontId="42" fillId="4" borderId="19" xfId="3" applyNumberFormat="1" applyFont="1" applyFill="1" applyBorder="1" applyAlignment="1">
      <alignment horizontal="center" vertical="center" wrapText="1"/>
    </xf>
    <xf numFmtId="9" fontId="42" fillId="4" borderId="7" xfId="3" applyNumberFormat="1" applyFont="1" applyFill="1" applyBorder="1" applyAlignment="1">
      <alignment horizontal="center" vertical="center" wrapText="1"/>
    </xf>
    <xf numFmtId="9" fontId="42" fillId="4" borderId="20" xfId="3" applyNumberFormat="1" applyFont="1" applyFill="1" applyBorder="1" applyAlignment="1">
      <alignment horizontal="center" vertical="center" wrapText="1"/>
    </xf>
    <xf numFmtId="9" fontId="42" fillId="4" borderId="21" xfId="3" applyNumberFormat="1" applyFont="1" applyFill="1" applyBorder="1" applyAlignment="1">
      <alignment horizontal="center" vertical="center" wrapText="1"/>
    </xf>
    <xf numFmtId="9" fontId="42" fillId="4" borderId="14" xfId="3" applyNumberFormat="1" applyFont="1" applyFill="1" applyBorder="1" applyAlignment="1">
      <alignment horizontal="center" vertical="center" wrapText="1"/>
    </xf>
    <xf numFmtId="9" fontId="42" fillId="4" borderId="22" xfId="3" applyNumberFormat="1" applyFont="1" applyFill="1" applyBorder="1" applyAlignment="1">
      <alignment horizontal="center" vertical="center" wrapText="1"/>
    </xf>
    <xf numFmtId="0" fontId="42" fillId="0" borderId="30" xfId="2" applyFont="1" applyBorder="1" applyAlignment="1">
      <alignment horizontal="center" vertical="center" wrapText="1"/>
    </xf>
    <xf numFmtId="0" fontId="42" fillId="0" borderId="31" xfId="2" applyFont="1" applyBorder="1" applyAlignment="1">
      <alignment horizontal="center" vertical="center" wrapText="1"/>
    </xf>
    <xf numFmtId="0" fontId="42" fillId="0" borderId="32" xfId="2" applyFont="1" applyBorder="1" applyAlignment="1">
      <alignment horizontal="center" vertical="center" wrapText="1"/>
    </xf>
    <xf numFmtId="0" fontId="2" fillId="4" borderId="9" xfId="2" applyFont="1" applyFill="1" applyBorder="1" applyAlignment="1">
      <alignment horizontal="center" vertical="center" wrapText="1"/>
    </xf>
    <xf numFmtId="0" fontId="2" fillId="4" borderId="10" xfId="2" applyFont="1" applyFill="1" applyBorder="1" applyAlignment="1">
      <alignment horizontal="center" vertical="center"/>
    </xf>
    <xf numFmtId="0" fontId="2" fillId="4" borderId="11" xfId="2" applyFont="1" applyFill="1" applyBorder="1" applyAlignment="1">
      <alignment horizontal="center" vertical="center"/>
    </xf>
    <xf numFmtId="0" fontId="2" fillId="4" borderId="16" xfId="2" applyFont="1" applyFill="1" applyBorder="1" applyAlignment="1">
      <alignment horizontal="center" vertical="center"/>
    </xf>
    <xf numFmtId="0" fontId="2" fillId="4" borderId="17" xfId="2" applyFont="1" applyFill="1" applyBorder="1" applyAlignment="1">
      <alignment horizontal="center" vertical="center"/>
    </xf>
    <xf numFmtId="0" fontId="2" fillId="4" borderId="18" xfId="2" applyFont="1" applyFill="1" applyBorder="1" applyAlignment="1">
      <alignment horizontal="center" vertical="center"/>
    </xf>
    <xf numFmtId="0" fontId="6" fillId="4" borderId="24" xfId="3" applyFont="1" applyFill="1" applyBorder="1" applyAlignment="1">
      <alignment horizontal="center" vertical="center" wrapText="1"/>
    </xf>
    <xf numFmtId="0" fontId="6" fillId="4" borderId="25" xfId="3" applyFont="1" applyFill="1" applyBorder="1" applyAlignment="1">
      <alignment horizontal="center" vertical="center" wrapText="1"/>
    </xf>
    <xf numFmtId="0" fontId="42" fillId="4" borderId="26" xfId="3" applyFont="1" applyFill="1" applyBorder="1" applyAlignment="1">
      <alignment horizontal="center" vertical="center" wrapText="1"/>
    </xf>
    <xf numFmtId="0" fontId="42" fillId="4" borderId="24" xfId="3" applyFont="1" applyFill="1" applyBorder="1" applyAlignment="1">
      <alignment horizontal="center" vertical="center" wrapText="1"/>
    </xf>
    <xf numFmtId="0" fontId="42" fillId="4" borderId="25" xfId="3" applyFont="1" applyFill="1" applyBorder="1" applyAlignment="1">
      <alignment horizontal="center" vertical="center" wrapText="1"/>
    </xf>
    <xf numFmtId="49" fontId="42" fillId="0" borderId="9" xfId="2" applyNumberFormat="1" applyFont="1" applyBorder="1" applyAlignment="1">
      <alignment horizontal="center" vertical="center" wrapText="1"/>
    </xf>
    <xf numFmtId="49" fontId="42" fillId="0" borderId="10" xfId="2" applyNumberFormat="1" applyFont="1" applyBorder="1" applyAlignment="1">
      <alignment horizontal="center" vertical="center" wrapText="1"/>
    </xf>
    <xf numFmtId="49" fontId="42" fillId="0" borderId="11" xfId="2" applyNumberFormat="1" applyFont="1" applyBorder="1" applyAlignment="1">
      <alignment horizontal="center" vertical="center" wrapText="1"/>
    </xf>
    <xf numFmtId="49" fontId="42" fillId="0" borderId="16" xfId="2" applyNumberFormat="1" applyFont="1" applyBorder="1" applyAlignment="1">
      <alignment horizontal="center" vertical="center" wrapText="1"/>
    </xf>
    <xf numFmtId="49" fontId="42" fillId="0" borderId="17" xfId="2" applyNumberFormat="1" applyFont="1" applyBorder="1" applyAlignment="1">
      <alignment horizontal="center" vertical="center" wrapText="1"/>
    </xf>
    <xf numFmtId="49" fontId="42" fillId="0" borderId="18" xfId="2" applyNumberFormat="1" applyFont="1" applyBorder="1" applyAlignment="1">
      <alignment horizontal="center" vertical="center" wrapText="1"/>
    </xf>
    <xf numFmtId="0" fontId="42" fillId="0" borderId="30" xfId="2" applyFont="1" applyBorder="1" applyAlignment="1">
      <alignment horizontal="center" vertical="center"/>
    </xf>
    <xf numFmtId="0" fontId="42" fillId="0" borderId="31" xfId="2" applyFont="1" applyBorder="1" applyAlignment="1">
      <alignment horizontal="center" vertical="center"/>
    </xf>
    <xf numFmtId="1" fontId="6" fillId="0" borderId="33" xfId="3" applyNumberFormat="1" applyFont="1" applyBorder="1" applyAlignment="1">
      <alignment horizontal="center" vertical="center" wrapText="1"/>
    </xf>
    <xf numFmtId="1" fontId="6" fillId="0" borderId="26" xfId="3" applyNumberFormat="1" applyFont="1" applyBorder="1" applyAlignment="1">
      <alignment horizontal="center" vertical="center" wrapText="1"/>
    </xf>
    <xf numFmtId="0" fontId="6" fillId="2" borderId="33" xfId="2" applyFont="1" applyFill="1" applyBorder="1" applyAlignment="1">
      <alignment horizontal="center" vertical="center"/>
    </xf>
    <xf numFmtId="0" fontId="6" fillId="2" borderId="34" xfId="2" applyFont="1" applyFill="1" applyBorder="1" applyAlignment="1">
      <alignment horizontal="center" vertical="center"/>
    </xf>
    <xf numFmtId="0" fontId="6" fillId="2" borderId="35" xfId="2" applyFont="1" applyFill="1" applyBorder="1" applyAlignment="1">
      <alignment horizontal="center" vertical="center"/>
    </xf>
    <xf numFmtId="164" fontId="6" fillId="0" borderId="27" xfId="0" applyNumberFormat="1" applyFont="1" applyBorder="1" applyAlignment="1">
      <alignment horizontal="center" vertical="center" wrapText="1"/>
    </xf>
    <xf numFmtId="164" fontId="6" fillId="0" borderId="28" xfId="0" applyNumberFormat="1" applyFont="1" applyBorder="1" applyAlignment="1">
      <alignment horizontal="center" vertical="center" wrapText="1"/>
    </xf>
    <xf numFmtId="164" fontId="6" fillId="0" borderId="29" xfId="0" applyNumberFormat="1" applyFont="1" applyBorder="1" applyAlignment="1">
      <alignment horizontal="center" vertical="center" wrapText="1"/>
    </xf>
    <xf numFmtId="9" fontId="2" fillId="0" borderId="27" xfId="2" applyNumberFormat="1" applyFont="1" applyBorder="1" applyAlignment="1">
      <alignment horizontal="center" vertical="center" wrapText="1"/>
    </xf>
    <xf numFmtId="9" fontId="2" fillId="0" borderId="19" xfId="2" applyNumberFormat="1" applyFont="1" applyBorder="1" applyAlignment="1">
      <alignment horizontal="center" vertical="center" wrapText="1"/>
    </xf>
    <xf numFmtId="0" fontId="2" fillId="0" borderId="20" xfId="1" applyNumberFormat="1" applyFont="1" applyFill="1" applyBorder="1" applyAlignment="1">
      <alignment horizontal="center" vertical="center" wrapText="1"/>
    </xf>
    <xf numFmtId="0" fontId="2" fillId="0" borderId="28" xfId="1" applyNumberFormat="1" applyFont="1" applyFill="1" applyBorder="1" applyAlignment="1">
      <alignment horizontal="center" vertical="center"/>
    </xf>
    <xf numFmtId="0" fontId="2" fillId="0" borderId="19" xfId="1" applyNumberFormat="1" applyFont="1" applyFill="1" applyBorder="1" applyAlignment="1">
      <alignment horizontal="center" vertical="center"/>
    </xf>
    <xf numFmtId="0" fontId="2" fillId="0" borderId="64" xfId="2" applyFont="1" applyBorder="1" applyAlignment="1">
      <alignment horizontal="center" vertical="center" wrapText="1"/>
    </xf>
    <xf numFmtId="0" fontId="2" fillId="0" borderId="63" xfId="2" applyFont="1" applyBorder="1" applyAlignment="1">
      <alignment horizontal="center" vertical="center" wrapText="1"/>
    </xf>
    <xf numFmtId="0" fontId="26" fillId="0" borderId="1" xfId="2" applyFont="1" applyBorder="1" applyAlignment="1">
      <alignment horizontal="justify" vertical="center" wrapText="1"/>
    </xf>
    <xf numFmtId="0" fontId="17" fillId="0" borderId="7" xfId="2" applyFont="1" applyBorder="1" applyAlignment="1">
      <alignment horizontal="justify" vertical="center" wrapText="1"/>
    </xf>
    <xf numFmtId="2" fontId="2" fillId="0" borderId="7" xfId="8" applyNumberFormat="1" applyFont="1" applyFill="1" applyBorder="1" applyAlignment="1">
      <alignment horizontal="center" vertical="center"/>
    </xf>
    <xf numFmtId="0" fontId="17" fillId="0" borderId="8" xfId="2" applyFont="1" applyBorder="1" applyAlignment="1">
      <alignment horizontal="justify" vertical="center" wrapText="1"/>
    </xf>
    <xf numFmtId="0" fontId="26" fillId="0" borderId="39" xfId="2" applyFont="1" applyBorder="1" applyAlignment="1">
      <alignment horizontal="justify"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45" xfId="0" applyFont="1" applyBorder="1" applyAlignment="1">
      <alignment horizontal="center" vertical="center"/>
    </xf>
    <xf numFmtId="0" fontId="2" fillId="0" borderId="1" xfId="0" applyFont="1" applyBorder="1" applyAlignment="1">
      <alignment horizontal="center" vertical="center"/>
    </xf>
    <xf numFmtId="0" fontId="16" fillId="0" borderId="38" xfId="4" applyNumberFormat="1" applyFont="1" applyFill="1" applyBorder="1" applyAlignment="1">
      <alignment horizontal="justify" vertical="center" wrapText="1"/>
    </xf>
    <xf numFmtId="0" fontId="16" fillId="0" borderId="52" xfId="4" applyNumberFormat="1" applyFont="1" applyFill="1" applyBorder="1" applyAlignment="1">
      <alignment horizontal="justify" vertical="center" wrapText="1"/>
    </xf>
    <xf numFmtId="0" fontId="16" fillId="0" borderId="51" xfId="4" applyNumberFormat="1" applyFont="1" applyFill="1" applyBorder="1" applyAlignment="1">
      <alignment horizontal="justify" vertical="center" wrapText="1"/>
    </xf>
    <xf numFmtId="0" fontId="16" fillId="4" borderId="13" xfId="3" applyFont="1" applyFill="1" applyBorder="1" applyAlignment="1">
      <alignment horizontal="left" vertical="center" wrapText="1"/>
    </xf>
    <xf numFmtId="0" fontId="16" fillId="4" borderId="14" xfId="3" applyFont="1" applyFill="1" applyBorder="1" applyAlignment="1">
      <alignment horizontal="left" vertical="center" wrapText="1"/>
    </xf>
    <xf numFmtId="0" fontId="16" fillId="4" borderId="15" xfId="3" applyFont="1" applyFill="1" applyBorder="1" applyAlignment="1">
      <alignment horizontal="left" vertical="center" wrapText="1"/>
    </xf>
    <xf numFmtId="2" fontId="6" fillId="0" borderId="14" xfId="2" applyNumberFormat="1" applyFont="1" applyBorder="1" applyAlignment="1">
      <alignment horizontal="center"/>
    </xf>
    <xf numFmtId="2" fontId="6" fillId="0" borderId="15" xfId="2" applyNumberFormat="1" applyFont="1" applyBorder="1" applyAlignment="1">
      <alignment horizontal="center"/>
    </xf>
    <xf numFmtId="0" fontId="5" fillId="0" borderId="30" xfId="2" applyFont="1" applyBorder="1" applyAlignment="1">
      <alignment horizontal="center" vertical="center" wrapText="1"/>
    </xf>
    <xf numFmtId="0" fontId="5" fillId="0" borderId="31" xfId="2" applyFont="1" applyBorder="1" applyAlignment="1">
      <alignment horizontal="center" vertical="center"/>
    </xf>
    <xf numFmtId="0" fontId="5" fillId="0" borderId="32" xfId="2" applyFont="1" applyBorder="1" applyAlignment="1">
      <alignment horizontal="center" vertical="center"/>
    </xf>
    <xf numFmtId="49" fontId="6" fillId="0" borderId="33" xfId="1" applyNumberFormat="1" applyFont="1" applyFill="1" applyBorder="1" applyAlignment="1">
      <alignment horizontal="center" vertical="center" wrapText="1"/>
    </xf>
    <xf numFmtId="49" fontId="6" fillId="0" borderId="26" xfId="1" applyNumberFormat="1" applyFont="1" applyFill="1" applyBorder="1" applyAlignment="1">
      <alignment horizontal="center" vertical="center" wrapText="1"/>
    </xf>
    <xf numFmtId="2" fontId="6" fillId="0" borderId="13" xfId="2" applyNumberFormat="1" applyFont="1" applyBorder="1" applyAlignment="1">
      <alignment horizontal="center"/>
    </xf>
    <xf numFmtId="0" fontId="5" fillId="0" borderId="30" xfId="2" applyFont="1" applyBorder="1" applyAlignment="1">
      <alignment horizontal="center" vertical="center"/>
    </xf>
    <xf numFmtId="10" fontId="10" fillId="0" borderId="1" xfId="2" applyNumberFormat="1" applyFont="1" applyBorder="1" applyAlignment="1">
      <alignment horizontal="center" vertical="center"/>
    </xf>
    <xf numFmtId="0" fontId="10" fillId="0" borderId="43" xfId="2" applyFont="1" applyBorder="1" applyAlignment="1">
      <alignment horizontal="justify" vertical="center" wrapText="1"/>
    </xf>
    <xf numFmtId="0" fontId="10" fillId="0" borderId="44" xfId="2" applyFont="1" applyBorder="1" applyAlignment="1">
      <alignment horizontal="justify" vertical="center" wrapText="1"/>
    </xf>
    <xf numFmtId="0" fontId="10" fillId="0" borderId="38" xfId="2" applyFont="1" applyBorder="1" applyAlignment="1">
      <alignment horizontal="justify" vertical="center" wrapText="1"/>
    </xf>
    <xf numFmtId="0" fontId="10" fillId="0" borderId="60" xfId="2" applyFont="1" applyBorder="1" applyAlignment="1">
      <alignment horizontal="justify" vertical="center" wrapText="1"/>
    </xf>
    <xf numFmtId="0" fontId="10" fillId="0" borderId="45" xfId="2" applyFont="1" applyBorder="1" applyAlignment="1">
      <alignment horizontal="center" vertical="center"/>
    </xf>
    <xf numFmtId="0" fontId="10" fillId="0" borderId="1" xfId="2" applyFont="1" applyBorder="1" applyAlignment="1">
      <alignment horizontal="center" vertical="center"/>
    </xf>
    <xf numFmtId="10" fontId="10" fillId="0" borderId="65" xfId="2" applyNumberFormat="1" applyFont="1" applyBorder="1" applyAlignment="1">
      <alignment horizontal="center" vertical="center"/>
    </xf>
    <xf numFmtId="10" fontId="10" fillId="0" borderId="59" xfId="2" applyNumberFormat="1" applyFont="1" applyBorder="1" applyAlignment="1">
      <alignment horizontal="center" vertical="center"/>
    </xf>
    <xf numFmtId="10" fontId="10" fillId="0" borderId="64" xfId="2" applyNumberFormat="1" applyFont="1" applyBorder="1" applyAlignment="1">
      <alignment horizontal="center" vertical="center"/>
    </xf>
    <xf numFmtId="0" fontId="10" fillId="0" borderId="45" xfId="2" applyFont="1" applyBorder="1" applyAlignment="1">
      <alignment horizontal="center" vertical="center" wrapText="1"/>
    </xf>
    <xf numFmtId="0" fontId="10" fillId="0" borderId="1" xfId="2" applyFont="1" applyBorder="1" applyAlignment="1">
      <alignment horizontal="center" vertical="center" wrapText="1"/>
    </xf>
    <xf numFmtId="0" fontId="16" fillId="0" borderId="68" xfId="4" applyNumberFormat="1" applyFont="1" applyFill="1" applyBorder="1" applyAlignment="1">
      <alignment horizontal="left" vertical="center" wrapText="1"/>
    </xf>
    <xf numFmtId="0" fontId="16" fillId="0" borderId="64" xfId="4" applyNumberFormat="1" applyFont="1" applyFill="1" applyBorder="1" applyAlignment="1">
      <alignment horizontal="left" vertical="center" wrapText="1"/>
    </xf>
    <xf numFmtId="0" fontId="16" fillId="0" borderId="63" xfId="4" applyNumberFormat="1" applyFont="1" applyFill="1" applyBorder="1" applyAlignment="1">
      <alignment horizontal="left" vertical="center" wrapText="1"/>
    </xf>
    <xf numFmtId="0" fontId="10" fillId="0" borderId="53" xfId="2" applyFont="1" applyBorder="1" applyAlignment="1">
      <alignment horizontal="center" vertical="center" wrapText="1"/>
    </xf>
    <xf numFmtId="0" fontId="10" fillId="0" borderId="52" xfId="2" applyFont="1" applyBorder="1" applyAlignment="1">
      <alignment horizontal="center" vertical="center" wrapText="1"/>
    </xf>
    <xf numFmtId="10" fontId="10" fillId="0" borderId="52" xfId="2" applyNumberFormat="1" applyFont="1" applyBorder="1" applyAlignment="1">
      <alignment horizontal="center" vertical="center"/>
    </xf>
    <xf numFmtId="0" fontId="10" fillId="0" borderId="52" xfId="2" applyFont="1" applyBorder="1" applyAlignment="1">
      <alignment horizontal="center" vertical="center"/>
    </xf>
    <xf numFmtId="0" fontId="10" fillId="0" borderId="6" xfId="2" applyFont="1" applyBorder="1" applyAlignment="1">
      <alignment horizontal="center" vertical="center" wrapText="1"/>
    </xf>
    <xf numFmtId="0" fontId="10" fillId="0" borderId="7" xfId="2" applyFont="1" applyBorder="1" applyAlignment="1">
      <alignment horizontal="center" vertical="center" wrapText="1"/>
    </xf>
    <xf numFmtId="10" fontId="10" fillId="0" borderId="7" xfId="2" applyNumberFormat="1" applyFont="1" applyBorder="1" applyAlignment="1">
      <alignment horizontal="center" vertical="center"/>
    </xf>
    <xf numFmtId="0" fontId="10" fillId="0" borderId="7" xfId="2" applyFont="1" applyBorder="1" applyAlignment="1">
      <alignment horizontal="center" vertical="center"/>
    </xf>
    <xf numFmtId="0" fontId="15" fillId="2" borderId="27" xfId="0" applyFont="1" applyFill="1" applyBorder="1" applyAlignment="1">
      <alignment horizontal="center" vertical="center" wrapText="1"/>
    </xf>
    <xf numFmtId="0" fontId="15" fillId="2" borderId="28" xfId="0" applyFont="1" applyFill="1" applyBorder="1" applyAlignment="1">
      <alignment horizontal="center" vertical="center" wrapText="1"/>
    </xf>
    <xf numFmtId="0" fontId="15" fillId="2" borderId="29" xfId="0" applyFont="1" applyFill="1" applyBorder="1" applyAlignment="1">
      <alignment horizontal="center" vertical="center" wrapText="1"/>
    </xf>
    <xf numFmtId="0" fontId="6" fillId="0" borderId="26" xfId="3" applyFont="1" applyBorder="1" applyAlignment="1">
      <alignment horizontal="justify" vertical="justify" wrapText="1"/>
    </xf>
    <xf numFmtId="0" fontId="6" fillId="0" borderId="24" xfId="3" applyFont="1" applyBorder="1" applyAlignment="1">
      <alignment horizontal="justify" vertical="justify" wrapText="1"/>
    </xf>
    <xf numFmtId="0" fontId="6" fillId="0" borderId="25" xfId="3" applyFont="1" applyBorder="1" applyAlignment="1">
      <alignment horizontal="justify" vertical="justify" wrapText="1"/>
    </xf>
    <xf numFmtId="0" fontId="17" fillId="0" borderId="68" xfId="2" applyFont="1" applyBorder="1" applyAlignment="1">
      <alignment horizontal="center" vertical="center"/>
    </xf>
    <xf numFmtId="0" fontId="17" fillId="0" borderId="64" xfId="2" applyFont="1" applyBorder="1" applyAlignment="1">
      <alignment horizontal="center" vertical="center"/>
    </xf>
    <xf numFmtId="0" fontId="17" fillId="0" borderId="59" xfId="2" applyFont="1" applyBorder="1" applyAlignment="1">
      <alignment horizontal="center" vertical="center"/>
    </xf>
    <xf numFmtId="10" fontId="16" fillId="0" borderId="52" xfId="2" applyNumberFormat="1" applyFont="1" applyBorder="1" applyAlignment="1">
      <alignment horizontal="center" vertical="center"/>
    </xf>
    <xf numFmtId="0" fontId="16" fillId="0" borderId="52" xfId="2" applyFont="1" applyBorder="1" applyAlignment="1">
      <alignment horizontal="center" vertical="center"/>
    </xf>
    <xf numFmtId="9" fontId="2" fillId="0" borderId="1" xfId="2" applyNumberFormat="1" applyFont="1" applyBorder="1" applyAlignment="1">
      <alignment horizontal="center" vertical="center"/>
    </xf>
    <xf numFmtId="0" fontId="16" fillId="0" borderId="65" xfId="2" applyFont="1" applyBorder="1" applyAlignment="1">
      <alignment horizontal="justify" vertical="top"/>
    </xf>
    <xf numFmtId="0" fontId="16" fillId="0" borderId="64" xfId="2" applyFont="1" applyBorder="1" applyAlignment="1">
      <alignment horizontal="justify" vertical="top"/>
    </xf>
    <xf numFmtId="0" fontId="16" fillId="0" borderId="59" xfId="2" applyFont="1" applyBorder="1" applyAlignment="1">
      <alignment horizontal="justify" vertical="top"/>
    </xf>
    <xf numFmtId="0" fontId="16" fillId="0" borderId="63" xfId="2" applyFont="1" applyBorder="1" applyAlignment="1">
      <alignment horizontal="justify" vertical="top"/>
    </xf>
    <xf numFmtId="9" fontId="4" fillId="2" borderId="27" xfId="3" applyNumberFormat="1" applyFont="1" applyFill="1" applyBorder="1" applyAlignment="1">
      <alignment horizontal="center" vertical="center" wrapText="1"/>
    </xf>
    <xf numFmtId="9" fontId="4" fillId="2" borderId="28" xfId="3" applyNumberFormat="1" applyFont="1" applyFill="1" applyBorder="1" applyAlignment="1">
      <alignment horizontal="center" vertical="center" wrapText="1"/>
    </xf>
    <xf numFmtId="9" fontId="4" fillId="2" borderId="29" xfId="3" applyNumberFormat="1" applyFont="1" applyFill="1" applyBorder="1" applyAlignment="1">
      <alignment horizontal="center" vertical="center" wrapText="1"/>
    </xf>
    <xf numFmtId="9" fontId="6" fillId="0" borderId="16" xfId="3" applyNumberFormat="1" applyFont="1" applyBorder="1" applyAlignment="1">
      <alignment horizontal="center" vertical="center" wrapText="1"/>
    </xf>
    <xf numFmtId="9" fontId="6" fillId="0" borderId="17" xfId="3" applyNumberFormat="1" applyFont="1" applyBorder="1" applyAlignment="1">
      <alignment horizontal="center" vertical="center" wrapText="1"/>
    </xf>
    <xf numFmtId="9" fontId="6" fillId="0" borderId="18" xfId="3" applyNumberFormat="1" applyFont="1" applyBorder="1" applyAlignment="1">
      <alignment horizontal="center" vertical="center" wrapText="1"/>
    </xf>
    <xf numFmtId="0" fontId="16" fillId="0" borderId="6" xfId="2" applyFont="1" applyBorder="1" applyAlignment="1">
      <alignment horizontal="center" vertical="center" wrapText="1"/>
    </xf>
    <xf numFmtId="0" fontId="16" fillId="0" borderId="7" xfId="2" applyFont="1" applyBorder="1" applyAlignment="1">
      <alignment horizontal="center" vertical="center" wrapText="1"/>
    </xf>
    <xf numFmtId="10" fontId="16" fillId="0" borderId="7" xfId="2" applyNumberFormat="1" applyFont="1" applyBorder="1" applyAlignment="1">
      <alignment horizontal="center" vertical="center"/>
    </xf>
    <xf numFmtId="0" fontId="16" fillId="0" borderId="7" xfId="2" applyFont="1" applyBorder="1" applyAlignment="1">
      <alignment horizontal="center" vertical="center"/>
    </xf>
    <xf numFmtId="0" fontId="16" fillId="0" borderId="45" xfId="2" applyFont="1" applyBorder="1" applyAlignment="1">
      <alignment horizontal="center" vertical="center" wrapText="1"/>
    </xf>
    <xf numFmtId="0" fontId="16" fillId="0" borderId="1" xfId="2" applyFont="1" applyBorder="1" applyAlignment="1">
      <alignment horizontal="center" vertical="center" wrapText="1"/>
    </xf>
    <xf numFmtId="10" fontId="16" fillId="0" borderId="1" xfId="2" applyNumberFormat="1" applyFont="1" applyBorder="1" applyAlignment="1">
      <alignment horizontal="center" vertical="center"/>
    </xf>
    <xf numFmtId="164" fontId="6" fillId="0" borderId="45" xfId="0" applyNumberFormat="1" applyFont="1" applyBorder="1" applyAlignment="1">
      <alignment horizontal="center" vertical="center" wrapText="1"/>
    </xf>
    <xf numFmtId="0" fontId="6" fillId="0" borderId="1" xfId="4" applyNumberFormat="1" applyFont="1" applyFill="1" applyBorder="1" applyAlignment="1">
      <alignment horizontal="justify" vertical="top"/>
    </xf>
    <xf numFmtId="0" fontId="6" fillId="0" borderId="39" xfId="4" applyNumberFormat="1" applyFont="1" applyFill="1" applyBorder="1" applyAlignment="1">
      <alignment horizontal="justify" vertical="top"/>
    </xf>
    <xf numFmtId="0" fontId="6" fillId="0" borderId="32" xfId="3" applyFont="1" applyBorder="1" applyAlignment="1">
      <alignment horizontal="center" vertical="center" wrapText="1"/>
    </xf>
    <xf numFmtId="0" fontId="6" fillId="0" borderId="33" xfId="3" applyFont="1" applyBorder="1" applyAlignment="1">
      <alignment horizontal="center" vertical="center" wrapText="1"/>
    </xf>
    <xf numFmtId="0" fontId="6" fillId="0" borderId="34" xfId="3" applyFont="1" applyBorder="1" applyAlignment="1">
      <alignment horizontal="center" vertical="center" wrapText="1"/>
    </xf>
    <xf numFmtId="0" fontId="6" fillId="0" borderId="35" xfId="3" applyFont="1" applyBorder="1" applyAlignment="1">
      <alignment horizontal="center" vertical="center" wrapText="1"/>
    </xf>
    <xf numFmtId="0" fontId="6" fillId="0" borderId="33" xfId="2" applyFont="1" applyBorder="1" applyAlignment="1">
      <alignment horizontal="center" vertical="center" wrapText="1"/>
    </xf>
    <xf numFmtId="0" fontId="6" fillId="0" borderId="34" xfId="2" applyFont="1" applyBorder="1" applyAlignment="1">
      <alignment horizontal="center" vertical="center" wrapText="1"/>
    </xf>
    <xf numFmtId="0" fontId="6" fillId="0" borderId="35" xfId="2" applyFont="1" applyBorder="1" applyAlignment="1">
      <alignment horizontal="center" vertical="center" wrapText="1"/>
    </xf>
    <xf numFmtId="0" fontId="12" fillId="2" borderId="33" xfId="2" applyFont="1" applyFill="1" applyBorder="1" applyAlignment="1">
      <alignment horizontal="center" vertical="center" wrapText="1"/>
    </xf>
    <xf numFmtId="0" fontId="12" fillId="2" borderId="34" xfId="2" applyFont="1" applyFill="1" applyBorder="1" applyAlignment="1">
      <alignment horizontal="center" vertical="center" wrapText="1"/>
    </xf>
    <xf numFmtId="0" fontId="12" fillId="2" borderId="35" xfId="2" applyFont="1" applyFill="1" applyBorder="1" applyAlignment="1">
      <alignment horizontal="center" vertical="center" wrapText="1"/>
    </xf>
    <xf numFmtId="0" fontId="4" fillId="5" borderId="27" xfId="2" applyFont="1" applyFill="1" applyBorder="1" applyAlignment="1">
      <alignment horizontal="center"/>
    </xf>
    <xf numFmtId="0" fontId="4" fillId="5" borderId="28" xfId="2" applyFont="1" applyFill="1" applyBorder="1" applyAlignment="1">
      <alignment horizontal="center"/>
    </xf>
    <xf numFmtId="0" fontId="4" fillId="5" borderId="19" xfId="2" applyFont="1" applyFill="1" applyBorder="1" applyAlignment="1">
      <alignment horizontal="center"/>
    </xf>
    <xf numFmtId="0" fontId="4" fillId="6" borderId="20" xfId="2" applyFont="1" applyFill="1" applyBorder="1" applyAlignment="1">
      <alignment horizontal="center"/>
    </xf>
    <xf numFmtId="0" fontId="4" fillId="6" borderId="28" xfId="2" applyFont="1" applyFill="1" applyBorder="1" applyAlignment="1">
      <alignment horizontal="center"/>
    </xf>
    <xf numFmtId="0" fontId="4" fillId="6" borderId="19" xfId="2" applyFont="1" applyFill="1" applyBorder="1" applyAlignment="1">
      <alignment horizontal="center"/>
    </xf>
    <xf numFmtId="0" fontId="6" fillId="0" borderId="26" xfId="3" applyFont="1" applyBorder="1" applyAlignment="1">
      <alignment horizontal="justify" vertical="center" wrapText="1"/>
    </xf>
    <xf numFmtId="0" fontId="6" fillId="0" borderId="24" xfId="3" applyFont="1" applyBorder="1" applyAlignment="1">
      <alignment horizontal="justify" vertical="center" wrapText="1"/>
    </xf>
    <xf numFmtId="0" fontId="6" fillId="0" borderId="25" xfId="3" applyFont="1" applyBorder="1" applyAlignment="1">
      <alignment horizontal="justify" vertical="center" wrapText="1"/>
    </xf>
    <xf numFmtId="0" fontId="2" fillId="0" borderId="0" xfId="2" applyFont="1" applyAlignment="1">
      <alignment horizontal="center" wrapText="1"/>
    </xf>
    <xf numFmtId="0" fontId="6" fillId="0" borderId="30" xfId="2" applyFont="1" applyBorder="1" applyAlignment="1">
      <alignment horizontal="center" wrapText="1"/>
    </xf>
    <xf numFmtId="0" fontId="4" fillId="7" borderId="20" xfId="2" applyFont="1" applyFill="1" applyBorder="1" applyAlignment="1">
      <alignment horizontal="center"/>
    </xf>
    <xf numFmtId="0" fontId="4" fillId="7" borderId="28" xfId="2" applyFont="1" applyFill="1" applyBorder="1" applyAlignment="1">
      <alignment horizontal="center"/>
    </xf>
    <xf numFmtId="0" fontId="4" fillId="7" borderId="29" xfId="2" applyFont="1" applyFill="1" applyBorder="1" applyAlignment="1">
      <alignment horizontal="center"/>
    </xf>
    <xf numFmtId="0" fontId="6" fillId="0" borderId="68" xfId="2" applyFont="1" applyBorder="1" applyAlignment="1">
      <alignment horizontal="center"/>
    </xf>
    <xf numFmtId="0" fontId="6" fillId="0" borderId="64" xfId="2" applyFont="1" applyBorder="1" applyAlignment="1">
      <alignment horizontal="center"/>
    </xf>
    <xf numFmtId="0" fontId="6" fillId="0" borderId="59" xfId="2" applyFont="1" applyBorder="1" applyAlignment="1">
      <alignment horizontal="center"/>
    </xf>
    <xf numFmtId="0" fontId="6" fillId="0" borderId="65" xfId="2" applyFont="1" applyBorder="1" applyAlignment="1">
      <alignment horizontal="center"/>
    </xf>
    <xf numFmtId="0" fontId="6" fillId="0" borderId="63" xfId="2" applyFont="1" applyBorder="1" applyAlignment="1">
      <alignment horizontal="center"/>
    </xf>
    <xf numFmtId="0" fontId="6" fillId="0" borderId="22" xfId="2" applyFont="1" applyBorder="1" applyAlignment="1">
      <alignment horizontal="center"/>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42" xfId="0" applyFont="1" applyFill="1" applyBorder="1" applyAlignment="1">
      <alignment horizontal="center" vertical="center" wrapText="1"/>
    </xf>
    <xf numFmtId="0" fontId="4" fillId="2" borderId="130" xfId="0" applyFont="1" applyFill="1" applyBorder="1" applyAlignment="1">
      <alignment horizontal="center" vertical="center" wrapText="1"/>
    </xf>
    <xf numFmtId="0" fontId="4" fillId="2" borderId="62" xfId="0" applyFont="1" applyFill="1" applyBorder="1" applyAlignment="1">
      <alignment horizontal="center" vertical="center" wrapText="1"/>
    </xf>
    <xf numFmtId="0" fontId="6" fillId="0" borderId="12" xfId="2" applyFont="1" applyBorder="1" applyAlignment="1">
      <alignment horizontal="center"/>
    </xf>
    <xf numFmtId="0" fontId="6" fillId="0" borderId="1" xfId="4" applyNumberFormat="1" applyFont="1" applyFill="1" applyBorder="1" applyAlignment="1">
      <alignment horizontal="justify" vertical="top" wrapText="1"/>
    </xf>
    <xf numFmtId="0" fontId="6" fillId="0" borderId="39" xfId="4" applyNumberFormat="1" applyFont="1" applyFill="1" applyBorder="1" applyAlignment="1">
      <alignment horizontal="justify" vertical="top" wrapText="1"/>
    </xf>
    <xf numFmtId="0" fontId="4" fillId="2" borderId="16" xfId="2" applyFont="1" applyFill="1" applyBorder="1" applyAlignment="1">
      <alignment horizontal="center" vertical="center"/>
    </xf>
    <xf numFmtId="0" fontId="4" fillId="2" borderId="17" xfId="2" applyFont="1" applyFill="1" applyBorder="1" applyAlignment="1">
      <alignment horizontal="center" vertical="center"/>
    </xf>
    <xf numFmtId="0" fontId="4" fillId="2" borderId="18" xfId="2" applyFont="1" applyFill="1" applyBorder="1" applyAlignment="1">
      <alignment horizontal="center" vertical="center"/>
    </xf>
    <xf numFmtId="9" fontId="6" fillId="2" borderId="17" xfId="2" applyNumberFormat="1" applyFont="1" applyFill="1" applyBorder="1" applyAlignment="1">
      <alignment vertical="center"/>
    </xf>
    <xf numFmtId="9" fontId="6" fillId="2" borderId="18" xfId="2" applyNumberFormat="1" applyFont="1" applyFill="1" applyBorder="1" applyAlignment="1">
      <alignment vertical="center"/>
    </xf>
    <xf numFmtId="0" fontId="7" fillId="3" borderId="8" xfId="0" applyFont="1" applyFill="1" applyBorder="1" applyAlignment="1">
      <alignment horizontal="center" vertical="center" wrapText="1"/>
    </xf>
    <xf numFmtId="0" fontId="7" fillId="3" borderId="39" xfId="0" applyFont="1" applyFill="1" applyBorder="1" applyAlignment="1">
      <alignment horizontal="center" vertical="center" wrapText="1"/>
    </xf>
    <xf numFmtId="164" fontId="6" fillId="0" borderId="45" xfId="2" applyNumberFormat="1" applyFont="1" applyBorder="1" applyAlignment="1">
      <alignment horizontal="center" vertical="center"/>
    </xf>
    <xf numFmtId="169" fontId="6" fillId="0" borderId="1" xfId="2" applyNumberFormat="1" applyFont="1" applyBorder="1" applyAlignment="1">
      <alignment horizontal="center" vertical="center" wrapText="1"/>
    </xf>
    <xf numFmtId="9" fontId="6" fillId="0" borderId="1" xfId="2" applyNumberFormat="1" applyFont="1" applyBorder="1" applyAlignment="1">
      <alignment horizontal="center" vertical="center" wrapText="1"/>
    </xf>
    <xf numFmtId="0" fontId="6" fillId="0" borderId="1" xfId="2" applyFont="1" applyBorder="1" applyAlignment="1">
      <alignment horizontal="justify" vertical="center"/>
    </xf>
    <xf numFmtId="0" fontId="6" fillId="0" borderId="1" xfId="2" applyFont="1" applyBorder="1" applyAlignment="1">
      <alignment horizontal="justify" vertical="center" wrapText="1"/>
    </xf>
    <xf numFmtId="0" fontId="6" fillId="0" borderId="39" xfId="2" applyFont="1" applyBorder="1" applyAlignment="1">
      <alignment horizontal="justify" vertical="center" wrapText="1"/>
    </xf>
    <xf numFmtId="169" fontId="6" fillId="0" borderId="65" xfId="2" applyNumberFormat="1" applyFont="1" applyBorder="1" applyAlignment="1">
      <alignment horizontal="center" vertical="center" wrapText="1"/>
    </xf>
    <xf numFmtId="169" fontId="6" fillId="0" borderId="59" xfId="2" applyNumberFormat="1" applyFont="1" applyBorder="1" applyAlignment="1">
      <alignment horizontal="center" vertical="center" wrapText="1"/>
    </xf>
    <xf numFmtId="164" fontId="6" fillId="0" borderId="13" xfId="2" applyNumberFormat="1" applyFont="1" applyBorder="1" applyAlignment="1">
      <alignment horizontal="center" vertical="center"/>
    </xf>
    <xf numFmtId="169" fontId="6" fillId="0" borderId="22" xfId="2" applyNumberFormat="1" applyFont="1" applyBorder="1" applyAlignment="1">
      <alignment horizontal="center" vertical="center" wrapText="1"/>
    </xf>
    <xf numFmtId="169" fontId="6" fillId="0" borderId="21" xfId="2" applyNumberFormat="1" applyFont="1" applyBorder="1" applyAlignment="1">
      <alignment horizontal="center" vertical="center" wrapText="1"/>
    </xf>
    <xf numFmtId="9" fontId="6" fillId="0" borderId="14" xfId="2" applyNumberFormat="1" applyFont="1" applyBorder="1" applyAlignment="1">
      <alignment horizontal="center" vertical="center" wrapText="1"/>
    </xf>
    <xf numFmtId="0" fontId="6" fillId="0" borderId="14" xfId="2" applyFont="1" applyBorder="1" applyAlignment="1">
      <alignment horizontal="justify" vertical="center"/>
    </xf>
    <xf numFmtId="0" fontId="6" fillId="0" borderId="14" xfId="2" applyFont="1" applyBorder="1" applyAlignment="1">
      <alignment horizontal="justify" vertical="center" wrapText="1"/>
    </xf>
    <xf numFmtId="0" fontId="6" fillId="0" borderId="15" xfId="2" applyFont="1" applyBorder="1" applyAlignment="1">
      <alignment horizontal="justify" vertical="center" wrapText="1"/>
    </xf>
    <xf numFmtId="10" fontId="2" fillId="0" borderId="14" xfId="1" applyNumberFormat="1" applyFont="1" applyFill="1" applyBorder="1" applyAlignment="1">
      <alignment horizontal="center" vertical="center"/>
    </xf>
    <xf numFmtId="10" fontId="2" fillId="0" borderId="1" xfId="1" applyNumberFormat="1" applyFont="1" applyFill="1" applyBorder="1" applyAlignment="1">
      <alignment horizontal="center" vertical="center"/>
    </xf>
    <xf numFmtId="9" fontId="2" fillId="0" borderId="1" xfId="1" applyFont="1" applyFill="1" applyBorder="1" applyAlignment="1">
      <alignment horizontal="center" vertical="center"/>
    </xf>
    <xf numFmtId="0" fontId="6" fillId="0" borderId="135" xfId="2" applyFont="1" applyBorder="1" applyAlignment="1">
      <alignment horizontal="justify" vertical="center" wrapText="1"/>
    </xf>
    <xf numFmtId="0" fontId="6" fillId="0" borderId="7" xfId="2" applyFont="1" applyBorder="1" applyAlignment="1">
      <alignment horizontal="justify" vertical="center" wrapText="1"/>
    </xf>
    <xf numFmtId="0" fontId="6" fillId="0" borderId="8" xfId="2" applyFont="1" applyBorder="1" applyAlignment="1">
      <alignment horizontal="justify" vertical="center" wrapText="1"/>
    </xf>
    <xf numFmtId="10" fontId="6" fillId="0" borderId="1" xfId="1" applyNumberFormat="1" applyFont="1" applyFill="1" applyBorder="1" applyAlignment="1">
      <alignment horizontal="center" vertical="center" wrapText="1"/>
    </xf>
    <xf numFmtId="0" fontId="6" fillId="0" borderId="52" xfId="2" applyFont="1" applyBorder="1" applyAlignment="1">
      <alignment horizontal="justify" vertical="center" wrapText="1"/>
    </xf>
    <xf numFmtId="0" fontId="6" fillId="0" borderId="51" xfId="2" applyFont="1" applyBorder="1" applyAlignment="1">
      <alignment horizontal="justify" vertical="center" wrapText="1"/>
    </xf>
    <xf numFmtId="0" fontId="4" fillId="3" borderId="9" xfId="2" applyFont="1" applyFill="1" applyBorder="1" applyAlignment="1">
      <alignment horizontal="center" vertical="center" wrapText="1"/>
    </xf>
    <xf numFmtId="0" fontId="4" fillId="3" borderId="10" xfId="2" applyFont="1" applyFill="1" applyBorder="1" applyAlignment="1">
      <alignment horizontal="center" vertical="center" wrapText="1"/>
    </xf>
    <xf numFmtId="0" fontId="4" fillId="3" borderId="11" xfId="2" applyFont="1" applyFill="1" applyBorder="1" applyAlignment="1">
      <alignment horizontal="center" vertical="center" wrapText="1"/>
    </xf>
    <xf numFmtId="0" fontId="4" fillId="3" borderId="41" xfId="2" applyFont="1" applyFill="1" applyBorder="1" applyAlignment="1">
      <alignment horizontal="center" vertical="center" wrapText="1"/>
    </xf>
    <xf numFmtId="0" fontId="4" fillId="3" borderId="0" xfId="2" applyFont="1" applyFill="1" applyAlignment="1">
      <alignment horizontal="center" vertical="center" wrapText="1"/>
    </xf>
    <xf numFmtId="0" fontId="4" fillId="3" borderId="42" xfId="2" applyFont="1" applyFill="1" applyBorder="1" applyAlignment="1">
      <alignment horizontal="center" vertical="center" wrapText="1"/>
    </xf>
    <xf numFmtId="164" fontId="6" fillId="0" borderId="6" xfId="2" applyNumberFormat="1" applyFont="1" applyBorder="1" applyAlignment="1">
      <alignment horizontal="center" vertical="center"/>
    </xf>
    <xf numFmtId="0" fontId="6" fillId="0" borderId="7" xfId="2" applyFont="1" applyBorder="1" applyAlignment="1">
      <alignment horizontal="center" vertical="center"/>
    </xf>
    <xf numFmtId="10" fontId="2" fillId="0" borderId="7" xfId="1" applyNumberFormat="1" applyFont="1" applyFill="1" applyBorder="1" applyAlignment="1">
      <alignment horizontal="center" vertical="center"/>
    </xf>
    <xf numFmtId="10" fontId="6" fillId="0" borderId="7" xfId="1" applyNumberFormat="1" applyFont="1" applyFill="1" applyBorder="1" applyAlignment="1">
      <alignment horizontal="center" vertical="center" wrapText="1"/>
    </xf>
    <xf numFmtId="0" fontId="6" fillId="0" borderId="38" xfId="4" applyNumberFormat="1" applyFont="1" applyFill="1" applyBorder="1" applyAlignment="1">
      <alignment horizontal="justify" vertical="top" wrapText="1"/>
    </xf>
    <xf numFmtId="0" fontId="6" fillId="0" borderId="52" xfId="4" applyNumberFormat="1" applyFont="1" applyFill="1" applyBorder="1" applyAlignment="1">
      <alignment horizontal="justify" vertical="top" wrapText="1"/>
    </xf>
    <xf numFmtId="0" fontId="6" fillId="0" borderId="51" xfId="4" applyNumberFormat="1" applyFont="1" applyFill="1" applyBorder="1" applyAlignment="1">
      <alignment horizontal="justify" vertical="top" wrapText="1"/>
    </xf>
    <xf numFmtId="0" fontId="4" fillId="2" borderId="132" xfId="0" applyFont="1" applyFill="1" applyBorder="1" applyAlignment="1">
      <alignment horizontal="center" vertical="center" wrapText="1"/>
    </xf>
    <xf numFmtId="0" fontId="4" fillId="2" borderId="58" xfId="0" applyFont="1" applyFill="1" applyBorder="1" applyAlignment="1">
      <alignment horizontal="center" vertical="center" wrapText="1"/>
    </xf>
    <xf numFmtId="0" fontId="4" fillId="2" borderId="133" xfId="0" applyFont="1" applyFill="1" applyBorder="1" applyAlignment="1">
      <alignment horizontal="center" vertical="center" wrapText="1"/>
    </xf>
    <xf numFmtId="0" fontId="4" fillId="2" borderId="67"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134" xfId="0" applyFont="1" applyFill="1" applyBorder="1" applyAlignment="1">
      <alignment horizontal="center" vertical="center" wrapText="1"/>
    </xf>
    <xf numFmtId="9" fontId="6" fillId="0" borderId="26" xfId="3" applyNumberFormat="1" applyFont="1" applyBorder="1" applyAlignment="1">
      <alignment horizontal="center" vertical="center" wrapText="1"/>
    </xf>
    <xf numFmtId="0" fontId="15" fillId="2" borderId="33" xfId="2" applyFont="1" applyFill="1" applyBorder="1" applyAlignment="1">
      <alignment horizontal="center" vertical="center" wrapText="1"/>
    </xf>
    <xf numFmtId="0" fontId="15" fillId="2" borderId="34" xfId="2" applyFont="1" applyFill="1" applyBorder="1" applyAlignment="1">
      <alignment horizontal="center" vertical="center" wrapText="1"/>
    </xf>
    <xf numFmtId="0" fontId="16" fillId="0" borderId="33" xfId="3" applyFont="1" applyBorder="1" applyAlignment="1">
      <alignment horizontal="center" vertical="center" wrapText="1"/>
    </xf>
    <xf numFmtId="0" fontId="16" fillId="0" borderId="34" xfId="3" applyFont="1" applyBorder="1" applyAlignment="1">
      <alignment horizontal="center" vertical="center" wrapText="1"/>
    </xf>
    <xf numFmtId="0" fontId="16" fillId="0" borderId="35" xfId="3" applyFont="1" applyBorder="1" applyAlignment="1">
      <alignment horizontal="center" vertical="center" wrapText="1"/>
    </xf>
    <xf numFmtId="0" fontId="6" fillId="0" borderId="26" xfId="3" applyFont="1" applyBorder="1" applyAlignment="1">
      <alignment horizontal="justify" wrapText="1"/>
    </xf>
    <xf numFmtId="0" fontId="6" fillId="0" borderId="24" xfId="3" applyFont="1" applyBorder="1" applyAlignment="1">
      <alignment horizontal="justify" wrapText="1"/>
    </xf>
    <xf numFmtId="0" fontId="6" fillId="0" borderId="25" xfId="3" applyFont="1" applyBorder="1" applyAlignment="1">
      <alignment horizontal="justify" wrapText="1"/>
    </xf>
    <xf numFmtId="0" fontId="6" fillId="0" borderId="10" xfId="2" applyFont="1" applyBorder="1" applyAlignment="1">
      <alignment horizontal="center" vertical="center"/>
    </xf>
    <xf numFmtId="0" fontId="6" fillId="0" borderId="11" xfId="2" applyFont="1" applyBorder="1" applyAlignment="1">
      <alignment horizontal="center" vertical="center"/>
    </xf>
    <xf numFmtId="0" fontId="6" fillId="0" borderId="16" xfId="2" applyFont="1" applyBorder="1" applyAlignment="1">
      <alignment horizontal="center" vertical="center"/>
    </xf>
    <xf numFmtId="0" fontId="6" fillId="0" borderId="17" xfId="2" applyFont="1" applyBorder="1" applyAlignment="1">
      <alignment horizontal="center" vertical="center"/>
    </xf>
    <xf numFmtId="0" fontId="6" fillId="0" borderId="18" xfId="2" applyFont="1" applyBorder="1" applyAlignment="1">
      <alignment horizontal="center" vertical="center"/>
    </xf>
    <xf numFmtId="0" fontId="3" fillId="0" borderId="1" xfId="2" applyFont="1" applyBorder="1" applyAlignment="1">
      <alignment horizontal="center" vertical="center" wrapText="1"/>
    </xf>
    <xf numFmtId="0" fontId="6" fillId="0" borderId="13" xfId="2" applyFont="1" applyBorder="1" applyAlignment="1">
      <alignment horizontal="center" vertical="center"/>
    </xf>
    <xf numFmtId="9" fontId="2" fillId="0" borderId="14" xfId="2" applyNumberFormat="1" applyFont="1" applyBorder="1" applyAlignment="1">
      <alignment horizontal="center" vertical="center"/>
    </xf>
    <xf numFmtId="169" fontId="2" fillId="0" borderId="14" xfId="2" applyNumberFormat="1" applyFont="1" applyBorder="1" applyAlignment="1">
      <alignment horizontal="center" vertical="center"/>
    </xf>
    <xf numFmtId="0" fontId="16" fillId="0" borderId="14" xfId="2" applyFont="1" applyBorder="1" applyAlignment="1">
      <alignment horizontal="justify" vertical="center" wrapText="1"/>
    </xf>
    <xf numFmtId="0" fontId="16" fillId="0" borderId="15" xfId="2" applyFont="1" applyBorder="1" applyAlignment="1">
      <alignment horizontal="justify" vertical="center" wrapText="1"/>
    </xf>
    <xf numFmtId="0" fontId="6" fillId="0" borderId="45" xfId="2" applyFont="1" applyBorder="1" applyAlignment="1">
      <alignment horizontal="center" vertical="center"/>
    </xf>
    <xf numFmtId="0" fontId="5" fillId="0" borderId="1" xfId="2" applyFont="1" applyBorder="1" applyAlignment="1">
      <alignment horizontal="justify" vertical="center" wrapText="1"/>
    </xf>
    <xf numFmtId="0" fontId="5" fillId="0" borderId="39" xfId="2" applyFont="1" applyBorder="1" applyAlignment="1">
      <alignment horizontal="justify" vertical="center" wrapText="1"/>
    </xf>
    <xf numFmtId="169" fontId="2" fillId="0" borderId="1" xfId="2" applyNumberFormat="1" applyFont="1" applyBorder="1" applyAlignment="1">
      <alignment horizontal="center" vertical="center"/>
    </xf>
    <xf numFmtId="0" fontId="4" fillId="3" borderId="7" xfId="2" applyFont="1" applyFill="1" applyBorder="1" applyAlignment="1">
      <alignment horizontal="center" vertical="center" wrapText="1"/>
    </xf>
    <xf numFmtId="0" fontId="4" fillId="3" borderId="1" xfId="2"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2" borderId="134" xfId="0" applyFont="1" applyFill="1" applyBorder="1" applyAlignment="1">
      <alignment horizontal="center" vertical="center" wrapText="1"/>
    </xf>
    <xf numFmtId="0" fontId="15" fillId="2" borderId="26" xfId="2" applyFont="1" applyFill="1" applyBorder="1" applyAlignment="1">
      <alignment horizontal="center" vertical="center" wrapText="1"/>
    </xf>
    <xf numFmtId="0" fontId="4" fillId="0" borderId="24" xfId="3" applyFont="1" applyBorder="1" applyAlignment="1">
      <alignment horizontal="center" vertical="center" wrapText="1"/>
    </xf>
    <xf numFmtId="0" fontId="4" fillId="0" borderId="25" xfId="3" applyFont="1" applyBorder="1" applyAlignment="1">
      <alignment horizontal="center" vertical="center" wrapText="1"/>
    </xf>
    <xf numFmtId="0" fontId="38" fillId="0" borderId="26" xfId="3" applyFont="1" applyBorder="1" applyAlignment="1">
      <alignment horizontal="justify" vertical="center" wrapText="1"/>
    </xf>
    <xf numFmtId="0" fontId="38" fillId="0" borderId="24" xfId="3" applyFont="1" applyBorder="1" applyAlignment="1">
      <alignment horizontal="justify" vertical="center" wrapText="1"/>
    </xf>
    <xf numFmtId="0" fontId="38" fillId="0" borderId="25" xfId="3" applyFont="1" applyBorder="1" applyAlignment="1">
      <alignment horizontal="justify" vertical="center" wrapText="1"/>
    </xf>
    <xf numFmtId="0" fontId="26" fillId="0" borderId="45" xfId="2" applyFont="1" applyBorder="1" applyAlignment="1">
      <alignment horizontal="center" vertical="center"/>
    </xf>
    <xf numFmtId="0" fontId="26" fillId="0" borderId="1" xfId="2" applyFont="1" applyBorder="1" applyAlignment="1">
      <alignment horizontal="center" vertical="center"/>
    </xf>
    <xf numFmtId="9" fontId="26" fillId="0" borderId="1" xfId="2" applyNumberFormat="1" applyFont="1" applyBorder="1" applyAlignment="1">
      <alignment horizontal="center" vertical="center"/>
    </xf>
    <xf numFmtId="0" fontId="26" fillId="0" borderId="65" xfId="2" applyFont="1" applyBorder="1" applyAlignment="1">
      <alignment horizontal="center" vertical="center" wrapText="1"/>
    </xf>
    <xf numFmtId="0" fontId="26" fillId="0" borderId="64" xfId="2" applyFont="1" applyBorder="1" applyAlignment="1">
      <alignment horizontal="center" vertical="center" wrapText="1"/>
    </xf>
    <xf numFmtId="0" fontId="26" fillId="0" borderId="59" xfId="2" applyFont="1" applyBorder="1" applyAlignment="1">
      <alignment horizontal="center" vertical="center" wrapText="1"/>
    </xf>
    <xf numFmtId="0" fontId="26" fillId="0" borderId="63" xfId="2" applyFont="1" applyBorder="1" applyAlignment="1">
      <alignment horizontal="center" vertical="center" wrapText="1"/>
    </xf>
    <xf numFmtId="9" fontId="26" fillId="0" borderId="14" xfId="2" applyNumberFormat="1" applyFont="1" applyBorder="1" applyAlignment="1">
      <alignment horizontal="center" vertical="center"/>
    </xf>
    <xf numFmtId="0" fontId="26" fillId="0" borderId="14" xfId="2" applyFont="1" applyBorder="1" applyAlignment="1">
      <alignment horizontal="center" vertical="center"/>
    </xf>
    <xf numFmtId="0" fontId="26" fillId="0" borderId="22" xfId="2" applyFont="1" applyBorder="1" applyAlignment="1">
      <alignment horizontal="center" vertical="center" wrapText="1"/>
    </xf>
    <xf numFmtId="0" fontId="26" fillId="0" borderId="31" xfId="2" applyFont="1" applyBorder="1" applyAlignment="1">
      <alignment horizontal="center" vertical="center" wrapText="1"/>
    </xf>
    <xf numFmtId="0" fontId="26" fillId="0" borderId="21" xfId="2" applyFont="1" applyBorder="1" applyAlignment="1">
      <alignment horizontal="center" vertical="center" wrapText="1"/>
    </xf>
    <xf numFmtId="0" fontId="26" fillId="0" borderId="32" xfId="2" applyFont="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41" xfId="0" applyFont="1" applyFill="1" applyBorder="1" applyAlignment="1">
      <alignment horizontal="center" vertical="center" wrapText="1"/>
    </xf>
    <xf numFmtId="0" fontId="15" fillId="3" borderId="0" xfId="0" applyFont="1" applyFill="1" applyAlignment="1">
      <alignment horizontal="center" vertical="center" wrapText="1"/>
    </xf>
    <xf numFmtId="0" fontId="15" fillId="3" borderId="42" xfId="0" applyFont="1" applyFill="1" applyBorder="1" applyAlignment="1">
      <alignment horizontal="center" vertical="center" wrapText="1"/>
    </xf>
    <xf numFmtId="0" fontId="28" fillId="3" borderId="17" xfId="0" applyFont="1" applyFill="1" applyBorder="1" applyAlignment="1">
      <alignment horizontal="center" vertical="center"/>
    </xf>
    <xf numFmtId="0" fontId="28"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15" fillId="3" borderId="18" xfId="0" applyFont="1" applyFill="1" applyBorder="1" applyAlignment="1">
      <alignment horizontal="center" vertical="center" wrapText="1"/>
    </xf>
    <xf numFmtId="0" fontId="5" fillId="0" borderId="4" xfId="4" applyNumberFormat="1" applyFont="1" applyFill="1" applyBorder="1" applyAlignment="1">
      <alignment horizontal="center" vertical="center" wrapText="1"/>
    </xf>
    <xf numFmtId="0" fontId="5" fillId="0" borderId="49" xfId="4" applyNumberFormat="1" applyFont="1" applyFill="1" applyBorder="1" applyAlignment="1">
      <alignment horizontal="center" vertical="center" wrapText="1"/>
    </xf>
    <xf numFmtId="0" fontId="5" fillId="0" borderId="48" xfId="4" applyNumberFormat="1" applyFont="1" applyFill="1" applyBorder="1" applyAlignment="1">
      <alignment horizontal="center" vertical="center" wrapText="1"/>
    </xf>
    <xf numFmtId="9" fontId="5" fillId="0" borderId="33" xfId="3" applyNumberFormat="1" applyBorder="1" applyAlignment="1">
      <alignment horizontal="center" vertical="center" wrapText="1"/>
    </xf>
    <xf numFmtId="9" fontId="6" fillId="0" borderId="13" xfId="2" applyNumberFormat="1" applyFont="1" applyBorder="1" applyAlignment="1">
      <alignment horizontal="center" vertical="center"/>
    </xf>
    <xf numFmtId="9" fontId="6" fillId="0" borderId="14" xfId="2" applyNumberFormat="1" applyFont="1" applyBorder="1" applyAlignment="1">
      <alignment horizontal="center" vertical="center"/>
    </xf>
    <xf numFmtId="0" fontId="5" fillId="4" borderId="33" xfId="3" applyFill="1" applyBorder="1" applyAlignment="1">
      <alignment horizontal="center" vertical="center" wrapText="1"/>
    </xf>
    <xf numFmtId="0" fontId="5" fillId="4" borderId="34" xfId="3" applyFill="1" applyBorder="1" applyAlignment="1">
      <alignment horizontal="center" vertical="center" wrapText="1"/>
    </xf>
    <xf numFmtId="0" fontId="5" fillId="4" borderId="35" xfId="3" applyFill="1" applyBorder="1" applyAlignment="1">
      <alignment horizontal="center" vertical="center" wrapText="1"/>
    </xf>
    <xf numFmtId="0" fontId="5" fillId="0" borderId="34" xfId="3" applyBorder="1" applyAlignment="1">
      <alignment horizontal="center" vertical="center" wrapText="1"/>
    </xf>
    <xf numFmtId="0" fontId="5" fillId="0" borderId="35" xfId="3" applyBorder="1" applyAlignment="1">
      <alignment horizontal="center" vertical="center" wrapText="1"/>
    </xf>
    <xf numFmtId="0" fontId="5" fillId="0" borderId="33" xfId="3" applyBorder="1" applyAlignment="1">
      <alignment horizontal="center" vertical="center" wrapText="1"/>
    </xf>
    <xf numFmtId="49" fontId="5" fillId="0" borderId="9" xfId="2" applyNumberFormat="1" applyFont="1" applyBorder="1" applyAlignment="1">
      <alignment horizontal="center" vertical="center" wrapText="1"/>
    </xf>
    <xf numFmtId="49" fontId="5" fillId="0" borderId="10" xfId="2" applyNumberFormat="1" applyFont="1" applyBorder="1" applyAlignment="1">
      <alignment horizontal="center" vertical="center" wrapText="1"/>
    </xf>
    <xf numFmtId="49" fontId="5" fillId="0" borderId="11" xfId="2" applyNumberFormat="1" applyFont="1" applyBorder="1" applyAlignment="1">
      <alignment horizontal="center" vertical="center" wrapText="1"/>
    </xf>
    <xf numFmtId="49" fontId="5" fillId="0" borderId="16" xfId="2" applyNumberFormat="1" applyFont="1" applyBorder="1" applyAlignment="1">
      <alignment horizontal="center" vertical="center" wrapText="1"/>
    </xf>
    <xf numFmtId="49" fontId="5" fillId="0" borderId="17" xfId="2" applyNumberFormat="1" applyFont="1" applyBorder="1" applyAlignment="1">
      <alignment horizontal="center" vertical="center" wrapText="1"/>
    </xf>
    <xf numFmtId="49" fontId="5" fillId="0" borderId="18" xfId="2" applyNumberFormat="1" applyFont="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6" xfId="2" applyFont="1" applyFill="1" applyBorder="1" applyAlignment="1">
      <alignment horizontal="center" vertical="center" wrapText="1"/>
    </xf>
    <xf numFmtId="0" fontId="11" fillId="4" borderId="17" xfId="2" applyFont="1" applyFill="1" applyBorder="1" applyAlignment="1">
      <alignment horizontal="center" vertical="center" wrapText="1"/>
    </xf>
    <xf numFmtId="0" fontId="11" fillId="4" borderId="18" xfId="2" applyFont="1" applyFill="1" applyBorder="1" applyAlignment="1">
      <alignment horizontal="center" vertical="center" wrapText="1"/>
    </xf>
    <xf numFmtId="0" fontId="5" fillId="0" borderId="31" xfId="2" applyFont="1" applyBorder="1" applyAlignment="1">
      <alignment horizontal="center" vertical="center" wrapText="1"/>
    </xf>
    <xf numFmtId="0" fontId="5" fillId="0" borderId="32" xfId="2" applyFont="1" applyBorder="1" applyAlignment="1">
      <alignment horizontal="center" vertical="center" wrapText="1"/>
    </xf>
    <xf numFmtId="0" fontId="26" fillId="0" borderId="9" xfId="2" applyFont="1" applyBorder="1" applyAlignment="1">
      <alignment horizontal="center" vertical="center" wrapText="1"/>
    </xf>
    <xf numFmtId="0" fontId="26" fillId="0" borderId="10" xfId="2" applyFont="1" applyBorder="1" applyAlignment="1">
      <alignment horizontal="center" vertical="center"/>
    </xf>
    <xf numFmtId="0" fontId="26" fillId="0" borderId="11" xfId="2" applyFont="1" applyBorder="1" applyAlignment="1">
      <alignment horizontal="center" vertical="center"/>
    </xf>
    <xf numFmtId="0" fontId="26" fillId="0" borderId="16" xfId="2" applyFont="1" applyBorder="1" applyAlignment="1">
      <alignment horizontal="center" vertical="center"/>
    </xf>
    <xf numFmtId="0" fontId="26" fillId="0" borderId="17" xfId="2" applyFont="1" applyBorder="1" applyAlignment="1">
      <alignment horizontal="center" vertical="center"/>
    </xf>
    <xf numFmtId="0" fontId="26" fillId="0" borderId="18" xfId="2" applyFont="1" applyBorder="1" applyAlignment="1">
      <alignment horizontal="center" vertical="center"/>
    </xf>
    <xf numFmtId="9" fontId="5" fillId="0" borderId="34" xfId="3" applyNumberFormat="1" applyBorder="1" applyAlignment="1">
      <alignment horizontal="center" vertical="center" wrapText="1"/>
    </xf>
    <xf numFmtId="9" fontId="5" fillId="0" borderId="35" xfId="3" applyNumberFormat="1" applyBorder="1" applyAlignment="1">
      <alignment horizontal="center" vertical="center" wrapText="1"/>
    </xf>
    <xf numFmtId="0" fontId="32" fillId="0" borderId="9" xfId="2" applyFont="1" applyBorder="1" applyAlignment="1">
      <alignment horizontal="center" vertical="center" wrapText="1"/>
    </xf>
    <xf numFmtId="0" fontId="32" fillId="0" borderId="10" xfId="2" applyFont="1" applyBorder="1" applyAlignment="1">
      <alignment horizontal="center" vertical="center"/>
    </xf>
    <xf numFmtId="0" fontId="32" fillId="0" borderId="11" xfId="2" applyFont="1" applyBorder="1" applyAlignment="1">
      <alignment horizontal="center" vertical="center"/>
    </xf>
    <xf numFmtId="0" fontId="32" fillId="0" borderId="16" xfId="2" applyFont="1" applyBorder="1" applyAlignment="1">
      <alignment horizontal="center" vertical="center"/>
    </xf>
    <xf numFmtId="0" fontId="32" fillId="0" borderId="17" xfId="2" applyFont="1" applyBorder="1" applyAlignment="1">
      <alignment horizontal="center" vertical="center"/>
    </xf>
    <xf numFmtId="0" fontId="32" fillId="0" borderId="18" xfId="2" applyFont="1" applyBorder="1" applyAlignment="1">
      <alignment horizontal="center" vertical="center"/>
    </xf>
    <xf numFmtId="0" fontId="38" fillId="0" borderId="30" xfId="2" applyFont="1" applyBorder="1" applyAlignment="1">
      <alignment horizontal="center" vertical="center" wrapText="1"/>
    </xf>
    <xf numFmtId="0" fontId="38" fillId="0" borderId="31" xfId="2" applyFont="1" applyBorder="1" applyAlignment="1">
      <alignment horizontal="center" vertical="center" wrapText="1"/>
    </xf>
    <xf numFmtId="0" fontId="38" fillId="0" borderId="32" xfId="2" applyFont="1" applyBorder="1" applyAlignment="1">
      <alignment horizontal="center" vertical="center" wrapText="1"/>
    </xf>
    <xf numFmtId="49" fontId="38" fillId="0" borderId="9" xfId="2" applyNumberFormat="1" applyFont="1" applyBorder="1" applyAlignment="1">
      <alignment horizontal="center" vertical="center" wrapText="1"/>
    </xf>
    <xf numFmtId="49" fontId="38" fillId="0" borderId="10" xfId="2" applyNumberFormat="1" applyFont="1" applyBorder="1" applyAlignment="1">
      <alignment horizontal="center" vertical="center" wrapText="1"/>
    </xf>
    <xf numFmtId="49" fontId="38" fillId="0" borderId="11" xfId="2" applyNumberFormat="1" applyFont="1" applyBorder="1" applyAlignment="1">
      <alignment horizontal="center" vertical="center" wrapText="1"/>
    </xf>
    <xf numFmtId="49" fontId="38" fillId="0" borderId="16" xfId="2" applyNumberFormat="1" applyFont="1" applyBorder="1" applyAlignment="1">
      <alignment horizontal="center" vertical="center" wrapText="1"/>
    </xf>
    <xf numFmtId="49" fontId="38" fillId="0" borderId="17" xfId="2" applyNumberFormat="1" applyFont="1" applyBorder="1" applyAlignment="1">
      <alignment horizontal="center" vertical="center" wrapText="1"/>
    </xf>
    <xf numFmtId="49" fontId="38" fillId="0" borderId="18" xfId="2" applyNumberFormat="1" applyFont="1" applyBorder="1" applyAlignment="1">
      <alignment horizontal="center" vertical="center" wrapText="1"/>
    </xf>
    <xf numFmtId="9" fontId="38" fillId="0" borderId="33" xfId="3" applyNumberFormat="1" applyFont="1" applyBorder="1" applyAlignment="1">
      <alignment horizontal="center" vertical="center" wrapText="1"/>
    </xf>
    <xf numFmtId="0" fontId="38" fillId="0" borderId="26" xfId="3" applyFont="1" applyBorder="1" applyAlignment="1">
      <alignment horizontal="center" vertical="center" wrapText="1"/>
    </xf>
    <xf numFmtId="0" fontId="11" fillId="4" borderId="34" xfId="3" applyFont="1" applyFill="1" applyBorder="1" applyAlignment="1">
      <alignment horizontal="center" vertical="center" wrapText="1"/>
    </xf>
    <xf numFmtId="0" fontId="11" fillId="4" borderId="35" xfId="3" applyFont="1" applyFill="1" applyBorder="1" applyAlignment="1">
      <alignment horizontal="center" vertical="center" wrapText="1"/>
    </xf>
    <xf numFmtId="10" fontId="38" fillId="0" borderId="30" xfId="2" applyNumberFormat="1" applyFont="1" applyBorder="1" applyAlignment="1">
      <alignment horizontal="center"/>
    </xf>
    <xf numFmtId="10" fontId="38" fillId="0" borderId="31" xfId="2" applyNumberFormat="1" applyFont="1" applyBorder="1" applyAlignment="1">
      <alignment horizontal="center"/>
    </xf>
    <xf numFmtId="10" fontId="38" fillId="0" borderId="21" xfId="2" applyNumberFormat="1" applyFont="1" applyBorder="1" applyAlignment="1">
      <alignment horizontal="center"/>
    </xf>
    <xf numFmtId="10" fontId="38" fillId="0" borderId="22" xfId="2" applyNumberFormat="1" applyFont="1" applyBorder="1" applyAlignment="1">
      <alignment horizontal="center"/>
    </xf>
    <xf numFmtId="10" fontId="38" fillId="0" borderId="32" xfId="2" applyNumberFormat="1" applyFont="1" applyBorder="1" applyAlignment="1">
      <alignment horizontal="center"/>
    </xf>
    <xf numFmtId="164" fontId="6" fillId="0" borderId="137" xfId="0" applyNumberFormat="1" applyFont="1" applyBorder="1" applyAlignment="1">
      <alignment horizontal="center" vertical="center" wrapText="1"/>
    </xf>
    <xf numFmtId="0" fontId="6" fillId="0" borderId="136" xfId="0" applyFont="1" applyBorder="1"/>
    <xf numFmtId="0" fontId="6" fillId="0" borderId="131" xfId="0" applyFont="1" applyBorder="1"/>
    <xf numFmtId="0" fontId="6" fillId="0" borderId="4" xfId="4" applyNumberFormat="1" applyFont="1" applyFill="1" applyBorder="1" applyAlignment="1">
      <alignment horizontal="center" vertical="center" wrapText="1"/>
    </xf>
    <xf numFmtId="0" fontId="6" fillId="0" borderId="49" xfId="4" applyNumberFormat="1" applyFont="1" applyFill="1" applyBorder="1" applyAlignment="1">
      <alignment horizontal="center" vertical="center" wrapText="1"/>
    </xf>
    <xf numFmtId="0" fontId="6" fillId="0" borderId="48" xfId="4" applyNumberFormat="1" applyFont="1" applyFill="1" applyBorder="1" applyAlignment="1">
      <alignment horizontal="center" vertical="center" wrapText="1"/>
    </xf>
    <xf numFmtId="10" fontId="2" fillId="0" borderId="1" xfId="2" applyNumberFormat="1" applyFont="1" applyBorder="1" applyAlignment="1">
      <alignment horizontal="center" vertical="center"/>
    </xf>
    <xf numFmtId="0" fontId="5" fillId="0" borderId="1" xfId="2" applyFont="1" applyBorder="1" applyAlignment="1">
      <alignment horizontal="justify" vertical="top" wrapText="1"/>
    </xf>
    <xf numFmtId="0" fontId="4" fillId="3" borderId="23" xfId="2" applyFont="1" applyFill="1" applyBorder="1" applyAlignment="1">
      <alignment horizontal="center" vertical="center"/>
    </xf>
    <xf numFmtId="0" fontId="4" fillId="3" borderId="24" xfId="2" applyFont="1" applyFill="1" applyBorder="1" applyAlignment="1">
      <alignment horizontal="center" vertical="center"/>
    </xf>
    <xf numFmtId="0" fontId="4" fillId="3" borderId="25" xfId="2" applyFont="1" applyFill="1" applyBorder="1" applyAlignment="1">
      <alignment horizontal="center" vertical="center"/>
    </xf>
    <xf numFmtId="164" fontId="5" fillId="0" borderId="1" xfId="0" applyNumberFormat="1" applyFont="1" applyBorder="1" applyAlignment="1">
      <alignment horizontal="center" vertical="center" wrapText="1"/>
    </xf>
    <xf numFmtId="0" fontId="5" fillId="0" borderId="1" xfId="0" applyFont="1" applyBorder="1"/>
    <xf numFmtId="2" fontId="5" fillId="0" borderId="1" xfId="1" applyNumberFormat="1" applyFont="1" applyFill="1" applyBorder="1" applyAlignment="1">
      <alignment horizontal="center" vertical="center" wrapText="1"/>
    </xf>
    <xf numFmtId="0" fontId="5" fillId="0" borderId="1" xfId="2" applyFont="1" applyBorder="1" applyAlignment="1">
      <alignment horizontal="center" vertical="center"/>
    </xf>
    <xf numFmtId="2" fontId="26" fillId="0" borderId="1" xfId="1" applyNumberFormat="1" applyFont="1" applyFill="1" applyBorder="1" applyAlignment="1">
      <alignment horizontal="center" vertical="center" wrapText="1"/>
    </xf>
    <xf numFmtId="0" fontId="7" fillId="3" borderId="138" xfId="0" applyFont="1" applyFill="1" applyBorder="1" applyAlignment="1">
      <alignment horizontal="center" vertical="center" wrapText="1"/>
    </xf>
    <xf numFmtId="0" fontId="7" fillId="3" borderId="49" xfId="0" applyFont="1" applyFill="1" applyBorder="1" applyAlignment="1">
      <alignment horizontal="center" vertical="center" wrapText="1"/>
    </xf>
    <xf numFmtId="0" fontId="7" fillId="3" borderId="49" xfId="0" applyFont="1" applyFill="1" applyBorder="1" applyAlignment="1">
      <alignment horizontal="center" vertical="center"/>
    </xf>
    <xf numFmtId="0" fontId="7" fillId="3" borderId="48" xfId="0" applyFont="1" applyFill="1" applyBorder="1" applyAlignment="1">
      <alignment horizontal="center" vertical="center"/>
    </xf>
    <xf numFmtId="164" fontId="6" fillId="0" borderId="138" xfId="0" applyNumberFormat="1" applyFont="1" applyBorder="1" applyAlignment="1">
      <alignment horizontal="center" vertical="center" wrapText="1"/>
    </xf>
    <xf numFmtId="0" fontId="6" fillId="0" borderId="49" xfId="0" applyFont="1" applyBorder="1"/>
    <xf numFmtId="0" fontId="6" fillId="0" borderId="12" xfId="4" applyNumberFormat="1" applyFont="1" applyFill="1" applyBorder="1" applyAlignment="1">
      <alignment horizontal="justify" vertical="center" wrapText="1"/>
    </xf>
    <xf numFmtId="0" fontId="6" fillId="0" borderId="136" xfId="4" applyNumberFormat="1" applyFont="1" applyFill="1" applyBorder="1" applyAlignment="1">
      <alignment horizontal="justify" vertical="center" wrapText="1"/>
    </xf>
    <xf numFmtId="0" fontId="6" fillId="0" borderId="131" xfId="4" applyNumberFormat="1" applyFont="1" applyFill="1" applyBorder="1" applyAlignment="1">
      <alignment horizontal="justify" vertical="center" wrapText="1"/>
    </xf>
    <xf numFmtId="0" fontId="4" fillId="2" borderId="23" xfId="2" applyFont="1" applyFill="1" applyBorder="1" applyAlignment="1">
      <alignment horizontal="center" vertical="center"/>
    </xf>
    <xf numFmtId="0" fontId="4" fillId="2" borderId="24" xfId="2" applyFont="1" applyFill="1" applyBorder="1" applyAlignment="1">
      <alignment horizontal="center" vertical="center"/>
    </xf>
    <xf numFmtId="0" fontId="4" fillId="2" borderId="66" xfId="2" applyFont="1" applyFill="1" applyBorder="1" applyAlignment="1">
      <alignment horizontal="center" vertical="center"/>
    </xf>
    <xf numFmtId="0" fontId="15" fillId="2" borderId="36" xfId="0" applyFont="1" applyFill="1" applyBorder="1" applyAlignment="1">
      <alignment horizontal="center" vertical="center" wrapText="1"/>
    </xf>
    <xf numFmtId="0" fontId="15" fillId="2" borderId="134" xfId="0" applyFont="1" applyFill="1" applyBorder="1" applyAlignment="1">
      <alignment horizontal="center" vertical="center" wrapText="1"/>
    </xf>
    <xf numFmtId="2" fontId="38" fillId="0" borderId="22" xfId="2" applyNumberFormat="1" applyFont="1" applyBorder="1" applyAlignment="1">
      <alignment horizontal="center"/>
    </xf>
    <xf numFmtId="2" fontId="38" fillId="0" borderId="32" xfId="2" applyNumberFormat="1" applyFont="1" applyBorder="1" applyAlignment="1">
      <alignment horizontal="center"/>
    </xf>
    <xf numFmtId="2" fontId="38" fillId="0" borderId="30" xfId="2" applyNumberFormat="1" applyFont="1" applyBorder="1" applyAlignment="1">
      <alignment horizontal="center"/>
    </xf>
    <xf numFmtId="2" fontId="38" fillId="0" borderId="31" xfId="2" applyNumberFormat="1" applyFont="1" applyBorder="1" applyAlignment="1">
      <alignment horizontal="center"/>
    </xf>
    <xf numFmtId="2" fontId="38" fillId="0" borderId="21" xfId="2" applyNumberFormat="1" applyFont="1" applyBorder="1" applyAlignment="1">
      <alignment horizontal="center"/>
    </xf>
    <xf numFmtId="0" fontId="17" fillId="4" borderId="6" xfId="2" applyFont="1" applyFill="1" applyBorder="1" applyAlignment="1">
      <alignment horizontal="center" vertical="center"/>
    </xf>
    <xf numFmtId="0" fontId="17" fillId="4" borderId="7" xfId="2" applyFont="1" applyFill="1" applyBorder="1" applyAlignment="1">
      <alignment horizontal="center" vertical="center"/>
    </xf>
    <xf numFmtId="9" fontId="17" fillId="0" borderId="65" xfId="2" applyNumberFormat="1" applyFont="1" applyBorder="1" applyAlignment="1">
      <alignment horizontal="center" vertical="center"/>
    </xf>
    <xf numFmtId="9" fontId="17" fillId="0" borderId="64" xfId="2" applyNumberFormat="1" applyFont="1" applyBorder="1" applyAlignment="1">
      <alignment horizontal="center" vertical="center"/>
    </xf>
    <xf numFmtId="9" fontId="17" fillId="0" borderId="59" xfId="2" applyNumberFormat="1" applyFont="1" applyBorder="1" applyAlignment="1">
      <alignment horizontal="center" vertical="center"/>
    </xf>
    <xf numFmtId="0" fontId="17" fillId="0" borderId="20" xfId="2" applyFont="1" applyBorder="1" applyAlignment="1">
      <alignment horizontal="center" vertical="center" wrapText="1"/>
    </xf>
    <xf numFmtId="0" fontId="17" fillId="0" borderId="28" xfId="2" applyFont="1" applyBorder="1" applyAlignment="1">
      <alignment horizontal="center" vertical="center" wrapText="1"/>
    </xf>
    <xf numFmtId="0" fontId="17" fillId="0" borderId="19" xfId="2" applyFont="1" applyBorder="1" applyAlignment="1">
      <alignment horizontal="center" vertical="center" wrapText="1"/>
    </xf>
    <xf numFmtId="0" fontId="17" fillId="0" borderId="29" xfId="2" applyFont="1" applyBorder="1" applyAlignment="1">
      <alignment horizontal="center" vertical="center" wrapText="1"/>
    </xf>
    <xf numFmtId="0" fontId="17" fillId="16" borderId="6" xfId="2" applyFont="1" applyFill="1" applyBorder="1" applyAlignment="1">
      <alignment horizontal="center" vertical="center"/>
    </xf>
    <xf numFmtId="0" fontId="17" fillId="16" borderId="7" xfId="2" applyFont="1" applyFill="1" applyBorder="1" applyAlignment="1">
      <alignment horizontal="center" vertical="center"/>
    </xf>
    <xf numFmtId="9" fontId="2" fillId="16" borderId="1" xfId="2" applyNumberFormat="1" applyFont="1" applyFill="1" applyBorder="1" applyAlignment="1">
      <alignment horizontal="center" vertical="center"/>
    </xf>
    <xf numFmtId="0" fontId="2" fillId="16" borderId="1" xfId="2" applyFont="1" applyFill="1" applyBorder="1" applyAlignment="1">
      <alignment horizontal="center" vertical="center"/>
    </xf>
    <xf numFmtId="9" fontId="17" fillId="0" borderId="7" xfId="2" applyNumberFormat="1" applyFont="1" applyBorder="1" applyAlignment="1">
      <alignment horizontal="center" vertical="center"/>
    </xf>
    <xf numFmtId="164" fontId="16" fillId="4" borderId="53" xfId="0" applyNumberFormat="1" applyFont="1" applyFill="1" applyBorder="1" applyAlignment="1">
      <alignment horizontal="center" vertical="center" wrapText="1"/>
    </xf>
    <xf numFmtId="0" fontId="16" fillId="4" borderId="52" xfId="0" applyFont="1" applyFill="1" applyBorder="1"/>
    <xf numFmtId="0" fontId="16" fillId="4" borderId="51" xfId="0" applyFont="1" applyFill="1" applyBorder="1"/>
    <xf numFmtId="0" fontId="16" fillId="0" borderId="38" xfId="4" applyNumberFormat="1" applyFont="1" applyFill="1" applyBorder="1" applyAlignment="1">
      <alignment horizontal="center" vertical="center" wrapText="1"/>
    </xf>
    <xf numFmtId="0" fontId="16" fillId="0" borderId="52" xfId="4" applyNumberFormat="1" applyFont="1" applyFill="1" applyBorder="1" applyAlignment="1">
      <alignment horizontal="center" vertical="center" wrapText="1"/>
    </xf>
    <xf numFmtId="0" fontId="16" fillId="0" borderId="51" xfId="4" applyNumberFormat="1" applyFont="1" applyFill="1" applyBorder="1" applyAlignment="1">
      <alignment horizontal="center" vertical="center" wrapText="1"/>
    </xf>
    <xf numFmtId="0" fontId="16" fillId="0" borderId="59" xfId="4" applyNumberFormat="1" applyFont="1" applyFill="1" applyBorder="1" applyAlignment="1">
      <alignment horizontal="center" vertical="center" wrapText="1"/>
    </xf>
    <xf numFmtId="0" fontId="16" fillId="0" borderId="1" xfId="4" applyNumberFormat="1" applyFont="1" applyFill="1" applyBorder="1" applyAlignment="1">
      <alignment horizontal="center" vertical="center" wrapText="1"/>
    </xf>
    <xf numFmtId="0" fontId="16" fillId="0" borderId="39" xfId="4" applyNumberFormat="1" applyFont="1" applyFill="1" applyBorder="1" applyAlignment="1">
      <alignment horizontal="center" vertical="center" wrapText="1"/>
    </xf>
    <xf numFmtId="0" fontId="16" fillId="4" borderId="59" xfId="4" applyNumberFormat="1" applyFont="1" applyFill="1" applyBorder="1" applyAlignment="1">
      <alignment horizontal="center" vertical="center" wrapText="1"/>
    </xf>
    <xf numFmtId="0" fontId="16" fillId="4" borderId="1" xfId="4" applyNumberFormat="1" applyFont="1" applyFill="1" applyBorder="1" applyAlignment="1">
      <alignment horizontal="center" vertical="center" wrapText="1"/>
    </xf>
    <xf numFmtId="0" fontId="16" fillId="4" borderId="39" xfId="4" applyNumberFormat="1" applyFont="1" applyFill="1" applyBorder="1" applyAlignment="1">
      <alignment horizontal="center" vertical="center" wrapText="1"/>
    </xf>
    <xf numFmtId="164" fontId="16" fillId="16" borderId="53" xfId="0" applyNumberFormat="1" applyFont="1" applyFill="1" applyBorder="1" applyAlignment="1">
      <alignment horizontal="center" vertical="center" wrapText="1"/>
    </xf>
    <xf numFmtId="0" fontId="16" fillId="16" borderId="52" xfId="0" applyFont="1" applyFill="1" applyBorder="1"/>
    <xf numFmtId="0" fontId="16" fillId="16" borderId="51" xfId="0" applyFont="1" applyFill="1" applyBorder="1"/>
    <xf numFmtId="0" fontId="16" fillId="16" borderId="59" xfId="4" applyNumberFormat="1" applyFont="1" applyFill="1" applyBorder="1" applyAlignment="1">
      <alignment horizontal="center" vertical="center" wrapText="1"/>
    </xf>
    <xf numFmtId="0" fontId="16" fillId="16" borderId="1" xfId="4" applyNumberFormat="1" applyFont="1" applyFill="1" applyBorder="1" applyAlignment="1">
      <alignment horizontal="center" vertical="center" wrapText="1"/>
    </xf>
    <xf numFmtId="0" fontId="16" fillId="16" borderId="39" xfId="4" applyNumberFormat="1" applyFont="1" applyFill="1" applyBorder="1" applyAlignment="1">
      <alignment horizontal="center" vertical="center" wrapText="1"/>
    </xf>
    <xf numFmtId="0" fontId="42" fillId="0" borderId="26" xfId="3" applyFont="1" applyBorder="1" applyAlignment="1">
      <alignment horizontal="center" vertical="center" wrapText="1"/>
    </xf>
    <xf numFmtId="0" fontId="42" fillId="0" borderId="24" xfId="3" applyFont="1" applyBorder="1" applyAlignment="1">
      <alignment horizontal="center" vertical="center" wrapText="1"/>
    </xf>
    <xf numFmtId="0" fontId="42" fillId="0" borderId="25" xfId="3" applyFont="1" applyBorder="1" applyAlignment="1">
      <alignment horizontal="center" vertical="center" wrapText="1"/>
    </xf>
    <xf numFmtId="0" fontId="17" fillId="0" borderId="143" xfId="2" applyFont="1" applyBorder="1" applyAlignment="1">
      <alignment horizontal="center" vertical="center" wrapText="1"/>
    </xf>
    <xf numFmtId="0" fontId="2" fillId="16" borderId="140" xfId="2" applyFont="1" applyFill="1" applyBorder="1" applyAlignment="1">
      <alignment horizontal="center" vertical="center"/>
    </xf>
    <xf numFmtId="0" fontId="17" fillId="4" borderId="144" xfId="2" applyFont="1" applyFill="1" applyBorder="1" applyAlignment="1">
      <alignment horizontal="center" vertical="center"/>
    </xf>
    <xf numFmtId="0" fontId="17" fillId="4" borderId="143" xfId="2" applyFont="1" applyFill="1" applyBorder="1" applyAlignment="1">
      <alignment horizontal="center" vertical="center"/>
    </xf>
    <xf numFmtId="0" fontId="17" fillId="0" borderId="143" xfId="2" applyFont="1" applyBorder="1" applyAlignment="1">
      <alignment horizontal="center" vertical="center"/>
    </xf>
    <xf numFmtId="1" fontId="17" fillId="0" borderId="143" xfId="2" applyNumberFormat="1" applyFont="1" applyBorder="1" applyAlignment="1">
      <alignment horizontal="center" vertical="center"/>
    </xf>
    <xf numFmtId="0" fontId="2" fillId="4" borderId="143" xfId="2" applyFont="1" applyFill="1" applyBorder="1" applyAlignment="1">
      <alignment horizontal="center" vertical="center"/>
    </xf>
    <xf numFmtId="0" fontId="17" fillId="4" borderId="140" xfId="2" applyFont="1" applyFill="1" applyBorder="1" applyAlignment="1">
      <alignment horizontal="center" vertical="center" wrapText="1"/>
    </xf>
    <xf numFmtId="0" fontId="17" fillId="0" borderId="142" xfId="2" applyFont="1" applyBorder="1" applyAlignment="1">
      <alignment horizontal="center" vertical="center" wrapText="1"/>
    </xf>
    <xf numFmtId="0" fontId="17" fillId="0" borderId="140" xfId="2" applyFont="1" applyBorder="1" applyAlignment="1">
      <alignment horizontal="center" vertical="center" wrapText="1"/>
    </xf>
    <xf numFmtId="0" fontId="17" fillId="0" borderId="139" xfId="2" applyFont="1" applyBorder="1" applyAlignment="1">
      <alignment horizontal="center" vertical="center" wrapText="1"/>
    </xf>
    <xf numFmtId="0" fontId="17" fillId="16" borderId="141" xfId="2" applyFont="1" applyFill="1" applyBorder="1" applyAlignment="1">
      <alignment horizontal="center" vertical="center"/>
    </xf>
    <xf numFmtId="0" fontId="17" fillId="16" borderId="140" xfId="2" applyFont="1" applyFill="1" applyBorder="1" applyAlignment="1">
      <alignment horizontal="center" vertical="center"/>
    </xf>
    <xf numFmtId="0" fontId="27" fillId="3" borderId="146" xfId="0" applyFont="1" applyFill="1" applyBorder="1" applyAlignment="1">
      <alignment horizontal="center" vertical="center" wrapText="1"/>
    </xf>
    <xf numFmtId="0" fontId="27" fillId="3" borderId="93" xfId="0" applyFont="1" applyFill="1" applyBorder="1" applyAlignment="1">
      <alignment horizontal="center" vertical="center" wrapText="1"/>
    </xf>
    <xf numFmtId="0" fontId="27" fillId="3" borderId="145" xfId="0" applyFont="1" applyFill="1" applyBorder="1" applyAlignment="1">
      <alignment horizontal="center" vertical="center" wrapText="1"/>
    </xf>
    <xf numFmtId="0" fontId="27" fillId="3" borderId="94" xfId="0" applyFont="1" applyFill="1" applyBorder="1" applyAlignment="1">
      <alignment horizontal="center" vertical="center" wrapText="1"/>
    </xf>
    <xf numFmtId="0" fontId="27" fillId="3" borderId="91" xfId="0" applyFont="1" applyFill="1" applyBorder="1" applyAlignment="1">
      <alignment horizontal="center" vertical="center" wrapText="1"/>
    </xf>
    <xf numFmtId="0" fontId="27" fillId="3" borderId="93" xfId="0" applyFont="1" applyFill="1" applyBorder="1" applyAlignment="1">
      <alignment horizontal="center" vertical="center"/>
    </xf>
    <xf numFmtId="0" fontId="27" fillId="3" borderId="92" xfId="0" applyFont="1" applyFill="1" applyBorder="1" applyAlignment="1">
      <alignment horizontal="center" vertical="center"/>
    </xf>
    <xf numFmtId="0" fontId="27" fillId="3" borderId="90" xfId="0" applyFont="1" applyFill="1" applyBorder="1" applyAlignment="1">
      <alignment horizontal="center" vertical="center"/>
    </xf>
    <xf numFmtId="0" fontId="16" fillId="4" borderId="38" xfId="4" applyNumberFormat="1" applyFont="1" applyFill="1" applyBorder="1" applyAlignment="1">
      <alignment horizontal="center" vertical="center" wrapText="1"/>
    </xf>
    <xf numFmtId="0" fontId="16" fillId="4" borderId="52" xfId="4" applyNumberFormat="1" applyFont="1" applyFill="1" applyBorder="1" applyAlignment="1">
      <alignment horizontal="center" vertical="center" wrapText="1"/>
    </xf>
    <xf numFmtId="0" fontId="16" fillId="4" borderId="51" xfId="4" applyNumberFormat="1" applyFont="1" applyFill="1" applyBorder="1" applyAlignment="1">
      <alignment horizontal="center" vertical="center" wrapText="1"/>
    </xf>
    <xf numFmtId="0" fontId="16" fillId="16" borderId="59" xfId="4" applyNumberFormat="1" applyFont="1" applyFill="1" applyBorder="1" applyAlignment="1">
      <alignment horizontal="left" vertical="center" wrapText="1"/>
    </xf>
    <xf numFmtId="0" fontId="16" fillId="16" borderId="1" xfId="4" applyNumberFormat="1" applyFont="1" applyFill="1" applyBorder="1" applyAlignment="1">
      <alignment horizontal="left" vertical="center" wrapText="1"/>
    </xf>
    <xf numFmtId="0" fontId="16" fillId="16" borderId="39" xfId="4" applyNumberFormat="1" applyFont="1" applyFill="1" applyBorder="1" applyAlignment="1">
      <alignment horizontal="left" vertical="center" wrapText="1"/>
    </xf>
    <xf numFmtId="16" fontId="6" fillId="0" borderId="26" xfId="3" applyNumberFormat="1" applyFont="1" applyBorder="1" applyAlignment="1">
      <alignment horizontal="center" vertical="center" wrapText="1"/>
    </xf>
    <xf numFmtId="169" fontId="6" fillId="0" borderId="13" xfId="2" applyNumberFormat="1" applyFont="1" applyBorder="1" applyAlignment="1">
      <alignment horizontal="center"/>
    </xf>
    <xf numFmtId="169" fontId="6" fillId="0" borderId="14" xfId="2" applyNumberFormat="1" applyFont="1" applyBorder="1" applyAlignment="1">
      <alignment horizontal="center"/>
    </xf>
    <xf numFmtId="169" fontId="17" fillId="4" borderId="7" xfId="2" applyNumberFormat="1" applyFont="1" applyFill="1" applyBorder="1" applyAlignment="1">
      <alignment horizontal="center" vertical="center"/>
    </xf>
    <xf numFmtId="169" fontId="17" fillId="0" borderId="1" xfId="2" applyNumberFormat="1" applyFont="1" applyBorder="1" applyAlignment="1">
      <alignment horizontal="center" vertical="center"/>
    </xf>
    <xf numFmtId="169" fontId="17" fillId="0" borderId="65" xfId="2" applyNumberFormat="1" applyFont="1" applyBorder="1" applyAlignment="1">
      <alignment horizontal="center" vertical="center"/>
    </xf>
    <xf numFmtId="169" fontId="17" fillId="0" borderId="64" xfId="2" applyNumberFormat="1" applyFont="1" applyBorder="1" applyAlignment="1">
      <alignment horizontal="center" vertical="center"/>
    </xf>
    <xf numFmtId="169" fontId="17" fillId="0" borderId="59" xfId="2" applyNumberFormat="1" applyFont="1" applyBorder="1" applyAlignment="1">
      <alignment horizontal="center" vertical="center"/>
    </xf>
    <xf numFmtId="0" fontId="17" fillId="4" borderId="20" xfId="2" applyFont="1" applyFill="1" applyBorder="1" applyAlignment="1">
      <alignment horizontal="center" vertical="center" wrapText="1"/>
    </xf>
    <xf numFmtId="0" fontId="17" fillId="4" borderId="28" xfId="2" applyFont="1" applyFill="1" applyBorder="1" applyAlignment="1">
      <alignment horizontal="center" vertical="center" wrapText="1"/>
    </xf>
    <xf numFmtId="0" fontId="17" fillId="4" borderId="19" xfId="2" applyFont="1" applyFill="1" applyBorder="1" applyAlignment="1">
      <alignment horizontal="center" vertical="center" wrapText="1"/>
    </xf>
    <xf numFmtId="0" fontId="17" fillId="4" borderId="29" xfId="2" applyFont="1" applyFill="1" applyBorder="1" applyAlignment="1">
      <alignment horizontal="center" vertical="center" wrapText="1"/>
    </xf>
    <xf numFmtId="0" fontId="17" fillId="0" borderId="65" xfId="2" applyFont="1" applyBorder="1" applyAlignment="1">
      <alignment horizontal="center"/>
    </xf>
    <xf numFmtId="0" fontId="17" fillId="0" borderId="64" xfId="2" applyFont="1" applyBorder="1" applyAlignment="1">
      <alignment horizontal="center"/>
    </xf>
    <xf numFmtId="0" fontId="17" fillId="0" borderId="59" xfId="2" applyFont="1" applyBorder="1" applyAlignment="1">
      <alignment horizontal="center"/>
    </xf>
    <xf numFmtId="0" fontId="17" fillId="0" borderId="63" xfId="2" applyFont="1" applyBorder="1" applyAlignment="1">
      <alignment horizontal="center"/>
    </xf>
    <xf numFmtId="0" fontId="17" fillId="4" borderId="45" xfId="2" applyFont="1" applyFill="1" applyBorder="1" applyAlignment="1">
      <alignment horizontal="center" vertical="center"/>
    </xf>
    <xf numFmtId="0" fontId="17" fillId="4" borderId="1" xfId="2" applyFont="1" applyFill="1" applyBorder="1" applyAlignment="1">
      <alignment horizontal="center" vertical="center"/>
    </xf>
    <xf numFmtId="0" fontId="17" fillId="16" borderId="45" xfId="2" applyFont="1" applyFill="1" applyBorder="1" applyAlignment="1">
      <alignment horizontal="center" vertical="center"/>
    </xf>
    <xf numFmtId="0" fontId="17" fillId="16" borderId="1" xfId="2" applyFont="1" applyFill="1" applyBorder="1" applyAlignment="1">
      <alignment horizontal="center" vertical="center"/>
    </xf>
    <xf numFmtId="9" fontId="17" fillId="16" borderId="65" xfId="2" applyNumberFormat="1" applyFont="1" applyFill="1" applyBorder="1" applyAlignment="1">
      <alignment horizontal="center" vertical="center"/>
    </xf>
    <xf numFmtId="9" fontId="17" fillId="16" borderId="59" xfId="2" applyNumberFormat="1" applyFont="1" applyFill="1" applyBorder="1" applyAlignment="1">
      <alignment horizontal="center" vertical="center"/>
    </xf>
    <xf numFmtId="0" fontId="17" fillId="0" borderId="45" xfId="2" applyFont="1" applyBorder="1" applyAlignment="1">
      <alignment horizontal="center"/>
    </xf>
    <xf numFmtId="0" fontId="17" fillId="0" borderId="1" xfId="2" applyFont="1" applyBorder="1" applyAlignment="1">
      <alignment horizontal="center"/>
    </xf>
    <xf numFmtId="0" fontId="17" fillId="0" borderId="6" xfId="2" applyFont="1" applyBorder="1" applyAlignment="1">
      <alignment horizontal="center" vertical="center" wrapText="1"/>
    </xf>
    <xf numFmtId="0" fontId="17" fillId="0" borderId="7" xfId="2" applyFont="1" applyBorder="1" applyAlignment="1">
      <alignment horizontal="center" vertical="center" wrapText="1"/>
    </xf>
    <xf numFmtId="0" fontId="17" fillId="0" borderId="7" xfId="2" applyFont="1" applyBorder="1" applyAlignment="1">
      <alignment horizontal="center" wrapText="1"/>
    </xf>
    <xf numFmtId="9" fontId="17" fillId="0" borderId="7" xfId="2" applyNumberFormat="1" applyFont="1" applyBorder="1" applyAlignment="1">
      <alignment horizontal="center" wrapText="1"/>
    </xf>
    <xf numFmtId="0" fontId="17" fillId="0" borderId="20" xfId="2" applyFont="1" applyBorder="1" applyAlignment="1">
      <alignment horizontal="center" wrapText="1"/>
    </xf>
    <xf numFmtId="0" fontId="17" fillId="0" borderId="28" xfId="2" applyFont="1" applyBorder="1" applyAlignment="1">
      <alignment horizontal="center" wrapText="1"/>
    </xf>
    <xf numFmtId="0" fontId="17" fillId="0" borderId="29" xfId="2" applyFont="1" applyBorder="1" applyAlignment="1">
      <alignment horizontal="center" wrapText="1"/>
    </xf>
    <xf numFmtId="9" fontId="52" fillId="0" borderId="1" xfId="2" applyNumberFormat="1" applyFont="1" applyBorder="1" applyAlignment="1">
      <alignment horizontal="center"/>
    </xf>
    <xf numFmtId="0" fontId="52" fillId="0" borderId="1" xfId="2" applyFont="1" applyBorder="1" applyAlignment="1">
      <alignment horizontal="center"/>
    </xf>
    <xf numFmtId="9" fontId="2" fillId="0" borderId="1" xfId="2" applyNumberFormat="1" applyFont="1" applyBorder="1" applyAlignment="1">
      <alignment horizontal="center"/>
    </xf>
    <xf numFmtId="9" fontId="2" fillId="0" borderId="20" xfId="2" applyNumberFormat="1" applyFont="1" applyBorder="1" applyAlignment="1">
      <alignment horizontal="center" vertical="center" wrapText="1"/>
    </xf>
    <xf numFmtId="0" fontId="2" fillId="0" borderId="65" xfId="2" applyFont="1" applyBorder="1" applyAlignment="1">
      <alignment horizontal="center" wrapText="1"/>
    </xf>
    <xf numFmtId="0" fontId="2" fillId="0" borderId="64" xfId="2" applyFont="1" applyBorder="1" applyAlignment="1">
      <alignment horizontal="center" wrapText="1"/>
    </xf>
    <xf numFmtId="0" fontId="2" fillId="0" borderId="59" xfId="2" applyFont="1" applyBorder="1" applyAlignment="1">
      <alignment horizontal="center" wrapText="1"/>
    </xf>
    <xf numFmtId="0" fontId="51" fillId="0" borderId="20" xfId="2" applyFont="1" applyBorder="1" applyAlignment="1">
      <alignment horizontal="center" vertical="center" wrapText="1"/>
    </xf>
    <xf numFmtId="0" fontId="53" fillId="0" borderId="59" xfId="4" applyNumberFormat="1" applyFont="1" applyFill="1" applyBorder="1" applyAlignment="1">
      <alignment horizontal="center" vertical="center" wrapText="1"/>
    </xf>
    <xf numFmtId="0" fontId="53" fillId="0" borderId="1" xfId="4" applyNumberFormat="1" applyFont="1" applyFill="1" applyBorder="1" applyAlignment="1">
      <alignment horizontal="center" vertical="center" wrapText="1"/>
    </xf>
    <xf numFmtId="0" fontId="53" fillId="0" borderId="39" xfId="4" applyNumberFormat="1" applyFont="1" applyFill="1" applyBorder="1" applyAlignment="1">
      <alignment horizontal="center" vertical="center" wrapText="1"/>
    </xf>
    <xf numFmtId="0" fontId="54" fillId="0" borderId="59" xfId="4" applyNumberFormat="1" applyFont="1" applyFill="1" applyBorder="1" applyAlignment="1">
      <alignment horizontal="center" vertical="center" wrapText="1"/>
    </xf>
    <xf numFmtId="0" fontId="4" fillId="4" borderId="1" xfId="2" applyFont="1" applyFill="1" applyBorder="1" applyAlignment="1">
      <alignment horizontal="left" vertical="center" wrapText="1"/>
    </xf>
    <xf numFmtId="0" fontId="4" fillId="4" borderId="39" xfId="2" applyFont="1" applyFill="1" applyBorder="1" applyAlignment="1">
      <alignment horizontal="left" vertical="center" wrapText="1"/>
    </xf>
    <xf numFmtId="0" fontId="4" fillId="4" borderId="9" xfId="12" applyFont="1" applyFill="1" applyBorder="1" applyAlignment="1">
      <alignment horizontal="center" vertical="center" wrapText="1"/>
    </xf>
    <xf numFmtId="0" fontId="4" fillId="4" borderId="10" xfId="12" applyFont="1" applyFill="1" applyBorder="1" applyAlignment="1">
      <alignment horizontal="center" vertical="center" wrapText="1"/>
    </xf>
    <xf numFmtId="0" fontId="4" fillId="4" borderId="11" xfId="12" applyFont="1" applyFill="1" applyBorder="1" applyAlignment="1">
      <alignment horizontal="center" vertical="center" wrapText="1"/>
    </xf>
    <xf numFmtId="0" fontId="4" fillId="4" borderId="16" xfId="12" applyFont="1" applyFill="1" applyBorder="1" applyAlignment="1">
      <alignment horizontal="center" vertical="center" wrapText="1"/>
    </xf>
    <xf numFmtId="0" fontId="4" fillId="4" borderId="17" xfId="12" applyFont="1" applyFill="1" applyBorder="1" applyAlignment="1">
      <alignment horizontal="center" vertical="center" wrapText="1"/>
    </xf>
    <xf numFmtId="0" fontId="4" fillId="4" borderId="18" xfId="12" applyFont="1" applyFill="1" applyBorder="1" applyAlignment="1">
      <alignment horizontal="center" vertical="center" wrapText="1"/>
    </xf>
    <xf numFmtId="0" fontId="55" fillId="0" borderId="7" xfId="2" applyFont="1" applyBorder="1" applyAlignment="1">
      <alignment horizontal="center" vertical="center" wrapText="1"/>
    </xf>
    <xf numFmtId="0" fontId="55" fillId="0" borderId="8" xfId="2" applyFont="1" applyBorder="1" applyAlignment="1">
      <alignment horizontal="center" vertical="center" wrapText="1"/>
    </xf>
    <xf numFmtId="0" fontId="55" fillId="0" borderId="9" xfId="12" applyFont="1" applyBorder="1" applyAlignment="1">
      <alignment horizontal="center" vertical="center" wrapText="1"/>
    </xf>
    <xf numFmtId="0" fontId="55" fillId="0" borderId="10" xfId="12" applyFont="1" applyBorder="1" applyAlignment="1">
      <alignment horizontal="center" vertical="center"/>
    </xf>
    <xf numFmtId="0" fontId="55" fillId="0" borderId="11" xfId="12" applyFont="1" applyBorder="1" applyAlignment="1">
      <alignment horizontal="center" vertical="center"/>
    </xf>
    <xf numFmtId="0" fontId="55" fillId="0" borderId="16" xfId="12" applyFont="1" applyBorder="1" applyAlignment="1">
      <alignment horizontal="center" vertical="center"/>
    </xf>
    <xf numFmtId="0" fontId="55" fillId="0" borderId="17" xfId="12" applyFont="1" applyBorder="1" applyAlignment="1">
      <alignment horizontal="center" vertical="center"/>
    </xf>
    <xf numFmtId="0" fontId="55" fillId="0" borderId="18" xfId="12" applyFont="1" applyBorder="1" applyAlignment="1">
      <alignment horizontal="center" vertical="center"/>
    </xf>
    <xf numFmtId="0" fontId="6" fillId="0" borderId="30" xfId="12" applyFont="1" applyBorder="1" applyAlignment="1">
      <alignment horizontal="center" vertical="center" wrapText="1"/>
    </xf>
    <xf numFmtId="0" fontId="6" fillId="0" borderId="31" xfId="12" applyFont="1" applyBorder="1" applyAlignment="1">
      <alignment horizontal="center" vertical="center" wrapText="1"/>
    </xf>
    <xf numFmtId="0" fontId="6" fillId="0" borderId="32" xfId="12" applyFont="1" applyBorder="1" applyAlignment="1">
      <alignment horizontal="center" vertical="center" wrapText="1"/>
    </xf>
    <xf numFmtId="0" fontId="11" fillId="2" borderId="6" xfId="2" applyFont="1" applyFill="1" applyBorder="1" applyAlignment="1">
      <alignment horizontal="center" vertical="center" wrapText="1"/>
    </xf>
    <xf numFmtId="0" fontId="11" fillId="2" borderId="7"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2" borderId="13" xfId="2" applyFont="1" applyFill="1" applyBorder="1" applyAlignment="1">
      <alignment horizontal="center" vertical="center" wrapText="1"/>
    </xf>
    <xf numFmtId="0" fontId="11" fillId="2" borderId="14" xfId="2" applyFont="1" applyFill="1" applyBorder="1" applyAlignment="1">
      <alignment horizontal="center" vertical="center" wrapText="1"/>
    </xf>
    <xf numFmtId="0" fontId="11" fillId="2" borderId="15" xfId="2" applyFont="1" applyFill="1" applyBorder="1" applyAlignment="1">
      <alignment horizontal="center" vertical="center" wrapText="1"/>
    </xf>
    <xf numFmtId="0" fontId="11" fillId="2" borderId="6" xfId="12" applyFont="1" applyFill="1" applyBorder="1" applyAlignment="1">
      <alignment horizontal="center" vertical="center" wrapText="1"/>
    </xf>
    <xf numFmtId="0" fontId="11" fillId="2" borderId="7" xfId="12" applyFont="1" applyFill="1" applyBorder="1" applyAlignment="1">
      <alignment horizontal="center" vertical="center" wrapText="1"/>
    </xf>
    <xf numFmtId="0" fontId="11" fillId="2" borderId="8" xfId="12" applyFont="1" applyFill="1" applyBorder="1" applyAlignment="1">
      <alignment horizontal="center" vertical="center" wrapText="1"/>
    </xf>
    <xf numFmtId="0" fontId="6" fillId="0" borderId="13" xfId="12" applyFont="1" applyBorder="1" applyAlignment="1">
      <alignment horizontal="center" vertical="center" wrapText="1"/>
    </xf>
    <xf numFmtId="0" fontId="6" fillId="0" borderId="14" xfId="12" applyFont="1" applyBorder="1" applyAlignment="1">
      <alignment horizontal="center" vertical="center" wrapText="1"/>
    </xf>
    <xf numFmtId="0" fontId="6" fillId="0" borderId="15" xfId="12" applyFont="1" applyBorder="1" applyAlignment="1">
      <alignment horizontal="center" vertical="center" wrapText="1"/>
    </xf>
    <xf numFmtId="0" fontId="11" fillId="2" borderId="23" xfId="2" applyFont="1" applyFill="1" applyBorder="1" applyAlignment="1">
      <alignment horizontal="center" vertical="center" wrapText="1"/>
    </xf>
    <xf numFmtId="0" fontId="11" fillId="2" borderId="24" xfId="2" applyFont="1" applyFill="1" applyBorder="1" applyAlignment="1">
      <alignment horizontal="center" vertical="center" wrapText="1"/>
    </xf>
    <xf numFmtId="0" fontId="11" fillId="2" borderId="25" xfId="2" applyFont="1" applyFill="1" applyBorder="1" applyAlignment="1">
      <alignment horizontal="center" vertical="center" wrapText="1"/>
    </xf>
    <xf numFmtId="0" fontId="11" fillId="2" borderId="27" xfId="2" applyFont="1" applyFill="1" applyBorder="1" applyAlignment="1">
      <alignment horizontal="center" vertical="center" wrapText="1"/>
    </xf>
    <xf numFmtId="0" fontId="11" fillId="2" borderId="28" xfId="2" applyFont="1" applyFill="1" applyBorder="1" applyAlignment="1">
      <alignment horizontal="center" vertical="center" wrapText="1"/>
    </xf>
    <xf numFmtId="0" fontId="11" fillId="2" borderId="29" xfId="2" applyFont="1" applyFill="1" applyBorder="1" applyAlignment="1">
      <alignment horizontal="center" vertical="center" wrapText="1"/>
    </xf>
    <xf numFmtId="0" fontId="15" fillId="2" borderId="35" xfId="2" applyFont="1" applyFill="1" applyBorder="1" applyAlignment="1">
      <alignment horizontal="center" vertical="center" wrapText="1"/>
    </xf>
    <xf numFmtId="0" fontId="6" fillId="4" borderId="33" xfId="3" applyFont="1" applyFill="1" applyBorder="1" applyAlignment="1">
      <alignment horizontal="center" vertical="center" wrapText="1"/>
    </xf>
    <xf numFmtId="0" fontId="6" fillId="4" borderId="34" xfId="3" applyFont="1" applyFill="1" applyBorder="1" applyAlignment="1">
      <alignment horizontal="center" vertical="center" wrapText="1"/>
    </xf>
    <xf numFmtId="0" fontId="6" fillId="4" borderId="35" xfId="3" applyFont="1" applyFill="1" applyBorder="1" applyAlignment="1">
      <alignment horizontal="center" vertical="center" wrapText="1"/>
    </xf>
    <xf numFmtId="9" fontId="6" fillId="0" borderId="13" xfId="12" applyNumberFormat="1" applyFont="1" applyBorder="1" applyAlignment="1">
      <alignment horizontal="center"/>
    </xf>
    <xf numFmtId="0" fontId="6" fillId="0" borderId="14" xfId="12" applyFont="1" applyBorder="1" applyAlignment="1">
      <alignment horizontal="center"/>
    </xf>
    <xf numFmtId="10" fontId="6" fillId="0" borderId="14" xfId="12" applyNumberFormat="1" applyFont="1" applyBorder="1" applyAlignment="1">
      <alignment horizontal="center"/>
    </xf>
    <xf numFmtId="9" fontId="6" fillId="0" borderId="14" xfId="12" applyNumberFormat="1" applyFont="1" applyBorder="1" applyAlignment="1">
      <alignment horizontal="center"/>
    </xf>
    <xf numFmtId="0" fontId="6" fillId="0" borderId="15" xfId="12" applyFont="1" applyBorder="1" applyAlignment="1">
      <alignment horizontal="center"/>
    </xf>
    <xf numFmtId="0" fontId="4" fillId="2" borderId="135"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39" xfId="0" applyFont="1" applyFill="1" applyBorder="1" applyAlignment="1">
      <alignment horizontal="center" vertical="center" wrapText="1"/>
    </xf>
    <xf numFmtId="164" fontId="4" fillId="0" borderId="45" xfId="0" applyNumberFormat="1" applyFont="1" applyBorder="1" applyAlignment="1">
      <alignment horizontal="center" vertical="center" wrapText="1"/>
    </xf>
    <xf numFmtId="0" fontId="4" fillId="0" borderId="1" xfId="0" applyFont="1" applyBorder="1"/>
    <xf numFmtId="0" fontId="6" fillId="0" borderId="1" xfId="4" applyNumberFormat="1" applyFont="1" applyFill="1" applyBorder="1" applyAlignment="1">
      <alignment horizontal="left" vertical="center" wrapText="1"/>
    </xf>
    <xf numFmtId="0" fontId="6" fillId="0" borderId="39" xfId="4" applyNumberFormat="1" applyFont="1" applyFill="1" applyBorder="1" applyAlignment="1">
      <alignment horizontal="left" vertical="center" wrapText="1"/>
    </xf>
    <xf numFmtId="164" fontId="4" fillId="0" borderId="148" xfId="0" applyNumberFormat="1" applyFont="1" applyBorder="1" applyAlignment="1">
      <alignment horizontal="center" vertical="center" wrapText="1"/>
    </xf>
    <xf numFmtId="0" fontId="4" fillId="0" borderId="147" xfId="0" applyFont="1" applyBorder="1"/>
    <xf numFmtId="0" fontId="6" fillId="0" borderId="65" xfId="4" applyNumberFormat="1" applyFont="1" applyFill="1" applyBorder="1" applyAlignment="1">
      <alignment horizontal="center" vertical="center" wrapText="1"/>
    </xf>
    <xf numFmtId="0" fontId="6" fillId="0" borderId="64" xfId="4" applyNumberFormat="1" applyFont="1" applyFill="1" applyBorder="1" applyAlignment="1">
      <alignment horizontal="center" vertical="center" wrapText="1"/>
    </xf>
    <xf numFmtId="0" fontId="6" fillId="0" borderId="63" xfId="4" applyNumberFormat="1" applyFont="1" applyFill="1" applyBorder="1" applyAlignment="1">
      <alignment horizontal="center" vertical="center" wrapText="1"/>
    </xf>
    <xf numFmtId="164" fontId="4" fillId="0" borderId="58" xfId="0" applyNumberFormat="1" applyFont="1" applyBorder="1" applyAlignment="1">
      <alignment horizontal="center" vertical="center" wrapText="1"/>
    </xf>
    <xf numFmtId="0" fontId="4" fillId="0" borderId="57" xfId="0" applyFont="1" applyBorder="1"/>
    <xf numFmtId="0" fontId="6" fillId="0" borderId="14" xfId="4" applyNumberFormat="1" applyFont="1" applyFill="1" applyBorder="1" applyAlignment="1">
      <alignment horizontal="center" vertical="center" wrapText="1"/>
    </xf>
    <xf numFmtId="0" fontId="6" fillId="0" borderId="15" xfId="4" applyNumberFormat="1" applyFont="1" applyFill="1" applyBorder="1" applyAlignment="1">
      <alignment horizontal="center" vertical="center" wrapText="1"/>
    </xf>
    <xf numFmtId="0" fontId="2" fillId="0" borderId="1" xfId="2" applyFont="1" applyBorder="1" applyAlignment="1">
      <alignment horizontal="left" vertical="center" wrapText="1"/>
    </xf>
    <xf numFmtId="0" fontId="2" fillId="0" borderId="39" xfId="2" applyFont="1" applyBorder="1" applyAlignment="1">
      <alignment horizontal="left" vertical="center" wrapText="1"/>
    </xf>
    <xf numFmtId="0" fontId="6" fillId="0" borderId="1" xfId="0" applyFont="1" applyBorder="1" applyAlignment="1">
      <alignment vertical="center"/>
    </xf>
    <xf numFmtId="9" fontId="2" fillId="0" borderId="1" xfId="1" applyFont="1" applyBorder="1" applyAlignment="1">
      <alignment horizontal="left" vertical="center" wrapText="1"/>
    </xf>
    <xf numFmtId="0" fontId="2" fillId="0" borderId="1" xfId="2" applyFont="1" applyBorder="1" applyAlignment="1">
      <alignment horizontal="left" wrapText="1"/>
    </xf>
    <xf numFmtId="164" fontId="6" fillId="0" borderId="13" xfId="0" applyNumberFormat="1" applyFont="1" applyBorder="1" applyAlignment="1">
      <alignment horizontal="center" vertical="center" wrapText="1"/>
    </xf>
    <xf numFmtId="0" fontId="6" fillId="0" borderId="14" xfId="0" applyFont="1" applyBorder="1"/>
    <xf numFmtId="0" fontId="4" fillId="0" borderId="30" xfId="13" applyFont="1" applyBorder="1" applyAlignment="1">
      <alignment horizontal="center" vertical="center" wrapText="1"/>
    </xf>
    <xf numFmtId="0" fontId="4" fillId="0" borderId="31" xfId="13" applyFont="1" applyBorder="1" applyAlignment="1">
      <alignment horizontal="center" vertical="center" wrapText="1"/>
    </xf>
    <xf numFmtId="0" fontId="4" fillId="0" borderId="32" xfId="13" applyFont="1" applyBorder="1" applyAlignment="1">
      <alignment horizontal="center" vertical="center" wrapText="1"/>
    </xf>
    <xf numFmtId="0" fontId="10" fillId="0" borderId="0" xfId="0" applyFont="1" applyAlignment="1">
      <alignment horizontal="center" vertical="center" wrapText="1"/>
    </xf>
    <xf numFmtId="0" fontId="4" fillId="4" borderId="9" xfId="13" applyFont="1" applyFill="1" applyBorder="1" applyAlignment="1">
      <alignment horizontal="center" vertical="center" wrapText="1"/>
    </xf>
    <xf numFmtId="0" fontId="4" fillId="4" borderId="10" xfId="13" applyFont="1" applyFill="1" applyBorder="1" applyAlignment="1">
      <alignment horizontal="center" vertical="center" wrapText="1"/>
    </xf>
    <xf numFmtId="0" fontId="4" fillId="4" borderId="11" xfId="13" applyFont="1" applyFill="1" applyBorder="1" applyAlignment="1">
      <alignment horizontal="center" vertical="center" wrapText="1"/>
    </xf>
    <xf numFmtId="0" fontId="4" fillId="4" borderId="16" xfId="13" applyFont="1" applyFill="1" applyBorder="1" applyAlignment="1">
      <alignment horizontal="center" vertical="center" wrapText="1"/>
    </xf>
    <xf numFmtId="0" fontId="4" fillId="4" borderId="17" xfId="13" applyFont="1" applyFill="1" applyBorder="1" applyAlignment="1">
      <alignment horizontal="center" vertical="center" wrapText="1"/>
    </xf>
    <xf numFmtId="0" fontId="4" fillId="4" borderId="18" xfId="13" applyFont="1" applyFill="1" applyBorder="1" applyAlignment="1">
      <alignment horizontal="center" vertical="center" wrapText="1"/>
    </xf>
    <xf numFmtId="0" fontId="55" fillId="0" borderId="9" xfId="13" applyFont="1" applyBorder="1" applyAlignment="1">
      <alignment horizontal="center" vertical="center" wrapText="1"/>
    </xf>
    <xf numFmtId="0" fontId="55" fillId="0" borderId="10" xfId="13" applyFont="1" applyBorder="1" applyAlignment="1">
      <alignment horizontal="center" vertical="center"/>
    </xf>
    <xf numFmtId="0" fontId="55" fillId="0" borderId="11" xfId="13" applyFont="1" applyBorder="1" applyAlignment="1">
      <alignment horizontal="center" vertical="center"/>
    </xf>
    <xf numFmtId="0" fontId="55" fillId="0" borderId="16" xfId="13" applyFont="1" applyBorder="1" applyAlignment="1">
      <alignment horizontal="center" vertical="center"/>
    </xf>
    <xf numFmtId="0" fontId="55" fillId="0" borderId="17" xfId="13" applyFont="1" applyBorder="1" applyAlignment="1">
      <alignment horizontal="center" vertical="center"/>
    </xf>
    <xf numFmtId="0" fontId="55" fillId="0" borderId="18" xfId="13" applyFont="1" applyBorder="1" applyAlignment="1">
      <alignment horizontal="center" vertical="center"/>
    </xf>
    <xf numFmtId="0" fontId="11" fillId="2" borderId="6" xfId="13" applyFont="1" applyFill="1" applyBorder="1" applyAlignment="1">
      <alignment horizontal="center" vertical="center" wrapText="1"/>
    </xf>
    <xf numFmtId="0" fontId="11" fillId="2" borderId="7" xfId="13" applyFont="1" applyFill="1" applyBorder="1" applyAlignment="1">
      <alignment horizontal="center" vertical="center" wrapText="1"/>
    </xf>
    <xf numFmtId="0" fontId="11" fillId="2" borderId="8" xfId="13" applyFont="1" applyFill="1" applyBorder="1" applyAlignment="1">
      <alignment horizontal="center" vertical="center" wrapText="1"/>
    </xf>
    <xf numFmtId="0" fontId="6" fillId="0" borderId="13" xfId="13" applyFont="1" applyBorder="1" applyAlignment="1">
      <alignment horizontal="center" vertical="center" wrapText="1"/>
    </xf>
    <xf numFmtId="0" fontId="6" fillId="0" borderId="14" xfId="13" applyFont="1" applyBorder="1" applyAlignment="1">
      <alignment horizontal="center" vertical="center" wrapText="1"/>
    </xf>
    <xf numFmtId="0" fontId="6" fillId="0" borderId="15" xfId="13" applyFont="1" applyBorder="1" applyAlignment="1">
      <alignment horizontal="center" vertical="center" wrapText="1"/>
    </xf>
    <xf numFmtId="0" fontId="5" fillId="0" borderId="1" xfId="4" applyNumberFormat="1" applyFont="1" applyFill="1" applyBorder="1" applyAlignment="1">
      <alignment horizontal="justify" vertical="center" wrapText="1"/>
    </xf>
    <xf numFmtId="0" fontId="5" fillId="0" borderId="39" xfId="4" applyNumberFormat="1" applyFont="1" applyFill="1" applyBorder="1" applyAlignment="1">
      <alignment horizontal="justify" vertical="center" wrapText="1"/>
    </xf>
    <xf numFmtId="9" fontId="6" fillId="0" borderId="13" xfId="13" applyNumberFormat="1" applyFont="1" applyBorder="1" applyAlignment="1">
      <alignment horizontal="center"/>
    </xf>
    <xf numFmtId="0" fontId="6" fillId="0" borderId="14" xfId="13" applyFont="1" applyBorder="1" applyAlignment="1">
      <alignment horizontal="center"/>
    </xf>
    <xf numFmtId="10" fontId="6" fillId="0" borderId="14" xfId="13" applyNumberFormat="1" applyFont="1" applyBorder="1" applyAlignment="1">
      <alignment horizontal="center"/>
    </xf>
    <xf numFmtId="9" fontId="6" fillId="0" borderId="14" xfId="13" applyNumberFormat="1" applyFont="1" applyBorder="1" applyAlignment="1">
      <alignment horizontal="center"/>
    </xf>
    <xf numFmtId="0" fontId="6" fillId="0" borderId="15" xfId="13" applyFont="1" applyBorder="1" applyAlignment="1">
      <alignment horizontal="center"/>
    </xf>
    <xf numFmtId="0" fontId="16" fillId="0" borderId="1" xfId="4" applyNumberFormat="1" applyFont="1" applyFill="1" applyBorder="1" applyAlignment="1">
      <alignment horizontal="justify" vertical="center" wrapText="1"/>
    </xf>
    <xf numFmtId="0" fontId="16" fillId="0" borderId="39" xfId="4" applyNumberFormat="1" applyFont="1" applyFill="1" applyBorder="1" applyAlignment="1">
      <alignment horizontal="justify" vertical="center" wrapText="1"/>
    </xf>
    <xf numFmtId="164" fontId="6" fillId="0" borderId="68" xfId="0" applyNumberFormat="1" applyFont="1" applyBorder="1" applyAlignment="1">
      <alignment horizontal="center" vertical="center" wrapText="1"/>
    </xf>
    <xf numFmtId="9" fontId="2" fillId="0" borderId="65" xfId="2" applyNumberFormat="1" applyFont="1" applyBorder="1" applyAlignment="1">
      <alignment horizontal="center" vertical="center"/>
    </xf>
    <xf numFmtId="0" fontId="26" fillId="0" borderId="65" xfId="2" applyFont="1" applyBorder="1" applyAlignment="1">
      <alignment horizontal="justify" vertical="center" wrapText="1"/>
    </xf>
    <xf numFmtId="0" fontId="26" fillId="0" borderId="64" xfId="2" applyFont="1" applyBorder="1" applyAlignment="1">
      <alignment horizontal="justify" vertical="center" wrapText="1"/>
    </xf>
    <xf numFmtId="0" fontId="26" fillId="0" borderId="59" xfId="2" applyFont="1" applyBorder="1" applyAlignment="1">
      <alignment horizontal="justify" vertical="center" wrapText="1"/>
    </xf>
    <xf numFmtId="0" fontId="26" fillId="0" borderId="63" xfId="2" applyFont="1" applyBorder="1" applyAlignment="1">
      <alignment horizontal="justify" vertical="center" wrapText="1"/>
    </xf>
    <xf numFmtId="0" fontId="7" fillId="3" borderId="27" xfId="0" applyFont="1" applyFill="1" applyBorder="1" applyAlignment="1">
      <alignment horizontal="center" vertical="center" wrapText="1"/>
    </xf>
    <xf numFmtId="0" fontId="7" fillId="3" borderId="28"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7" fillId="3" borderId="20" xfId="0" applyFont="1" applyFill="1" applyBorder="1" applyAlignment="1">
      <alignment horizontal="center" vertical="center"/>
    </xf>
    <xf numFmtId="0" fontId="7" fillId="3" borderId="28" xfId="0" applyFont="1" applyFill="1" applyBorder="1" applyAlignment="1">
      <alignment horizontal="center" vertical="center"/>
    </xf>
    <xf numFmtId="0" fontId="7" fillId="3" borderId="29" xfId="0" applyFont="1" applyFill="1" applyBorder="1" applyAlignment="1">
      <alignment horizontal="center" vertical="center"/>
    </xf>
    <xf numFmtId="0" fontId="2" fillId="0" borderId="14" xfId="2" applyFont="1" applyBorder="1" applyAlignment="1">
      <alignment horizontal="center" vertical="center"/>
    </xf>
    <xf numFmtId="0" fontId="26" fillId="0" borderId="65" xfId="2" applyFont="1" applyBorder="1" applyAlignment="1">
      <alignment horizontal="justify" wrapText="1"/>
    </xf>
    <xf numFmtId="0" fontId="26" fillId="0" borderId="64" xfId="2" applyFont="1" applyBorder="1" applyAlignment="1">
      <alignment horizontal="justify" wrapText="1"/>
    </xf>
    <xf numFmtId="0" fontId="26" fillId="0" borderId="63" xfId="2" applyFont="1" applyBorder="1" applyAlignment="1">
      <alignment horizontal="justify" wrapText="1"/>
    </xf>
  </cellXfs>
  <cellStyles count="14">
    <cellStyle name="Hyperlink" xfId="5" xr:uid="{00000000-0005-0000-0000-000000000000}"/>
    <cellStyle name="Millares" xfId="6" builtinId="3"/>
    <cellStyle name="Millares [0]" xfId="7" builtinId="6"/>
    <cellStyle name="Moneda" xfId="8" builtinId="4"/>
    <cellStyle name="Moneda 2" xfId="4" xr:uid="{00000000-0005-0000-0000-000004000000}"/>
    <cellStyle name="Normal" xfId="0" builtinId="0"/>
    <cellStyle name="Normal 2" xfId="2" xr:uid="{00000000-0005-0000-0000-000006000000}"/>
    <cellStyle name="Normal 2 2" xfId="3" xr:uid="{00000000-0005-0000-0000-000007000000}"/>
    <cellStyle name="Normal 2 3" xfId="12" xr:uid="{00000000-0005-0000-0000-000008000000}"/>
    <cellStyle name="Normal 2 3 2" xfId="13" xr:uid="{00000000-0005-0000-0000-000009000000}"/>
    <cellStyle name="Normal 3" xfId="9" xr:uid="{00000000-0005-0000-0000-00000A000000}"/>
    <cellStyle name="Porcentaje" xfId="1" builtinId="5"/>
    <cellStyle name="Porcentaje 2" xfId="10" xr:uid="{00000000-0005-0000-0000-00000C000000}"/>
    <cellStyle name="Porcentaje 3" xfId="11" xr:uid="{00000000-0005-0000-0000-00000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113302562747403E-2"/>
          <c:y val="8.8227846797362702E-2"/>
          <c:w val="0.90688992870588803"/>
          <c:h val="0.80658817430641205"/>
        </c:manualLayout>
      </c:layout>
      <c:barChart>
        <c:barDir val="col"/>
        <c:grouping val="clustered"/>
        <c:varyColors val="0"/>
        <c:ser>
          <c:idx val="4"/>
          <c:order val="4"/>
          <c:tx>
            <c:strRef>
              <c:f>'DESI-001'!$H$35</c:f>
              <c:strCache>
                <c:ptCount val="1"/>
                <c:pt idx="0">
                  <c:v>Número de productos entregados en los términos de tiempos establecidos</c:v>
                </c:pt>
              </c:strCache>
            </c:strRef>
          </c:tx>
          <c:spPr>
            <a:solidFill>
              <a:schemeClr val="accent5"/>
            </a:solidFill>
            <a:ln>
              <a:noFill/>
            </a:ln>
            <a:effectLst/>
          </c:spPr>
          <c:invertIfNegative val="0"/>
          <c:cat>
            <c:strRef>
              <c:f>'DESI-001'!$C$36:$C$37</c:f>
              <c:strCache>
                <c:ptCount val="2"/>
                <c:pt idx="0">
                  <c:v>Tercer Trimestre  2023</c:v>
                </c:pt>
                <c:pt idx="1">
                  <c:v>TOTAL</c:v>
                </c:pt>
              </c:strCache>
            </c:strRef>
          </c:cat>
          <c:val>
            <c:numRef>
              <c:f>'DESI-001'!$H$36:$H$37</c:f>
              <c:numCache>
                <c:formatCode>_(* #,##0_);_(* \(#,##0\);_(* "-"??_);_(@_)</c:formatCode>
                <c:ptCount val="2"/>
                <c:pt idx="0" formatCode="0">
                  <c:v>11</c:v>
                </c:pt>
                <c:pt idx="1">
                  <c:v>11</c:v>
                </c:pt>
              </c:numCache>
            </c:numRef>
          </c:val>
          <c:extLst>
            <c:ext xmlns:c16="http://schemas.microsoft.com/office/drawing/2014/chart" uri="{C3380CC4-5D6E-409C-BE32-E72D297353CC}">
              <c16:uniqueId val="{00000004-C0AE-4248-AD62-C6C18CBFD9DE}"/>
            </c:ext>
          </c:extLst>
        </c:ser>
        <c:ser>
          <c:idx val="5"/>
          <c:order val="5"/>
          <c:tx>
            <c:strRef>
              <c:f>'DESI-001'!$I$35</c:f>
              <c:strCache>
                <c:ptCount val="1"/>
                <c:pt idx="0">
                  <c:v>Número de productos definidos para el periodo</c:v>
                </c:pt>
              </c:strCache>
            </c:strRef>
          </c:tx>
          <c:spPr>
            <a:solidFill>
              <a:schemeClr val="accent6"/>
            </a:solidFill>
            <a:ln>
              <a:noFill/>
            </a:ln>
            <a:effectLst/>
          </c:spPr>
          <c:invertIfNegative val="0"/>
          <c:cat>
            <c:strRef>
              <c:f>'DESI-001'!$C$36:$C$37</c:f>
              <c:strCache>
                <c:ptCount val="2"/>
                <c:pt idx="0">
                  <c:v>Tercer Trimestre  2023</c:v>
                </c:pt>
                <c:pt idx="1">
                  <c:v>TOTAL</c:v>
                </c:pt>
              </c:strCache>
            </c:strRef>
          </c:cat>
          <c:val>
            <c:numRef>
              <c:f>'DESI-001'!$I$36:$I$37</c:f>
              <c:numCache>
                <c:formatCode>_(* #,##0_);_(* \(#,##0\);_(* "-"??_);_(@_)</c:formatCode>
                <c:ptCount val="2"/>
                <c:pt idx="0" formatCode="0">
                  <c:v>11</c:v>
                </c:pt>
                <c:pt idx="1">
                  <c:v>11</c:v>
                </c:pt>
              </c:numCache>
            </c:numRef>
          </c:val>
          <c:extLst>
            <c:ext xmlns:c16="http://schemas.microsoft.com/office/drawing/2014/chart" uri="{C3380CC4-5D6E-409C-BE32-E72D297353CC}">
              <c16:uniqueId val="{00000005-C0AE-4248-AD62-C6C18CBFD9DE}"/>
            </c:ext>
          </c:extLst>
        </c:ser>
        <c:dLbls>
          <c:showLegendKey val="0"/>
          <c:showVal val="0"/>
          <c:showCatName val="0"/>
          <c:showSerName val="0"/>
          <c:showPercent val="0"/>
          <c:showBubbleSize val="0"/>
        </c:dLbls>
        <c:gapWidth val="219"/>
        <c:overlap val="-27"/>
        <c:axId val="-247229136"/>
        <c:axId val="-247260320"/>
        <c:extLst>
          <c:ext xmlns:c15="http://schemas.microsoft.com/office/drawing/2012/chart" uri="{02D57815-91ED-43cb-92C2-25804820EDAC}">
            <c15:filteredBarSeries>
              <c15:ser>
                <c:idx val="0"/>
                <c:order val="0"/>
                <c:tx>
                  <c:strRef>
                    <c:extLst>
                      <c:ext uri="{02D57815-91ED-43cb-92C2-25804820EDAC}">
                        <c15:formulaRef>
                          <c15:sqref>'DESI-001'!$D$35</c15:sqref>
                        </c15:formulaRef>
                      </c:ext>
                    </c:extLst>
                    <c:strCache>
                      <c:ptCount val="1"/>
                    </c:strCache>
                  </c:strRef>
                </c:tx>
                <c:spPr>
                  <a:solidFill>
                    <a:schemeClr val="accent1"/>
                  </a:solidFill>
                  <a:ln>
                    <a:noFill/>
                  </a:ln>
                  <a:effectLst/>
                </c:spPr>
                <c:invertIfNegative val="0"/>
                <c:cat>
                  <c:strRef>
                    <c:extLst>
                      <c:ext uri="{02D57815-91ED-43cb-92C2-25804820EDAC}">
                        <c15:formulaRef>
                          <c15:sqref>'DESI-001'!$C$36:$C$37</c15:sqref>
                        </c15:formulaRef>
                      </c:ext>
                    </c:extLst>
                    <c:strCache>
                      <c:ptCount val="2"/>
                      <c:pt idx="0">
                        <c:v>Tercer Trimestre  2023</c:v>
                      </c:pt>
                      <c:pt idx="1">
                        <c:v>TOTAL</c:v>
                      </c:pt>
                    </c:strCache>
                  </c:strRef>
                </c:cat>
                <c:val>
                  <c:numRef>
                    <c:extLst>
                      <c:ext uri="{02D57815-91ED-43cb-92C2-25804820EDAC}">
                        <c15:formulaRef>
                          <c15:sqref>'DESI-001'!$D$36:$D$37</c15:sqref>
                        </c15:formulaRef>
                      </c:ext>
                    </c:extLst>
                    <c:numCache>
                      <c:formatCode>General</c:formatCode>
                      <c:ptCount val="2"/>
                    </c:numCache>
                  </c:numRef>
                </c:val>
                <c:extLst>
                  <c:ext xmlns:c16="http://schemas.microsoft.com/office/drawing/2014/chart" uri="{C3380CC4-5D6E-409C-BE32-E72D297353CC}">
                    <c16:uniqueId val="{00000000-C0AE-4248-AD62-C6C18CBFD9D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'DESI-001'!$E$35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'DESI-001'!$C$36:$C$37</c15:sqref>
                        </c15:formulaRef>
                      </c:ext>
                    </c:extLst>
                    <c:strCache>
                      <c:ptCount val="2"/>
                      <c:pt idx="0">
                        <c:v>Tercer Trimestre  2023</c:v>
                      </c:pt>
                      <c:pt idx="1">
                        <c:v>TOTAL</c:v>
                      </c:pt>
                    </c:strCache>
                  </c:strRef>
                </c:cat>
                <c:val>
                  <c:numRef>
                    <c:extLst xmlns:c15="http://schemas.microsoft.com/office/drawing/2012/chart">
                      <c:ext xmlns:c15="http://schemas.microsoft.com/office/drawing/2012/chart" uri="{02D57815-91ED-43cb-92C2-25804820EDAC}">
                        <c15:formulaRef>
                          <c15:sqref>'DESI-001'!$E$36:$E$37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1-C0AE-4248-AD62-C6C18CBFD9D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'DESI-001'!$F$35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'DESI-001'!$C$36:$C$37</c15:sqref>
                        </c15:formulaRef>
                      </c:ext>
                    </c:extLst>
                    <c:strCache>
                      <c:ptCount val="2"/>
                      <c:pt idx="0">
                        <c:v>Tercer Trimestre  2023</c:v>
                      </c:pt>
                      <c:pt idx="1">
                        <c:v>TOTAL</c:v>
                      </c:pt>
                    </c:strCache>
                  </c:strRef>
                </c:cat>
                <c:val>
                  <c:numRef>
                    <c:extLst xmlns:c15="http://schemas.microsoft.com/office/drawing/2012/chart">
                      <c:ext xmlns:c15="http://schemas.microsoft.com/office/drawing/2012/chart" uri="{02D57815-91ED-43cb-92C2-25804820EDAC}">
                        <c15:formulaRef>
                          <c15:sqref>'DESI-001'!$F$36:$F$37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2-C0AE-4248-AD62-C6C18CBFD9D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'DESI-001'!$G$35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'DESI-001'!$C$36:$C$37</c15:sqref>
                        </c15:formulaRef>
                      </c:ext>
                    </c:extLst>
                    <c:strCache>
                      <c:ptCount val="2"/>
                      <c:pt idx="0">
                        <c:v>Tercer Trimestre  2023</c:v>
                      </c:pt>
                      <c:pt idx="1">
                        <c:v>TOTAL</c:v>
                      </c:pt>
                    </c:strCache>
                  </c:strRef>
                </c:cat>
                <c:val>
                  <c:numRef>
                    <c:extLst xmlns:c15="http://schemas.microsoft.com/office/drawing/2012/chart">
                      <c:ext xmlns:c15="http://schemas.microsoft.com/office/drawing/2012/chart" uri="{02D57815-91ED-43cb-92C2-25804820EDAC}">
                        <c15:formulaRef>
                          <c15:sqref>'DESI-001'!$G$36:$G$37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3-C0AE-4248-AD62-C6C18CBFD9DE}"/>
                  </c:ext>
                </c:extLst>
              </c15:ser>
            </c15:filteredBarSeries>
          </c:ext>
        </c:extLst>
      </c:barChart>
      <c:lineChart>
        <c:grouping val="standard"/>
        <c:varyColors val="0"/>
        <c:ser>
          <c:idx val="6"/>
          <c:order val="6"/>
          <c:tx>
            <c:strRef>
              <c:f>'DESI-001'!$J$35</c:f>
              <c:strCache>
                <c:ptCount val="1"/>
                <c:pt idx="0">
                  <c:v>RESULTADO</c:v>
                </c:pt>
              </c:strCache>
            </c:strRef>
          </c:tx>
          <c:spPr>
            <a:ln w="28575" cap="rnd">
              <a:solidFill>
                <a:schemeClr val="accent1">
                  <a:lumMod val="60000"/>
                </a:schemeClr>
              </a:solidFill>
              <a:round/>
            </a:ln>
            <a:effectLst/>
          </c:spPr>
          <c:marker>
            <c:symbol val="none"/>
          </c:marker>
          <c:cat>
            <c:strRef>
              <c:f>'DESI-001'!$C$36:$C$37</c:f>
              <c:strCache>
                <c:ptCount val="2"/>
                <c:pt idx="0">
                  <c:v>Tercer Trimestre  2023</c:v>
                </c:pt>
                <c:pt idx="1">
                  <c:v>TOTAL</c:v>
                </c:pt>
              </c:strCache>
            </c:strRef>
          </c:cat>
          <c:val>
            <c:numRef>
              <c:f>'DESI-001'!$J$36:$J$37</c:f>
              <c:numCache>
                <c:formatCode>0%</c:formatCode>
                <c:ptCount val="2"/>
                <c:pt idx="0">
                  <c:v>1</c:v>
                </c:pt>
                <c:pt idx="1">
                  <c:v>1</c:v>
                </c:pt>
              </c:numCache>
            </c:numRef>
          </c:val>
          <c:smooth val="0"/>
          <c:extLst>
            <c:ext xmlns:c16="http://schemas.microsoft.com/office/drawing/2014/chart" uri="{C3380CC4-5D6E-409C-BE32-E72D297353CC}">
              <c16:uniqueId val="{00000006-C0AE-4248-AD62-C6C18CBFD9DE}"/>
            </c:ext>
          </c:extLst>
        </c:ser>
        <c:dLbls>
          <c:showLegendKey val="0"/>
          <c:showVal val="0"/>
          <c:showCatName val="0"/>
          <c:showSerName val="0"/>
          <c:showPercent val="0"/>
          <c:showBubbleSize val="0"/>
        </c:dLbls>
        <c:marker val="1"/>
        <c:smooth val="0"/>
        <c:axId val="-247256672"/>
        <c:axId val="-247258448"/>
      </c:lineChart>
      <c:catAx>
        <c:axId val="-24722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7260320"/>
        <c:crosses val="autoZero"/>
        <c:auto val="1"/>
        <c:lblAlgn val="ctr"/>
        <c:lblOffset val="100"/>
        <c:noMultiLvlLbl val="0"/>
      </c:catAx>
      <c:valAx>
        <c:axId val="-247260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7229136"/>
        <c:crosses val="autoZero"/>
        <c:crossBetween val="between"/>
      </c:valAx>
      <c:valAx>
        <c:axId val="-247258448"/>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7256672"/>
        <c:crosses val="max"/>
        <c:crossBetween val="between"/>
      </c:valAx>
      <c:catAx>
        <c:axId val="-247256672"/>
        <c:scaling>
          <c:orientation val="minMax"/>
        </c:scaling>
        <c:delete val="1"/>
        <c:axPos val="b"/>
        <c:numFmt formatCode="General" sourceLinked="1"/>
        <c:majorTickMark val="none"/>
        <c:minorTickMark val="none"/>
        <c:tickLblPos val="nextTo"/>
        <c:crossAx val="-2472584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33036938478276E-2"/>
          <c:y val="0.21693187948366469"/>
          <c:w val="0.96696696306152174"/>
          <c:h val="0.66611133938940026"/>
        </c:manualLayout>
      </c:layout>
      <c:barChart>
        <c:barDir val="col"/>
        <c:grouping val="clustered"/>
        <c:varyColors val="0"/>
        <c:ser>
          <c:idx val="0"/>
          <c:order val="0"/>
          <c:tx>
            <c:strRef>
              <c:f>'PIV-003'!$AR$46</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'PIV-003'!$AQ$47:$AQ$51</c:f>
              <c:strCache>
                <c:ptCount val="5"/>
                <c:pt idx="0">
                  <c:v>TRIM1</c:v>
                </c:pt>
                <c:pt idx="1">
                  <c:v>TRIM2</c:v>
                </c:pt>
                <c:pt idx="2">
                  <c:v>TRIM3</c:v>
                </c:pt>
                <c:pt idx="3">
                  <c:v>TRIM4</c:v>
                </c:pt>
                <c:pt idx="4">
                  <c:v>TOTAL</c:v>
                </c:pt>
              </c:strCache>
            </c:strRef>
          </c:cat>
          <c:val>
            <c:numRef>
              <c:f>'PIV-003'!$AR$47:$AR$51</c:f>
              <c:numCache>
                <c:formatCode>0.00</c:formatCode>
                <c:ptCount val="5"/>
                <c:pt idx="0">
                  <c:v>11.82</c:v>
                </c:pt>
                <c:pt idx="1">
                  <c:v>0</c:v>
                </c:pt>
                <c:pt idx="2">
                  <c:v>0.69</c:v>
                </c:pt>
                <c:pt idx="3">
                  <c:v>0</c:v>
                </c:pt>
                <c:pt idx="4">
                  <c:v>12.51</c:v>
                </c:pt>
              </c:numCache>
            </c:numRef>
          </c:val>
          <c:extLst>
            <c:ext xmlns:c16="http://schemas.microsoft.com/office/drawing/2014/chart" uri="{C3380CC4-5D6E-409C-BE32-E72D297353CC}">
              <c16:uniqueId val="{00000000-E8FB-4027-A4F2-547A13C8721E}"/>
            </c:ext>
          </c:extLst>
        </c:ser>
        <c:ser>
          <c:idx val="1"/>
          <c:order val="1"/>
          <c:tx>
            <c:strRef>
              <c:f>'PIV-003'!$AS$46</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'PIV-003'!$AQ$47:$AQ$51</c:f>
              <c:strCache>
                <c:ptCount val="5"/>
                <c:pt idx="0">
                  <c:v>TRIM1</c:v>
                </c:pt>
                <c:pt idx="1">
                  <c:v>TRIM2</c:v>
                </c:pt>
                <c:pt idx="2">
                  <c:v>TRIM3</c:v>
                </c:pt>
                <c:pt idx="3">
                  <c:v>TRIM4</c:v>
                </c:pt>
                <c:pt idx="4">
                  <c:v>TOTAL</c:v>
                </c:pt>
              </c:strCache>
            </c:strRef>
          </c:cat>
          <c:val>
            <c:numRef>
              <c:f>'PIV-003'!$AS$47:$AS$51</c:f>
              <c:numCache>
                <c:formatCode>0.00</c:formatCode>
                <c:ptCount val="5"/>
                <c:pt idx="0">
                  <c:v>11.82</c:v>
                </c:pt>
                <c:pt idx="1">
                  <c:v>11.82</c:v>
                </c:pt>
                <c:pt idx="2">
                  <c:v>12.51</c:v>
                </c:pt>
                <c:pt idx="3">
                  <c:v>12.51</c:v>
                </c:pt>
                <c:pt idx="4">
                  <c:v>12.51</c:v>
                </c:pt>
              </c:numCache>
            </c:numRef>
          </c:val>
          <c:extLst>
            <c:ext xmlns:c16="http://schemas.microsoft.com/office/drawing/2014/chart" uri="{C3380CC4-5D6E-409C-BE32-E72D297353CC}">
              <c16:uniqueId val="{00000001-E8FB-4027-A4F2-547A13C8721E}"/>
            </c:ext>
          </c:extLst>
        </c:ser>
        <c:ser>
          <c:idx val="2"/>
          <c:order val="2"/>
          <c:tx>
            <c:strRef>
              <c:f>'PIV-003'!$AT$46</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'PIV-003'!$AQ$47:$AQ$51</c:f>
              <c:strCache>
                <c:ptCount val="5"/>
                <c:pt idx="0">
                  <c:v>TRIM1</c:v>
                </c:pt>
                <c:pt idx="1">
                  <c:v>TRIM2</c:v>
                </c:pt>
                <c:pt idx="2">
                  <c:v>TRIM3</c:v>
                </c:pt>
                <c:pt idx="3">
                  <c:v>TRIM4</c:v>
                </c:pt>
                <c:pt idx="4">
                  <c:v>TOTAL</c:v>
                </c:pt>
              </c:strCache>
            </c:strRef>
          </c:cat>
          <c:val>
            <c:numRef>
              <c:f>'PIV-003'!$AT$47:$AT$51</c:f>
              <c:numCache>
                <c:formatCode>_(* #,##0.00_);_(* \(#,##0.00\);_(* "-"??_);_(@_)</c:formatCode>
                <c:ptCount val="5"/>
                <c:pt idx="0">
                  <c:v>12</c:v>
                </c:pt>
                <c:pt idx="1">
                  <c:v>0</c:v>
                </c:pt>
                <c:pt idx="2">
                  <c:v>1</c:v>
                </c:pt>
                <c:pt idx="3">
                  <c:v>1</c:v>
                </c:pt>
                <c:pt idx="4" formatCode="0.00">
                  <c:v>14</c:v>
                </c:pt>
              </c:numCache>
            </c:numRef>
          </c:val>
          <c:extLst>
            <c:ext xmlns:c16="http://schemas.microsoft.com/office/drawing/2014/chart" uri="{C3380CC4-5D6E-409C-BE32-E72D297353CC}">
              <c16:uniqueId val="{00000002-E8FB-4027-A4F2-547A13C8721E}"/>
            </c:ext>
          </c:extLst>
        </c:ser>
        <c:dLbls>
          <c:dLblPos val="outEnd"/>
          <c:showLegendKey val="0"/>
          <c:showVal val="1"/>
          <c:showCatName val="0"/>
          <c:showSerName val="0"/>
          <c:showPercent val="0"/>
          <c:showBubbleSize val="0"/>
        </c:dLbls>
        <c:gapWidth val="444"/>
        <c:overlap val="-90"/>
        <c:axId val="403557400"/>
        <c:axId val="403553464"/>
      </c:barChart>
      <c:catAx>
        <c:axId val="4035574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403553464"/>
        <c:crosses val="autoZero"/>
        <c:auto val="1"/>
        <c:lblAlgn val="ctr"/>
        <c:lblOffset val="100"/>
        <c:noMultiLvlLbl val="0"/>
      </c:catAx>
      <c:valAx>
        <c:axId val="403553464"/>
        <c:scaling>
          <c:orientation val="minMax"/>
        </c:scaling>
        <c:delete val="1"/>
        <c:axPos val="l"/>
        <c:numFmt formatCode="0.00" sourceLinked="1"/>
        <c:majorTickMark val="none"/>
        <c:minorTickMark val="none"/>
        <c:tickLblPos val="nextTo"/>
        <c:crossAx val="4035574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'PIV-004'!$AN$45</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'PIV-004'!$AM$46:$AM$50</c:f>
              <c:strCache>
                <c:ptCount val="5"/>
                <c:pt idx="0">
                  <c:v>TRIM1</c:v>
                </c:pt>
                <c:pt idx="1">
                  <c:v>TRIM2</c:v>
                </c:pt>
                <c:pt idx="2">
                  <c:v>TRIM3</c:v>
                </c:pt>
                <c:pt idx="3">
                  <c:v>TRIM4</c:v>
                </c:pt>
                <c:pt idx="4">
                  <c:v>TOTAL</c:v>
                </c:pt>
              </c:strCache>
            </c:strRef>
          </c:cat>
          <c:val>
            <c:numRef>
              <c:f>'PIV-004'!$AN$46:$AN$50</c:f>
              <c:numCache>
                <c:formatCode>0.00</c:formatCode>
                <c:ptCount val="5"/>
                <c:pt idx="0">
                  <c:v>17.2</c:v>
                </c:pt>
                <c:pt idx="1">
                  <c:v>3.97</c:v>
                </c:pt>
                <c:pt idx="2">
                  <c:v>1.1599999999999999</c:v>
                </c:pt>
                <c:pt idx="3">
                  <c:v>0</c:v>
                </c:pt>
                <c:pt idx="4">
                  <c:v>22.33</c:v>
                </c:pt>
              </c:numCache>
            </c:numRef>
          </c:val>
          <c:extLst>
            <c:ext xmlns:c16="http://schemas.microsoft.com/office/drawing/2014/chart" uri="{C3380CC4-5D6E-409C-BE32-E72D297353CC}">
              <c16:uniqueId val="{00000000-F8AF-4309-8735-9E1C4397346D}"/>
            </c:ext>
          </c:extLst>
        </c:ser>
        <c:ser>
          <c:idx val="1"/>
          <c:order val="1"/>
          <c:tx>
            <c:strRef>
              <c:f>'PIV-004'!$AO$45</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'PIV-004'!$AM$46:$AM$50</c:f>
              <c:strCache>
                <c:ptCount val="5"/>
                <c:pt idx="0">
                  <c:v>TRIM1</c:v>
                </c:pt>
                <c:pt idx="1">
                  <c:v>TRIM2</c:v>
                </c:pt>
                <c:pt idx="2">
                  <c:v>TRIM3</c:v>
                </c:pt>
                <c:pt idx="3">
                  <c:v>TRIM4</c:v>
                </c:pt>
                <c:pt idx="4">
                  <c:v>TOTAL</c:v>
                </c:pt>
              </c:strCache>
            </c:strRef>
          </c:cat>
          <c:val>
            <c:numRef>
              <c:f>'PIV-004'!$AO$46:$AO$50</c:f>
              <c:numCache>
                <c:formatCode>0.00</c:formatCode>
                <c:ptCount val="5"/>
                <c:pt idx="0">
                  <c:v>17.2</c:v>
                </c:pt>
                <c:pt idx="1">
                  <c:v>21.169999999999998</c:v>
                </c:pt>
                <c:pt idx="2">
                  <c:v>22.33</c:v>
                </c:pt>
                <c:pt idx="3">
                  <c:v>22.33</c:v>
                </c:pt>
                <c:pt idx="4">
                  <c:v>22.33</c:v>
                </c:pt>
              </c:numCache>
            </c:numRef>
          </c:val>
          <c:extLst>
            <c:ext xmlns:c16="http://schemas.microsoft.com/office/drawing/2014/chart" uri="{C3380CC4-5D6E-409C-BE32-E72D297353CC}">
              <c16:uniqueId val="{00000001-F8AF-4309-8735-9E1C4397346D}"/>
            </c:ext>
          </c:extLst>
        </c:ser>
        <c:ser>
          <c:idx val="2"/>
          <c:order val="2"/>
          <c:tx>
            <c:strRef>
              <c:f>'PIV-004'!$AP$45</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'PIV-004'!$AM$46:$AM$50</c:f>
              <c:strCache>
                <c:ptCount val="5"/>
                <c:pt idx="0">
                  <c:v>TRIM1</c:v>
                </c:pt>
                <c:pt idx="1">
                  <c:v>TRIM2</c:v>
                </c:pt>
                <c:pt idx="2">
                  <c:v>TRIM3</c:v>
                </c:pt>
                <c:pt idx="3">
                  <c:v>TRIM4</c:v>
                </c:pt>
                <c:pt idx="4">
                  <c:v>TOTAL</c:v>
                </c:pt>
              </c:strCache>
            </c:strRef>
          </c:cat>
          <c:val>
            <c:numRef>
              <c:f>'PIV-004'!$AP$46:$AP$50</c:f>
              <c:numCache>
                <c:formatCode>_(* #,##0.00_);_(* \(#,##0.00\);_(* "-"??_);_(@_)</c:formatCode>
                <c:ptCount val="5"/>
                <c:pt idx="0">
                  <c:v>17</c:v>
                </c:pt>
                <c:pt idx="1">
                  <c:v>4</c:v>
                </c:pt>
                <c:pt idx="2">
                  <c:v>2</c:v>
                </c:pt>
                <c:pt idx="3">
                  <c:v>5</c:v>
                </c:pt>
                <c:pt idx="4" formatCode="0.00">
                  <c:v>28</c:v>
                </c:pt>
              </c:numCache>
            </c:numRef>
          </c:val>
          <c:extLst>
            <c:ext xmlns:c16="http://schemas.microsoft.com/office/drawing/2014/chart" uri="{C3380CC4-5D6E-409C-BE32-E72D297353CC}">
              <c16:uniqueId val="{00000002-F8AF-4309-8735-9E1C4397346D}"/>
            </c:ext>
          </c:extLst>
        </c:ser>
        <c:dLbls>
          <c:dLblPos val="outEnd"/>
          <c:showLegendKey val="0"/>
          <c:showVal val="1"/>
          <c:showCatName val="0"/>
          <c:showSerName val="0"/>
          <c:showPercent val="0"/>
          <c:showBubbleSize val="0"/>
        </c:dLbls>
        <c:gapWidth val="444"/>
        <c:overlap val="-90"/>
        <c:axId val="516883968"/>
        <c:axId val="516893152"/>
      </c:barChart>
      <c:catAx>
        <c:axId val="5168839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516893152"/>
        <c:crosses val="autoZero"/>
        <c:auto val="1"/>
        <c:lblAlgn val="ctr"/>
        <c:lblOffset val="100"/>
        <c:noMultiLvlLbl val="0"/>
      </c:catAx>
      <c:valAx>
        <c:axId val="516893152"/>
        <c:scaling>
          <c:orientation val="minMax"/>
        </c:scaling>
        <c:delete val="1"/>
        <c:axPos val="l"/>
        <c:numFmt formatCode="0.00" sourceLinked="1"/>
        <c:majorTickMark val="none"/>
        <c:minorTickMark val="none"/>
        <c:tickLblPos val="nextTo"/>
        <c:crossAx val="5168839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'PIV-005'!$AR$47:$AR$52</c:f>
              <c:strCache>
                <c:ptCount val="6"/>
                <c:pt idx="0">
                  <c:v>TRIM.</c:v>
                </c:pt>
                <c:pt idx="1">
                  <c:v>TRIM1</c:v>
                </c:pt>
                <c:pt idx="2">
                  <c:v>TRIM2</c:v>
                </c:pt>
                <c:pt idx="3">
                  <c:v>TRIM3</c:v>
                </c:pt>
                <c:pt idx="4">
                  <c:v>TRIM4</c:v>
                </c:pt>
                <c:pt idx="5">
                  <c:v>TOTAL</c:v>
                </c:pt>
              </c:strCache>
            </c:strRef>
          </c:cat>
          <c:val>
            <c:numRef>
              <c:f>'PIV-005'!$AS$47:$AS$52</c:f>
              <c:numCache>
                <c:formatCode>General</c:formatCode>
                <c:ptCount val="6"/>
                <c:pt idx="0">
                  <c:v>0</c:v>
                </c:pt>
                <c:pt idx="1">
                  <c:v>11</c:v>
                </c:pt>
                <c:pt idx="2">
                  <c:v>8</c:v>
                </c:pt>
                <c:pt idx="3">
                  <c:v>12</c:v>
                </c:pt>
                <c:pt idx="5">
                  <c:v>31</c:v>
                </c:pt>
              </c:numCache>
            </c:numRef>
          </c:val>
          <c:extLst>
            <c:ext xmlns:c16="http://schemas.microsoft.com/office/drawing/2014/chart" uri="{C3380CC4-5D6E-409C-BE32-E72D297353CC}">
              <c16:uniqueId val="{00000000-312F-4BA0-B854-469A5B33D799}"/>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'PIV-005'!$AR$47:$AR$52</c:f>
              <c:strCache>
                <c:ptCount val="6"/>
                <c:pt idx="0">
                  <c:v>TRIM.</c:v>
                </c:pt>
                <c:pt idx="1">
                  <c:v>TRIM1</c:v>
                </c:pt>
                <c:pt idx="2">
                  <c:v>TRIM2</c:v>
                </c:pt>
                <c:pt idx="3">
                  <c:v>TRIM3</c:v>
                </c:pt>
                <c:pt idx="4">
                  <c:v>TRIM4</c:v>
                </c:pt>
                <c:pt idx="5">
                  <c:v>TOTAL</c:v>
                </c:pt>
              </c:strCache>
            </c:strRef>
          </c:cat>
          <c:val>
            <c:numRef>
              <c:f>'PIV-005'!$AT$47:$AT$52</c:f>
              <c:numCache>
                <c:formatCode>General</c:formatCode>
                <c:ptCount val="6"/>
                <c:pt idx="0">
                  <c:v>0</c:v>
                </c:pt>
                <c:pt idx="1">
                  <c:v>11</c:v>
                </c:pt>
                <c:pt idx="2">
                  <c:v>19</c:v>
                </c:pt>
                <c:pt idx="3">
                  <c:v>31</c:v>
                </c:pt>
                <c:pt idx="4">
                  <c:v>31</c:v>
                </c:pt>
                <c:pt idx="5">
                  <c:v>31</c:v>
                </c:pt>
              </c:numCache>
            </c:numRef>
          </c:val>
          <c:extLst>
            <c:ext xmlns:c16="http://schemas.microsoft.com/office/drawing/2014/chart" uri="{C3380CC4-5D6E-409C-BE32-E72D297353CC}">
              <c16:uniqueId val="{00000001-312F-4BA0-B854-469A5B33D799}"/>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'PIV-005'!$AR$47:$AR$52</c:f>
              <c:strCache>
                <c:ptCount val="6"/>
                <c:pt idx="0">
                  <c:v>TRIM.</c:v>
                </c:pt>
                <c:pt idx="1">
                  <c:v>TRIM1</c:v>
                </c:pt>
                <c:pt idx="2">
                  <c:v>TRIM2</c:v>
                </c:pt>
                <c:pt idx="3">
                  <c:v>TRIM3</c:v>
                </c:pt>
                <c:pt idx="4">
                  <c:v>TRIM4</c:v>
                </c:pt>
                <c:pt idx="5">
                  <c:v>TOTAL</c:v>
                </c:pt>
              </c:strCache>
            </c:strRef>
          </c:cat>
          <c:val>
            <c:numRef>
              <c:f>'PIV-005'!$AU$47:$AU$52</c:f>
              <c:numCache>
                <c:formatCode>General</c:formatCode>
                <c:ptCount val="6"/>
                <c:pt idx="0">
                  <c:v>0</c:v>
                </c:pt>
                <c:pt idx="1">
                  <c:v>10</c:v>
                </c:pt>
                <c:pt idx="2">
                  <c:v>10</c:v>
                </c:pt>
                <c:pt idx="3">
                  <c:v>10</c:v>
                </c:pt>
                <c:pt idx="4">
                  <c:v>10</c:v>
                </c:pt>
                <c:pt idx="5">
                  <c:v>40</c:v>
                </c:pt>
              </c:numCache>
            </c:numRef>
          </c:val>
          <c:extLst>
            <c:ext xmlns:c16="http://schemas.microsoft.com/office/drawing/2014/chart" uri="{C3380CC4-5D6E-409C-BE32-E72D297353CC}">
              <c16:uniqueId val="{00000002-312F-4BA0-B854-469A5B33D799}"/>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'PIV-005'!$AR$47:$AR$52</c:f>
              <c:strCache>
                <c:ptCount val="6"/>
                <c:pt idx="0">
                  <c:v>TRIM.</c:v>
                </c:pt>
                <c:pt idx="1">
                  <c:v>TRIM1</c:v>
                </c:pt>
                <c:pt idx="2">
                  <c:v>TRIM2</c:v>
                </c:pt>
                <c:pt idx="3">
                  <c:v>TRIM3</c:v>
                </c:pt>
                <c:pt idx="4">
                  <c:v>TRIM4</c:v>
                </c:pt>
                <c:pt idx="5">
                  <c:v>TOTAL</c:v>
                </c:pt>
              </c:strCache>
            </c:strRef>
          </c:cat>
          <c:val>
            <c:numRef>
              <c:f>'PIV-005'!$AV$47:$AV$52</c:f>
              <c:numCache>
                <c:formatCode>General</c:formatCode>
                <c:ptCount val="6"/>
              </c:numCache>
            </c:numRef>
          </c:val>
          <c:extLst>
            <c:ext xmlns:c16="http://schemas.microsoft.com/office/drawing/2014/chart" uri="{C3380CC4-5D6E-409C-BE32-E72D297353CC}">
              <c16:uniqueId val="{00000003-312F-4BA0-B854-469A5B33D799}"/>
            </c:ext>
          </c:extLst>
        </c:ser>
        <c:dLbls>
          <c:dLblPos val="inEnd"/>
          <c:showLegendKey val="0"/>
          <c:showVal val="1"/>
          <c:showCatName val="0"/>
          <c:showSerName val="0"/>
          <c:showPercent val="0"/>
          <c:showBubbleSize val="0"/>
        </c:dLbls>
        <c:gapWidth val="219"/>
        <c:overlap val="-27"/>
        <c:axId val="57466384"/>
        <c:axId val="57466712"/>
      </c:barChart>
      <c:catAx>
        <c:axId val="5746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466712"/>
        <c:crosses val="autoZero"/>
        <c:auto val="1"/>
        <c:lblAlgn val="ctr"/>
        <c:lblOffset val="100"/>
        <c:noMultiLvlLbl val="0"/>
      </c:catAx>
      <c:valAx>
        <c:axId val="57466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466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692038495188101E-2"/>
          <c:y val="0.17997739865850101"/>
          <c:w val="0.86486351706036746"/>
          <c:h val="0.73577136191309422"/>
        </c:manualLayout>
      </c:layout>
      <c:barChart>
        <c:barDir val="col"/>
        <c:grouping val="clustered"/>
        <c:varyColors val="0"/>
        <c:ser>
          <c:idx val="0"/>
          <c:order val="0"/>
          <c:tx>
            <c:strRef>
              <c:f>'PIV-007'!$AK$44</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'PIV-007'!$AJ$45:$AJ$49</c:f>
              <c:strCache>
                <c:ptCount val="5"/>
                <c:pt idx="0">
                  <c:v>TRIM1</c:v>
                </c:pt>
                <c:pt idx="1">
                  <c:v>TRIM2</c:v>
                </c:pt>
                <c:pt idx="2">
                  <c:v>TRIM3</c:v>
                </c:pt>
                <c:pt idx="3">
                  <c:v>TRIM 4</c:v>
                </c:pt>
                <c:pt idx="4">
                  <c:v>TOTAL</c:v>
                </c:pt>
              </c:strCache>
            </c:strRef>
          </c:cat>
          <c:val>
            <c:numRef>
              <c:f>'PIV-007'!$AK$45:$AK$49</c:f>
              <c:numCache>
                <c:formatCode>0</c:formatCode>
                <c:ptCount val="5"/>
                <c:pt idx="0">
                  <c:v>4226</c:v>
                </c:pt>
                <c:pt idx="1">
                  <c:v>8265</c:v>
                </c:pt>
                <c:pt idx="2">
                  <c:v>9673</c:v>
                </c:pt>
                <c:pt idx="3">
                  <c:v>0</c:v>
                </c:pt>
                <c:pt idx="4">
                  <c:v>22164</c:v>
                </c:pt>
              </c:numCache>
            </c:numRef>
          </c:val>
          <c:extLst>
            <c:ext xmlns:c16="http://schemas.microsoft.com/office/drawing/2014/chart" uri="{C3380CC4-5D6E-409C-BE32-E72D297353CC}">
              <c16:uniqueId val="{00000000-9F02-420E-BC49-08D3B1D43862}"/>
            </c:ext>
          </c:extLst>
        </c:ser>
        <c:ser>
          <c:idx val="1"/>
          <c:order val="1"/>
          <c:tx>
            <c:strRef>
              <c:f>'PIV-007'!$AL$44</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'PIV-007'!$AJ$45:$AJ$49</c:f>
              <c:strCache>
                <c:ptCount val="5"/>
                <c:pt idx="0">
                  <c:v>TRIM1</c:v>
                </c:pt>
                <c:pt idx="1">
                  <c:v>TRIM2</c:v>
                </c:pt>
                <c:pt idx="2">
                  <c:v>TRIM3</c:v>
                </c:pt>
                <c:pt idx="3">
                  <c:v>TRIM 4</c:v>
                </c:pt>
                <c:pt idx="4">
                  <c:v>TOTAL</c:v>
                </c:pt>
              </c:strCache>
            </c:strRef>
          </c:cat>
          <c:val>
            <c:numRef>
              <c:f>'PIV-007'!$AL$45:$AL$49</c:f>
              <c:numCache>
                <c:formatCode>0</c:formatCode>
                <c:ptCount val="5"/>
                <c:pt idx="0">
                  <c:v>4226</c:v>
                </c:pt>
                <c:pt idx="1">
                  <c:v>12491</c:v>
                </c:pt>
                <c:pt idx="2">
                  <c:v>22164</c:v>
                </c:pt>
                <c:pt idx="3">
                  <c:v>22164</c:v>
                </c:pt>
                <c:pt idx="4">
                  <c:v>22164</c:v>
                </c:pt>
              </c:numCache>
            </c:numRef>
          </c:val>
          <c:extLst>
            <c:ext xmlns:c16="http://schemas.microsoft.com/office/drawing/2014/chart" uri="{C3380CC4-5D6E-409C-BE32-E72D297353CC}">
              <c16:uniqueId val="{00000001-9F02-420E-BC49-08D3B1D43862}"/>
            </c:ext>
          </c:extLst>
        </c:ser>
        <c:ser>
          <c:idx val="2"/>
          <c:order val="2"/>
          <c:tx>
            <c:strRef>
              <c:f>'PIV-007'!$AM$44</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'PIV-007'!$AJ$45:$AJ$49</c:f>
              <c:strCache>
                <c:ptCount val="5"/>
                <c:pt idx="0">
                  <c:v>TRIM1</c:v>
                </c:pt>
                <c:pt idx="1">
                  <c:v>TRIM2</c:v>
                </c:pt>
                <c:pt idx="2">
                  <c:v>TRIM3</c:v>
                </c:pt>
                <c:pt idx="3">
                  <c:v>TRIM 4</c:v>
                </c:pt>
                <c:pt idx="4">
                  <c:v>TOTAL</c:v>
                </c:pt>
              </c:strCache>
            </c:strRef>
          </c:cat>
          <c:val>
            <c:numRef>
              <c:f>'PIV-007'!$AM$45:$AM$49</c:f>
              <c:numCache>
                <c:formatCode>0</c:formatCode>
                <c:ptCount val="5"/>
                <c:pt idx="0">
                  <c:v>4200</c:v>
                </c:pt>
                <c:pt idx="1">
                  <c:v>8100</c:v>
                </c:pt>
                <c:pt idx="2">
                  <c:v>9600</c:v>
                </c:pt>
                <c:pt idx="3">
                  <c:v>9100</c:v>
                </c:pt>
                <c:pt idx="4">
                  <c:v>31000</c:v>
                </c:pt>
              </c:numCache>
            </c:numRef>
          </c:val>
          <c:extLst>
            <c:ext xmlns:c16="http://schemas.microsoft.com/office/drawing/2014/chart" uri="{C3380CC4-5D6E-409C-BE32-E72D297353CC}">
              <c16:uniqueId val="{00000002-9F02-420E-BC49-08D3B1D43862}"/>
            </c:ext>
          </c:extLst>
        </c:ser>
        <c:dLbls>
          <c:dLblPos val="outEnd"/>
          <c:showLegendKey val="0"/>
          <c:showVal val="1"/>
          <c:showCatName val="0"/>
          <c:showSerName val="0"/>
          <c:showPercent val="0"/>
          <c:showBubbleSize val="0"/>
        </c:dLbls>
        <c:gapWidth val="164"/>
        <c:overlap val="-22"/>
        <c:axId val="1485943872"/>
        <c:axId val="1388983568"/>
      </c:barChart>
      <c:catAx>
        <c:axId val="14859438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8983568"/>
        <c:crosses val="autoZero"/>
        <c:auto val="1"/>
        <c:lblAlgn val="ctr"/>
        <c:lblOffset val="100"/>
        <c:noMultiLvlLbl val="0"/>
      </c:catAx>
      <c:valAx>
        <c:axId val="13889835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859438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'PPMQ-002'!$H$35:$H$36</c:f>
              <c:strCache>
                <c:ptCount val="2"/>
                <c:pt idx="0">
                  <c:v>Sumatoria de porcentaje de cumplimiento de indicador 1 y 2</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'PPMQ-002'!$C$37:$G$42</c:f>
              <c:strCache>
                <c:ptCount val="5"/>
                <c:pt idx="0">
                  <c:v>Trimestre 1 (16 DIC 2022-15 MARZO 2023)</c:v>
                </c:pt>
                <c:pt idx="2">
                  <c:v>Trimestre 2 </c:v>
                </c:pt>
                <c:pt idx="4">
                  <c:v>Trimestre 3 </c:v>
                </c:pt>
              </c:strCache>
            </c:strRef>
          </c:cat>
          <c:val>
            <c:numRef>
              <c:f>'PPMQ-002'!$H$37:$H$42</c:f>
              <c:numCache>
                <c:formatCode>0.0</c:formatCode>
                <c:ptCount val="6"/>
                <c:pt idx="0">
                  <c:v>90.3</c:v>
                </c:pt>
                <c:pt idx="2">
                  <c:v>86.8</c:v>
                </c:pt>
                <c:pt idx="4">
                  <c:v>77.7</c:v>
                </c:pt>
              </c:numCache>
            </c:numRef>
          </c:val>
          <c:extLst>
            <c:ext xmlns:c16="http://schemas.microsoft.com/office/drawing/2014/chart" uri="{C3380CC4-5D6E-409C-BE32-E72D297353CC}">
              <c16:uniqueId val="{00000000-740F-47EB-8DE2-8DD4DD94996E}"/>
            </c:ext>
          </c:extLst>
        </c:ser>
        <c:ser>
          <c:idx val="5"/>
          <c:order val="1"/>
          <c:tx>
            <c:strRef>
              <c:f>'PPMQ-002'!$I$35:$I$36</c:f>
              <c:strCache>
                <c:ptCount val="2"/>
                <c:pt idx="0">
                  <c:v>Porcentaje esperado de cumplimiento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'PPMQ-002'!$C$37:$G$42</c:f>
              <c:strCache>
                <c:ptCount val="5"/>
                <c:pt idx="0">
                  <c:v>Trimestre 1 (16 DIC 2022-15 MARZO 2023)</c:v>
                </c:pt>
                <c:pt idx="2">
                  <c:v>Trimestre 2 </c:v>
                </c:pt>
                <c:pt idx="4">
                  <c:v>Trimestre 3 </c:v>
                </c:pt>
              </c:strCache>
            </c:strRef>
          </c:cat>
          <c:val>
            <c:numRef>
              <c:f>'PPMQ-002'!$I$37:$I$42</c:f>
              <c:numCache>
                <c:formatCode>0</c:formatCode>
                <c:ptCount val="6"/>
                <c:pt idx="0">
                  <c:v>100</c:v>
                </c:pt>
                <c:pt idx="2">
                  <c:v>100</c:v>
                </c:pt>
                <c:pt idx="4">
                  <c:v>100</c:v>
                </c:pt>
              </c:numCache>
            </c:numRef>
          </c:val>
          <c:extLst>
            <c:ext xmlns:c16="http://schemas.microsoft.com/office/drawing/2014/chart" uri="{C3380CC4-5D6E-409C-BE32-E72D297353CC}">
              <c16:uniqueId val="{00000001-740F-47EB-8DE2-8DD4DD94996E}"/>
            </c:ext>
          </c:extLst>
        </c:ser>
        <c:dLbls>
          <c:showLegendKey val="0"/>
          <c:showVal val="0"/>
          <c:showCatName val="0"/>
          <c:showSerName val="0"/>
          <c:showPercent val="0"/>
          <c:showBubbleSize val="0"/>
        </c:dLbls>
        <c:gapWidth val="150"/>
        <c:axId val="140915944"/>
        <c:axId val="140915552"/>
        <c:extLst/>
      </c:barChart>
      <c:lineChart>
        <c:grouping val="standard"/>
        <c:varyColors val="0"/>
        <c:ser>
          <c:idx val="6"/>
          <c:order val="2"/>
          <c:tx>
            <c:strRef>
              <c:f>'PPMQ-002'!$J$35:$J$36</c:f>
              <c:strCache>
                <c:ptCount val="2"/>
                <c:pt idx="0">
                  <c:v>RESULTADO</c:v>
                </c:pt>
              </c:strCache>
            </c:strRef>
          </c:tx>
          <c:spPr>
            <a:ln w="28575" cap="rnd">
              <a:solidFill>
                <a:schemeClr val="accent1">
                  <a:lumMod val="60000"/>
                </a:schemeClr>
              </a:solidFill>
              <a:round/>
            </a:ln>
            <a:effectLst/>
          </c:spPr>
          <c:marker>
            <c:symbol val="none"/>
          </c:marker>
          <c:cat>
            <c:strRef>
              <c:f>'PPMQ-002'!$C$37:$G$42</c:f>
              <c:strCache>
                <c:ptCount val="5"/>
                <c:pt idx="0">
                  <c:v>Trimestre 1 (16 DIC 2022-15 MARZO 2023)</c:v>
                </c:pt>
                <c:pt idx="2">
                  <c:v>Trimestre 2 </c:v>
                </c:pt>
                <c:pt idx="4">
                  <c:v>Trimestre 3 </c:v>
                </c:pt>
              </c:strCache>
            </c:strRef>
          </c:cat>
          <c:val>
            <c:numRef>
              <c:f>'PPMQ-002'!$J$37:$J$42</c:f>
              <c:numCache>
                <c:formatCode>0.0%</c:formatCode>
                <c:ptCount val="6"/>
                <c:pt idx="0">
                  <c:v>0.90300000000000002</c:v>
                </c:pt>
                <c:pt idx="2">
                  <c:v>0.86799999999999999</c:v>
                </c:pt>
                <c:pt idx="4">
                  <c:v>0.77700000000000002</c:v>
                </c:pt>
              </c:numCache>
            </c:numRef>
          </c:val>
          <c:smooth val="0"/>
          <c:extLst>
            <c:ext xmlns:c16="http://schemas.microsoft.com/office/drawing/2014/chart" uri="{C3380CC4-5D6E-409C-BE32-E72D297353CC}">
              <c16:uniqueId val="{00000002-740F-47EB-8DE2-8DD4DD94996E}"/>
            </c:ext>
          </c:extLst>
        </c:ser>
        <c:dLbls>
          <c:showLegendKey val="0"/>
          <c:showVal val="0"/>
          <c:showCatName val="0"/>
          <c:showSerName val="0"/>
          <c:showPercent val="0"/>
          <c:showBubbleSize val="0"/>
        </c:dLbls>
        <c:marker val="1"/>
        <c:smooth val="0"/>
        <c:axId val="140916728"/>
        <c:axId val="140913592"/>
      </c:lineChart>
      <c:catAx>
        <c:axId val="140915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915552"/>
        <c:crosses val="autoZero"/>
        <c:auto val="1"/>
        <c:lblAlgn val="ctr"/>
        <c:lblOffset val="100"/>
        <c:noMultiLvlLbl val="0"/>
      </c:catAx>
      <c:valAx>
        <c:axId val="14091555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915944"/>
        <c:crosses val="autoZero"/>
        <c:crossBetween val="between"/>
        <c:majorUnit val="10"/>
      </c:valAx>
      <c:valAx>
        <c:axId val="140913592"/>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916728"/>
        <c:crosses val="max"/>
        <c:crossBetween val="between"/>
      </c:valAx>
      <c:catAx>
        <c:axId val="140916728"/>
        <c:scaling>
          <c:orientation val="minMax"/>
        </c:scaling>
        <c:delete val="1"/>
        <c:axPos val="b"/>
        <c:numFmt formatCode="General" sourceLinked="1"/>
        <c:majorTickMark val="out"/>
        <c:minorTickMark val="none"/>
        <c:tickLblPos val="nextTo"/>
        <c:crossAx val="140913592"/>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&amp;ZCalle 26 No.57-41 Torre 8, Pisos 7 y 8 CEMSA – C.P. 111321
PBX: 3779555 – Información: Línea 195
www.umv.gov.co&amp;CDESI-FM-001
&amp;P de &amp;#</c:oddFooter>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Disponibilidad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'[4]PPMQ-003'!$H$35</c:f>
              <c:strCache>
                <c:ptCount val="1"/>
                <c:pt idx="0">
                  <c:v>#¡REF!</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'[4]PPMQ-003'!$C$36:$C$40</c:f>
              <c:strCache>
                <c:ptCount val="5"/>
                <c:pt idx="0">
                  <c:v>#¡REF!</c:v>
                </c:pt>
                <c:pt idx="1">
                  <c:v>#¡REF!</c:v>
                </c:pt>
                <c:pt idx="2">
                  <c:v>#¡REF!</c:v>
                </c:pt>
                <c:pt idx="3">
                  <c:v>#¡REF!</c:v>
                </c:pt>
                <c:pt idx="4">
                  <c:v>#¡REF!</c:v>
                </c:pt>
              </c:strCache>
            </c:strRef>
          </c:cat>
          <c:val>
            <c:numRef>
              <c:f>'[4]PPMQ-003'!$H$36:$H$40</c:f>
              <c:numCache>
                <c:formatCode>General</c:formatCode>
                <c:ptCount val="5"/>
              </c:numCache>
            </c:numRef>
          </c:val>
          <c:extLst>
            <c:ext xmlns:c16="http://schemas.microsoft.com/office/drawing/2014/chart" uri="{C3380CC4-5D6E-409C-BE32-E72D297353CC}">
              <c16:uniqueId val="{00000000-FAFD-4F8A-9C82-2E602B3E9145}"/>
            </c:ext>
          </c:extLst>
        </c:ser>
        <c:dLbls>
          <c:showLegendKey val="0"/>
          <c:showVal val="0"/>
          <c:showCatName val="0"/>
          <c:showSerName val="0"/>
          <c:showPercent val="0"/>
          <c:showBubbleSize val="0"/>
        </c:dLbls>
        <c:gapWidth val="219"/>
        <c:axId val="2078725808"/>
        <c:axId val="2078713328"/>
      </c:barChart>
      <c:lineChart>
        <c:grouping val="standard"/>
        <c:varyColors val="0"/>
        <c:ser>
          <c:idx val="1"/>
          <c:order val="1"/>
          <c:tx>
            <c:strRef>
              <c:f>'[4]PPMQ-003'!$I$35</c:f>
              <c:strCache>
                <c:ptCount val="1"/>
                <c:pt idx="0">
                  <c:v>#¡REF!</c:v>
                </c:pt>
              </c:strCache>
            </c:strRef>
          </c:tx>
          <c:spPr>
            <a:ln w="28575" cap="rnd">
              <a:solidFill>
                <a:schemeClr val="accent2"/>
              </a:solidFill>
              <a:round/>
            </a:ln>
            <a:effectLst/>
          </c:spPr>
          <c:marker>
            <c:symbol val="none"/>
          </c:marker>
          <c:cat>
            <c:strRef>
              <c:f>'[4]PPMQ-003'!$C$36:$C$40</c:f>
              <c:strCache>
                <c:ptCount val="5"/>
                <c:pt idx="0">
                  <c:v>#¡REF!</c:v>
                </c:pt>
                <c:pt idx="1">
                  <c:v>#¡REF!</c:v>
                </c:pt>
                <c:pt idx="2">
                  <c:v>#¡REF!</c:v>
                </c:pt>
                <c:pt idx="3">
                  <c:v>#¡REF!</c:v>
                </c:pt>
                <c:pt idx="4">
                  <c:v>#¡REF!</c:v>
                </c:pt>
              </c:strCache>
            </c:strRef>
          </c:cat>
          <c:val>
            <c:numRef>
              <c:f>'[4]PPMQ-003'!$I$36:$I$40</c:f>
              <c:numCache>
                <c:formatCode>General</c:formatCode>
                <c:ptCount val="5"/>
              </c:numCache>
            </c:numRef>
          </c:val>
          <c:smooth val="0"/>
          <c:extLst>
            <c:ext xmlns:c16="http://schemas.microsoft.com/office/drawing/2014/chart" uri="{C3380CC4-5D6E-409C-BE32-E72D297353CC}">
              <c16:uniqueId val="{00000001-FAFD-4F8A-9C82-2E602B3E9145}"/>
            </c:ext>
          </c:extLst>
        </c:ser>
        <c:dLbls>
          <c:showLegendKey val="0"/>
          <c:showVal val="0"/>
          <c:showCatName val="0"/>
          <c:showSerName val="0"/>
          <c:showPercent val="0"/>
          <c:showBubbleSize val="0"/>
        </c:dLbls>
        <c:marker val="1"/>
        <c:smooth val="0"/>
        <c:axId val="2078725808"/>
        <c:axId val="2078713328"/>
      </c:lineChart>
      <c:catAx>
        <c:axId val="207872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713328"/>
        <c:crosses val="autoZero"/>
        <c:auto val="1"/>
        <c:lblAlgn val="ctr"/>
        <c:lblOffset val="100"/>
        <c:noMultiLvlLbl val="0"/>
      </c:catAx>
      <c:valAx>
        <c:axId val="2078713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725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Entregas</a:t>
            </a:r>
            <a:r>
              <a:rPr lang="es-CO" baseline="0"/>
              <a:t> de vehículos maquinaria y equipos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'PPMQ-004'!$H$35</c:f>
              <c:strCache>
                <c:ptCount val="1"/>
                <c:pt idx="0">
                  <c:v>Sumatoria solicitudes con entregas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'PPMQ-004'!$C$36:$C$40</c:f>
              <c:strCache>
                <c:ptCount val="5"/>
                <c:pt idx="1">
                  <c:v>Trimestre 1</c:v>
                </c:pt>
                <c:pt idx="2">
                  <c:v>Trimestre 2</c:v>
                </c:pt>
                <c:pt idx="3">
                  <c:v>Trimestre 3</c:v>
                </c:pt>
                <c:pt idx="4">
                  <c:v>Trimestre 4</c:v>
                </c:pt>
              </c:strCache>
            </c:strRef>
          </c:cat>
          <c:val>
            <c:numRef>
              <c:f>'PPMQ-004'!$H$36:$H$40</c:f>
              <c:numCache>
                <c:formatCode>0</c:formatCode>
                <c:ptCount val="5"/>
                <c:pt idx="1">
                  <c:v>174</c:v>
                </c:pt>
                <c:pt idx="2">
                  <c:v>122</c:v>
                </c:pt>
                <c:pt idx="3">
                  <c:v>117</c:v>
                </c:pt>
              </c:numCache>
            </c:numRef>
          </c:val>
          <c:extLst>
            <c:ext xmlns:c16="http://schemas.microsoft.com/office/drawing/2014/chart" uri="{C3380CC4-5D6E-409C-BE32-E72D297353CC}">
              <c16:uniqueId val="{00000000-2EF9-4576-AB83-071F59139E91}"/>
            </c:ext>
          </c:extLst>
        </c:ser>
        <c:ser>
          <c:idx val="5"/>
          <c:order val="5"/>
          <c:tx>
            <c:strRef>
              <c:f>'PPMQ-004'!$I$35</c:f>
              <c:strCache>
                <c:ptCount val="1"/>
                <c:pt idx="0">
                  <c:v>total solicitudes recibidas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'PPMQ-004'!$C$36:$C$40</c:f>
              <c:strCache>
                <c:ptCount val="5"/>
                <c:pt idx="1">
                  <c:v>Trimestre 1</c:v>
                </c:pt>
                <c:pt idx="2">
                  <c:v>Trimestre 2</c:v>
                </c:pt>
                <c:pt idx="3">
                  <c:v>Trimestre 3</c:v>
                </c:pt>
                <c:pt idx="4">
                  <c:v>Trimestre 4</c:v>
                </c:pt>
              </c:strCache>
            </c:strRef>
          </c:cat>
          <c:val>
            <c:numRef>
              <c:f>'PPMQ-004'!$I$36:$I$40</c:f>
              <c:numCache>
                <c:formatCode>0</c:formatCode>
                <c:ptCount val="5"/>
                <c:pt idx="1">
                  <c:v>195</c:v>
                </c:pt>
                <c:pt idx="2">
                  <c:v>129</c:v>
                </c:pt>
                <c:pt idx="3">
                  <c:v>227</c:v>
                </c:pt>
              </c:numCache>
            </c:numRef>
          </c:val>
          <c:extLst>
            <c:ext xmlns:c16="http://schemas.microsoft.com/office/drawing/2014/chart" uri="{C3380CC4-5D6E-409C-BE32-E72D297353CC}">
              <c16:uniqueId val="{00000001-2EF9-4576-AB83-071F59139E91}"/>
            </c:ext>
          </c:extLst>
        </c:ser>
        <c:dLbls>
          <c:dLblPos val="outEnd"/>
          <c:showLegendKey val="0"/>
          <c:showVal val="1"/>
          <c:showCatName val="0"/>
          <c:showSerName val="0"/>
          <c:showPercent val="0"/>
          <c:showBubbleSize val="0"/>
        </c:dLbls>
        <c:gapWidth val="219"/>
        <c:overlap val="-27"/>
        <c:axId val="2137887936"/>
        <c:axId val="2137888768"/>
        <c:extLst>
          <c:ext xmlns:c15="http://schemas.microsoft.com/office/drawing/2012/chart" uri="{02D57815-91ED-43cb-92C2-25804820EDAC}">
            <c15:filteredBarSeries>
              <c15:ser>
                <c:idx val="0"/>
                <c:order val="0"/>
                <c:tx>
                  <c:strRef>
                    <c:extLst>
                      <c:ext uri="{02D57815-91ED-43cb-92C2-25804820EDAC}">
                        <c15:formulaRef>
                          <c15:sqref>'PPMQ-004'!$D$35</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'PPMQ-004'!$C$36:$C$40</c15:sqref>
                        </c15:formulaRef>
                      </c:ext>
                    </c:extLst>
                    <c:strCache>
                      <c:ptCount val="5"/>
                      <c:pt idx="1">
                        <c:v>Trimestre 1</c:v>
                      </c:pt>
                      <c:pt idx="2">
                        <c:v>Trimestre 2</c:v>
                      </c:pt>
                      <c:pt idx="3">
                        <c:v>Trimestre 3</c:v>
                      </c:pt>
                      <c:pt idx="4">
                        <c:v>Trimestre 4</c:v>
                      </c:pt>
                    </c:strCache>
                  </c:strRef>
                </c:cat>
                <c:val>
                  <c:numRef>
                    <c:extLst>
                      <c:ext uri="{02D57815-91ED-43cb-92C2-25804820EDAC}">
                        <c15:formulaRef>
                          <c15:sqref>'PPMQ-004'!$D$36:$D$40</c15:sqref>
                        </c15:formulaRef>
                      </c:ext>
                    </c:extLst>
                    <c:numCache>
                      <c:formatCode>General</c:formatCode>
                      <c:ptCount val="5"/>
                    </c:numCache>
                  </c:numRef>
                </c:val>
                <c:extLst>
                  <c:ext xmlns:c16="http://schemas.microsoft.com/office/drawing/2014/chart" uri="{C3380CC4-5D6E-409C-BE32-E72D297353CC}">
                    <c16:uniqueId val="{00000002-2EF9-4576-AB83-071F59139E9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'PPMQ-004'!$E$35</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'PPMQ-004'!$C$36:$C$40</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'PPMQ-004'!$E$36:$E$40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2EF9-4576-AB83-071F59139E9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'PPMQ-004'!$F$35</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'PPMQ-004'!$C$36:$C$40</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'PPMQ-004'!$F$36:$F$40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2EF9-4576-AB83-071F59139E9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'PPMQ-004'!$G$35</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'PPMQ-004'!$C$36:$C$40</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'PPMQ-004'!$G$36:$G$40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2EF9-4576-AB83-071F59139E91}"/>
                  </c:ext>
                </c:extLst>
              </c15:ser>
            </c15:filteredBarSeries>
          </c:ext>
        </c:extLst>
      </c:barChart>
      <c:catAx>
        <c:axId val="213788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7888768"/>
        <c:crosses val="autoZero"/>
        <c:auto val="1"/>
        <c:lblAlgn val="ctr"/>
        <c:lblOffset val="100"/>
        <c:noMultiLvlLbl val="0"/>
      </c:catAx>
      <c:valAx>
        <c:axId val="2137888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7887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Poblacion Satisfecha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barChart>
        <c:barDir val="col"/>
        <c:grouping val="clustered"/>
        <c:varyColors val="0"/>
        <c:ser>
          <c:idx val="1"/>
          <c:order val="0"/>
          <c:spPr>
            <a:solidFill>
              <a:schemeClr val="accent6">
                <a:shade val="76000"/>
                <a:alpha val="85000"/>
              </a:schemeClr>
            </a:solidFill>
            <a:ln w="9525" cap="flat" cmpd="sng" algn="ctr">
              <a:solidFill>
                <a:schemeClr val="lt1">
                  <a:alpha val="50000"/>
                </a:schemeClr>
              </a:solidFill>
              <a:round/>
            </a:ln>
            <a:effectLst/>
          </c:spPr>
          <c:invertIfNegative val="0"/>
          <c:dPt>
            <c:idx val="1"/>
            <c:invertIfNegative val="0"/>
            <c:bubble3D val="0"/>
            <c:spPr>
              <a:solidFill>
                <a:schemeClr val="accent6">
                  <a:shade val="76000"/>
                  <a:alpha val="8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2C76-4714-A072-06FEC2359703}"/>
              </c:ext>
            </c:extLst>
          </c:dPt>
          <c:dPt>
            <c:idx val="2"/>
            <c:invertIfNegative val="0"/>
            <c:bubble3D val="0"/>
            <c:spPr>
              <a:solidFill>
                <a:schemeClr val="accent6">
                  <a:shade val="76000"/>
                  <a:alpha val="8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2C76-4714-A072-06FEC235970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'[5]IMVI-IND-002'!$C$38:$G$41</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I</c:v>
                  </c:pt>
                  <c:pt idx="1">
                    <c:v>Trimestre II</c:v>
                  </c:pt>
                  <c:pt idx="2">
                    <c:v>Trimestre III</c:v>
                  </c:pt>
                  <c:pt idx="3">
                    <c:v>0</c:v>
                  </c:pt>
                </c:lvl>
              </c:multiLvlStrCache>
            </c:multiLvlStrRef>
          </c:cat>
          <c:val>
            <c:numRef>
              <c:f>'[5]IMVI-IND-002'!$J$38:$J$41</c:f>
              <c:numCache>
                <c:formatCode>General</c:formatCode>
                <c:ptCount val="4"/>
                <c:pt idx="0">
                  <c:v>1</c:v>
                </c:pt>
                <c:pt idx="1">
                  <c:v>0.98299999999999998</c:v>
                </c:pt>
                <c:pt idx="2">
                  <c:v>0.99619999999999997</c:v>
                </c:pt>
                <c:pt idx="3">
                  <c:v>0</c:v>
                </c:pt>
              </c:numCache>
            </c:numRef>
          </c:val>
          <c:extLst>
            <c:ext xmlns:c16="http://schemas.microsoft.com/office/drawing/2014/chart" uri="{C3380CC4-5D6E-409C-BE32-E72D297353CC}">
              <c16:uniqueId val="{00000004-2C76-4714-A072-06FEC2359703}"/>
            </c:ext>
          </c:extLst>
        </c:ser>
        <c:dLbls>
          <c:dLblPos val="inEnd"/>
          <c:showLegendKey val="0"/>
          <c:showVal val="1"/>
          <c:showCatName val="0"/>
          <c:showSerName val="0"/>
          <c:showPercent val="0"/>
          <c:showBubbleSize val="0"/>
        </c:dLbls>
        <c:gapWidth val="65"/>
        <c:axId val="1991369776"/>
        <c:axId val="1991370192"/>
        <c:extLst/>
      </c:barChart>
      <c:catAx>
        <c:axId val="19913697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1991370192"/>
        <c:crosses val="autoZero"/>
        <c:auto val="1"/>
        <c:lblAlgn val="ctr"/>
        <c:lblOffset val="100"/>
        <c:noMultiLvlLbl val="0"/>
      </c:catAx>
      <c:valAx>
        <c:axId val="199137019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991369776"/>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Nivel</a:t>
            </a:r>
            <a:r>
              <a:rPr lang="en-US" baseline="0"/>
              <a:t> promedio</a:t>
            </a:r>
            <a:r>
              <a:rPr lang="en-US"/>
              <a:t> de satisfacción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'[6]IMV-IND-003'!$C$38:$G$41</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I</c:v>
                  </c:pt>
                  <c:pt idx="1">
                    <c:v>Trimestre II</c:v>
                  </c:pt>
                  <c:pt idx="2">
                    <c:v>Trimestre III </c:v>
                  </c:pt>
                  <c:pt idx="3">
                    <c:v>0</c:v>
                  </c:pt>
                </c:lvl>
              </c:multiLvlStrCache>
            </c:multiLvlStrRef>
          </c:cat>
          <c:val>
            <c:numRef>
              <c:f>'[6]IMV-IND-003'!$J$38:$J$41</c:f>
              <c:numCache>
                <c:formatCode>General</c:formatCode>
                <c:ptCount val="4"/>
                <c:pt idx="0">
                  <c:v>4.5</c:v>
                </c:pt>
                <c:pt idx="1">
                  <c:v>4.4000000000000004</c:v>
                </c:pt>
                <c:pt idx="2">
                  <c:v>4.5</c:v>
                </c:pt>
                <c:pt idx="3">
                  <c:v>0</c:v>
                </c:pt>
              </c:numCache>
            </c:numRef>
          </c:val>
          <c:extLst xmlns:c15="http://schemas.microsoft.com/office/drawing/2012/chart">
            <c:ext xmlns:c16="http://schemas.microsoft.com/office/drawing/2014/chart" uri="{C3380CC4-5D6E-409C-BE32-E72D297353CC}">
              <c16:uniqueId val="{00000000-2825-4B70-A30F-B11682F399F4}"/>
            </c:ext>
          </c:extLst>
        </c:ser>
        <c:dLbls>
          <c:dLblPos val="outEnd"/>
          <c:showLegendKey val="0"/>
          <c:showVal val="1"/>
          <c:showCatName val="0"/>
          <c:showSerName val="0"/>
          <c:showPercent val="0"/>
          <c:showBubbleSize val="0"/>
        </c:dLbls>
        <c:gapWidth val="100"/>
        <c:overlap val="-24"/>
        <c:axId val="702064640"/>
        <c:axId val="702062560"/>
        <c:extLst/>
      </c:barChart>
      <c:catAx>
        <c:axId val="7020646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2062560"/>
        <c:crosses val="autoZero"/>
        <c:auto val="1"/>
        <c:lblAlgn val="ctr"/>
        <c:lblOffset val="100"/>
        <c:noMultiLvlLbl val="0"/>
      </c:catAx>
      <c:valAx>
        <c:axId val="702062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2064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100" b="0" i="0" baseline="0">
                <a:effectLst/>
              </a:rPr>
              <a:t>TIEMPO PROMEDIO DE SOLICITUDES ATENDIDAS DE BIENES DE CONSUMO </a:t>
            </a:r>
            <a:endParaRPr lang="es-MX"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'GREF-001'!$D$35</c:f>
              <c:strCache>
                <c:ptCount val="1"/>
              </c:strCache>
            </c:strRef>
          </c:tx>
          <c:spPr>
            <a:solidFill>
              <a:schemeClr val="accent1"/>
            </a:solidFill>
            <a:ln>
              <a:noFill/>
            </a:ln>
            <a:effectLst/>
          </c:spPr>
          <c:invertIfNegative val="0"/>
          <c:cat>
            <c:strRef>
              <c:f>'GREF-001'!$C$36:$C$39</c:f>
              <c:strCache>
                <c:ptCount val="4"/>
                <c:pt idx="0">
                  <c:v>TRIMESTRE 1</c:v>
                </c:pt>
                <c:pt idx="1">
                  <c:v>TRIMESTRE 2</c:v>
                </c:pt>
                <c:pt idx="2">
                  <c:v>TRIMESTRE 3</c:v>
                </c:pt>
                <c:pt idx="3">
                  <c:v>TRIMESTRE 4</c:v>
                </c:pt>
              </c:strCache>
            </c:strRef>
          </c:cat>
          <c:val>
            <c:numRef>
              <c:f>'GREF-001'!$D$36:$D$39</c:f>
              <c:numCache>
                <c:formatCode>General</c:formatCode>
                <c:ptCount val="4"/>
              </c:numCache>
            </c:numRef>
          </c:val>
          <c:extLst xmlns:c15="http://schemas.microsoft.com/office/drawing/2012/chart">
            <c:ext xmlns:c16="http://schemas.microsoft.com/office/drawing/2014/chart" uri="{C3380CC4-5D6E-409C-BE32-E72D297353CC}">
              <c16:uniqueId val="{00000000-7ACF-44C7-9C28-FE83B59384E3}"/>
            </c:ext>
          </c:extLst>
        </c:ser>
        <c:ser>
          <c:idx val="1"/>
          <c:order val="1"/>
          <c:tx>
            <c:strRef>
              <c:f>'GREF-001'!$E$35</c:f>
              <c:strCache>
                <c:ptCount val="1"/>
              </c:strCache>
            </c:strRef>
          </c:tx>
          <c:spPr>
            <a:solidFill>
              <a:schemeClr val="accent2"/>
            </a:solidFill>
            <a:ln>
              <a:noFill/>
            </a:ln>
            <a:effectLst/>
          </c:spPr>
          <c:invertIfNegative val="0"/>
          <c:cat>
            <c:strRef>
              <c:f>'GREF-001'!$C$36:$C$39</c:f>
              <c:strCache>
                <c:ptCount val="4"/>
                <c:pt idx="0">
                  <c:v>TRIMESTRE 1</c:v>
                </c:pt>
                <c:pt idx="1">
                  <c:v>TRIMESTRE 2</c:v>
                </c:pt>
                <c:pt idx="2">
                  <c:v>TRIMESTRE 3</c:v>
                </c:pt>
                <c:pt idx="3">
                  <c:v>TRIMESTRE 4</c:v>
                </c:pt>
              </c:strCache>
            </c:strRef>
          </c:cat>
          <c:val>
            <c:numRef>
              <c:f>'GREF-001'!$E$36:$E$39</c:f>
              <c:numCache>
                <c:formatCode>General</c:formatCode>
                <c:ptCount val="4"/>
              </c:numCache>
            </c:numRef>
          </c:val>
          <c:extLst xmlns:c15="http://schemas.microsoft.com/office/drawing/2012/chart">
            <c:ext xmlns:c16="http://schemas.microsoft.com/office/drawing/2014/chart" uri="{C3380CC4-5D6E-409C-BE32-E72D297353CC}">
              <c16:uniqueId val="{00000001-7ACF-44C7-9C28-FE83B59384E3}"/>
            </c:ext>
          </c:extLst>
        </c:ser>
        <c:ser>
          <c:idx val="2"/>
          <c:order val="2"/>
          <c:tx>
            <c:strRef>
              <c:f>'GREF-001'!$F$35</c:f>
              <c:strCache>
                <c:ptCount val="1"/>
              </c:strCache>
            </c:strRef>
          </c:tx>
          <c:spPr>
            <a:solidFill>
              <a:schemeClr val="accent3"/>
            </a:solidFill>
            <a:ln>
              <a:noFill/>
            </a:ln>
            <a:effectLst/>
          </c:spPr>
          <c:invertIfNegative val="0"/>
          <c:cat>
            <c:strRef>
              <c:f>'GREF-001'!$C$36:$C$39</c:f>
              <c:strCache>
                <c:ptCount val="4"/>
                <c:pt idx="0">
                  <c:v>TRIMESTRE 1</c:v>
                </c:pt>
                <c:pt idx="1">
                  <c:v>TRIMESTRE 2</c:v>
                </c:pt>
                <c:pt idx="2">
                  <c:v>TRIMESTRE 3</c:v>
                </c:pt>
                <c:pt idx="3">
                  <c:v>TRIMESTRE 4</c:v>
                </c:pt>
              </c:strCache>
            </c:strRef>
          </c:cat>
          <c:val>
            <c:numRef>
              <c:f>'GREF-001'!$F$36:$F$39</c:f>
              <c:numCache>
                <c:formatCode>General</c:formatCode>
                <c:ptCount val="4"/>
              </c:numCache>
            </c:numRef>
          </c:val>
          <c:extLst xmlns:c15="http://schemas.microsoft.com/office/drawing/2012/chart">
            <c:ext xmlns:c16="http://schemas.microsoft.com/office/drawing/2014/chart" uri="{C3380CC4-5D6E-409C-BE32-E72D297353CC}">
              <c16:uniqueId val="{00000002-7ACF-44C7-9C28-FE83B59384E3}"/>
            </c:ext>
          </c:extLst>
        </c:ser>
        <c:ser>
          <c:idx val="3"/>
          <c:order val="3"/>
          <c:tx>
            <c:strRef>
              <c:f>'GREF-001'!$G$35</c:f>
              <c:strCache>
                <c:ptCount val="1"/>
              </c:strCache>
            </c:strRef>
          </c:tx>
          <c:spPr>
            <a:solidFill>
              <a:schemeClr val="accent4"/>
            </a:solidFill>
            <a:ln>
              <a:noFill/>
            </a:ln>
            <a:effectLst/>
          </c:spPr>
          <c:invertIfNegative val="0"/>
          <c:cat>
            <c:strRef>
              <c:f>'GREF-001'!$C$36:$C$39</c:f>
              <c:strCache>
                <c:ptCount val="4"/>
                <c:pt idx="0">
                  <c:v>TRIMESTRE 1</c:v>
                </c:pt>
                <c:pt idx="1">
                  <c:v>TRIMESTRE 2</c:v>
                </c:pt>
                <c:pt idx="2">
                  <c:v>TRIMESTRE 3</c:v>
                </c:pt>
                <c:pt idx="3">
                  <c:v>TRIMESTRE 4</c:v>
                </c:pt>
              </c:strCache>
            </c:strRef>
          </c:cat>
          <c:val>
            <c:numRef>
              <c:f>'GREF-001'!$G$36:$G$39</c:f>
              <c:numCache>
                <c:formatCode>General</c:formatCode>
                <c:ptCount val="4"/>
              </c:numCache>
            </c:numRef>
          </c:val>
          <c:extLst xmlns:c15="http://schemas.microsoft.com/office/drawing/2012/chart">
            <c:ext xmlns:c16="http://schemas.microsoft.com/office/drawing/2014/chart" uri="{C3380CC4-5D6E-409C-BE32-E72D297353CC}">
              <c16:uniqueId val="{00000003-7ACF-44C7-9C28-FE83B59384E3}"/>
            </c:ext>
          </c:extLst>
        </c:ser>
        <c:ser>
          <c:idx val="4"/>
          <c:order val="4"/>
          <c:tx>
            <c:strRef>
              <c:f>'GREF-001'!$H$35</c:f>
              <c:strCache>
                <c:ptCount val="1"/>
                <c:pt idx="0">
                  <c:v>Suma días hábiles de cada egreso </c:v>
                </c:pt>
              </c:strCache>
            </c:strRef>
          </c:tx>
          <c:spPr>
            <a:solidFill>
              <a:schemeClr val="accent5"/>
            </a:solidFill>
            <a:ln>
              <a:noFill/>
            </a:ln>
            <a:effectLst/>
          </c:spPr>
          <c:invertIfNegative val="0"/>
          <c:cat>
            <c:strRef>
              <c:f>'GREF-001'!$C$36:$C$39</c:f>
              <c:strCache>
                <c:ptCount val="4"/>
                <c:pt idx="0">
                  <c:v>TRIMESTRE 1</c:v>
                </c:pt>
                <c:pt idx="1">
                  <c:v>TRIMESTRE 2</c:v>
                </c:pt>
                <c:pt idx="2">
                  <c:v>TRIMESTRE 3</c:v>
                </c:pt>
                <c:pt idx="3">
                  <c:v>TRIMESTRE 4</c:v>
                </c:pt>
              </c:strCache>
            </c:strRef>
          </c:cat>
          <c:val>
            <c:numRef>
              <c:f>'GREF-001'!$H$36:$H$39</c:f>
              <c:numCache>
                <c:formatCode>0</c:formatCode>
                <c:ptCount val="4"/>
                <c:pt idx="0">
                  <c:v>480</c:v>
                </c:pt>
                <c:pt idx="1">
                  <c:v>2771</c:v>
                </c:pt>
                <c:pt idx="2">
                  <c:v>686</c:v>
                </c:pt>
              </c:numCache>
            </c:numRef>
          </c:val>
          <c:extLst>
            <c:ext xmlns:c16="http://schemas.microsoft.com/office/drawing/2014/chart" uri="{C3380CC4-5D6E-409C-BE32-E72D297353CC}">
              <c16:uniqueId val="{00000004-7ACF-44C7-9C28-FE83B59384E3}"/>
            </c:ext>
          </c:extLst>
        </c:ser>
        <c:ser>
          <c:idx val="5"/>
          <c:order val="5"/>
          <c:tx>
            <c:strRef>
              <c:f>'GREF-001'!$I$35</c:f>
              <c:strCache>
                <c:ptCount val="1"/>
                <c:pt idx="0">
                  <c:v>Número de egresos efectivos en el mes</c:v>
                </c:pt>
              </c:strCache>
            </c:strRef>
          </c:tx>
          <c:spPr>
            <a:solidFill>
              <a:schemeClr val="accent6"/>
            </a:solidFill>
            <a:ln>
              <a:noFill/>
            </a:ln>
            <a:effectLst/>
          </c:spPr>
          <c:invertIfNegative val="0"/>
          <c:cat>
            <c:strRef>
              <c:f>'GREF-001'!$C$36:$C$39</c:f>
              <c:strCache>
                <c:ptCount val="4"/>
                <c:pt idx="0">
                  <c:v>TRIMESTRE 1</c:v>
                </c:pt>
                <c:pt idx="1">
                  <c:v>TRIMESTRE 2</c:v>
                </c:pt>
                <c:pt idx="2">
                  <c:v>TRIMESTRE 3</c:v>
                </c:pt>
                <c:pt idx="3">
                  <c:v>TRIMESTRE 4</c:v>
                </c:pt>
              </c:strCache>
            </c:strRef>
          </c:cat>
          <c:val>
            <c:numRef>
              <c:f>'GREF-001'!$I$36:$I$39</c:f>
              <c:numCache>
                <c:formatCode>0</c:formatCode>
                <c:ptCount val="4"/>
                <c:pt idx="0">
                  <c:v>699</c:v>
                </c:pt>
                <c:pt idx="1">
                  <c:v>1440</c:v>
                </c:pt>
                <c:pt idx="2">
                  <c:v>1344</c:v>
                </c:pt>
              </c:numCache>
            </c:numRef>
          </c:val>
          <c:extLst>
            <c:ext xmlns:c16="http://schemas.microsoft.com/office/drawing/2014/chart" uri="{C3380CC4-5D6E-409C-BE32-E72D297353CC}">
              <c16:uniqueId val="{00000005-7ACF-44C7-9C28-FE83B59384E3}"/>
            </c:ext>
          </c:extLst>
        </c:ser>
        <c:ser>
          <c:idx val="6"/>
          <c:order val="6"/>
          <c:tx>
            <c:strRef>
              <c:f>'GREF-001'!$J$35</c:f>
              <c:strCache>
                <c:ptCount val="1"/>
                <c:pt idx="0">
                  <c:v>RESULTADO</c:v>
                </c:pt>
              </c:strCache>
            </c:strRef>
          </c:tx>
          <c:spPr>
            <a:solidFill>
              <a:schemeClr val="accent1">
                <a:lumMod val="60000"/>
              </a:schemeClr>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CF-44C7-9C28-FE83B59384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'GREF-001'!$C$36:$C$39</c:f>
              <c:strCache>
                <c:ptCount val="4"/>
                <c:pt idx="0">
                  <c:v>TRIMESTRE 1</c:v>
                </c:pt>
                <c:pt idx="1">
                  <c:v>TRIMESTRE 2</c:v>
                </c:pt>
                <c:pt idx="2">
                  <c:v>TRIMESTRE 3</c:v>
                </c:pt>
                <c:pt idx="3">
                  <c:v>TRIMESTRE 4</c:v>
                </c:pt>
              </c:strCache>
            </c:strRef>
          </c:cat>
          <c:val>
            <c:numRef>
              <c:f>'GREF-001'!$J$36:$J$39</c:f>
              <c:numCache>
                <c:formatCode>_(* #,##0.00_);_(* \(#,##0.00\);_(* "-"??_);_(@_)</c:formatCode>
                <c:ptCount val="4"/>
                <c:pt idx="0">
                  <c:v>0.68669527896995708</c:v>
                </c:pt>
                <c:pt idx="1">
                  <c:v>1.9243055555555555</c:v>
                </c:pt>
                <c:pt idx="2">
                  <c:v>0.51041666666666663</c:v>
                </c:pt>
                <c:pt idx="3">
                  <c:v>0</c:v>
                </c:pt>
              </c:numCache>
            </c:numRef>
          </c:val>
          <c:extLst>
            <c:ext xmlns:c16="http://schemas.microsoft.com/office/drawing/2014/chart" uri="{C3380CC4-5D6E-409C-BE32-E72D297353CC}">
              <c16:uniqueId val="{00000007-7ACF-44C7-9C28-FE83B59384E3}"/>
            </c:ext>
          </c:extLst>
        </c:ser>
        <c:dLbls>
          <c:showLegendKey val="0"/>
          <c:showVal val="0"/>
          <c:showCatName val="0"/>
          <c:showSerName val="0"/>
          <c:showPercent val="0"/>
          <c:showBubbleSize val="0"/>
        </c:dLbls>
        <c:gapWidth val="219"/>
        <c:overlap val="-27"/>
        <c:axId val="-1968532960"/>
        <c:axId val="-1968526432"/>
        <c:extLst/>
      </c:barChart>
      <c:catAx>
        <c:axId val="-196853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68526432"/>
        <c:crosses val="autoZero"/>
        <c:auto val="1"/>
        <c:lblAlgn val="ctr"/>
        <c:lblOffset val="100"/>
        <c:noMultiLvlLbl val="0"/>
      </c:catAx>
      <c:valAx>
        <c:axId val="-1968526432"/>
        <c:scaling>
          <c:orientation val="minMax"/>
          <c:max val="6"/>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68532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PORCENTAJE DE DESATENCIÓN DE PQRSFD CON TÉRMINOS DE 10 DÍAS HÁBILES AÑO 2023</a:t>
            </a:r>
            <a:endParaRPr lang="en-US" baseline="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4456036745406818E-2"/>
          <c:y val="0.20916666666666667"/>
          <c:w val="0.88498840769903764"/>
          <c:h val="0.57753062117235354"/>
        </c:manualLayout>
      </c:layout>
      <c:barChart>
        <c:barDir val="col"/>
        <c:grouping val="clustered"/>
        <c:varyColors val="0"/>
        <c:ser>
          <c:idx val="0"/>
          <c:order val="0"/>
          <c:tx>
            <c:strRef>
              <c:f>'APIC-001'!$C$36</c:f>
              <c:strCache>
                <c:ptCount val="1"/>
                <c:pt idx="0">
                  <c:v>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'APIC-001'!$J$36</c:f>
              <c:numCache>
                <c:formatCode>0%</c:formatCode>
                <c:ptCount val="1"/>
                <c:pt idx="0">
                  <c:v>3.0303030303030304E-2</c:v>
                </c:pt>
              </c:numCache>
            </c:numRef>
          </c:val>
          <c:extLst>
            <c:ext xmlns:c16="http://schemas.microsoft.com/office/drawing/2014/chart" uri="{C3380CC4-5D6E-409C-BE32-E72D297353CC}">
              <c16:uniqueId val="{00000000-E8DD-4892-B4FF-5CB19A82A3F2}"/>
            </c:ext>
          </c:extLst>
        </c:ser>
        <c:ser>
          <c:idx val="1"/>
          <c:order val="1"/>
          <c:tx>
            <c:strRef>
              <c:f>'APIC-001'!$C$37</c:f>
              <c:strCache>
                <c:ptCount val="1"/>
                <c:pt idx="0">
                  <c:v>2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'APIC-001'!$J$37</c:f>
              <c:numCache>
                <c:formatCode>0%</c:formatCode>
                <c:ptCount val="1"/>
                <c:pt idx="0">
                  <c:v>7.2164948453608241E-2</c:v>
                </c:pt>
              </c:numCache>
            </c:numRef>
          </c:val>
          <c:extLst>
            <c:ext xmlns:c16="http://schemas.microsoft.com/office/drawing/2014/chart" uri="{C3380CC4-5D6E-409C-BE32-E72D297353CC}">
              <c16:uniqueId val="{00000001-E8DD-4892-B4FF-5CB19A82A3F2}"/>
            </c:ext>
          </c:extLst>
        </c:ser>
        <c:ser>
          <c:idx val="2"/>
          <c:order val="2"/>
          <c:tx>
            <c:strRef>
              <c:f>'APIC-001'!$C$38</c:f>
              <c:strCache>
                <c:ptCount val="1"/>
                <c:pt idx="0">
                  <c:v>3 TRIMESTRE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'APIC-001'!$J$38</c:f>
              <c:numCache>
                <c:formatCode>0%</c:formatCode>
                <c:ptCount val="1"/>
                <c:pt idx="0">
                  <c:v>1.9801980198019802E-2</c:v>
                </c:pt>
              </c:numCache>
            </c:numRef>
          </c:val>
          <c:extLst>
            <c:ext xmlns:c16="http://schemas.microsoft.com/office/drawing/2014/chart" uri="{C3380CC4-5D6E-409C-BE32-E72D297353CC}">
              <c16:uniqueId val="{00000002-E8DD-4892-B4FF-5CB19A82A3F2}"/>
            </c:ext>
          </c:extLst>
        </c:ser>
        <c:ser>
          <c:idx val="3"/>
          <c:order val="3"/>
          <c:tx>
            <c:strRef>
              <c:f>'APIC-001'!$C$39</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'APIC-001'!$J$39</c:f>
              <c:numCache>
                <c:formatCode>0%</c:formatCode>
                <c:ptCount val="1"/>
                <c:pt idx="0">
                  <c:v>0</c:v>
                </c:pt>
              </c:numCache>
            </c:numRef>
          </c:val>
          <c:extLst>
            <c:ext xmlns:c16="http://schemas.microsoft.com/office/drawing/2014/chart" uri="{C3380CC4-5D6E-409C-BE32-E72D297353CC}">
              <c16:uniqueId val="{00000003-E8DD-4892-B4FF-5CB19A82A3F2}"/>
            </c:ext>
          </c:extLst>
        </c:ser>
        <c:dLbls>
          <c:dLblPos val="outEnd"/>
          <c:showLegendKey val="0"/>
          <c:showVal val="1"/>
          <c:showCatName val="0"/>
          <c:showSerName val="0"/>
          <c:showPercent val="0"/>
          <c:showBubbleSize val="0"/>
        </c:dLbls>
        <c:gapWidth val="150"/>
        <c:axId val="-173298560"/>
        <c:axId val="-173297472"/>
      </c:barChart>
      <c:catAx>
        <c:axId val="-173298560"/>
        <c:scaling>
          <c:orientation val="minMax"/>
        </c:scaling>
        <c:delete val="1"/>
        <c:axPos val="b"/>
        <c:majorTickMark val="none"/>
        <c:minorTickMark val="none"/>
        <c:tickLblPos val="nextTo"/>
        <c:crossAx val="-173297472"/>
        <c:crosses val="autoZero"/>
        <c:auto val="1"/>
        <c:lblAlgn val="ctr"/>
        <c:lblOffset val="100"/>
        <c:noMultiLvlLbl val="0"/>
      </c:catAx>
      <c:valAx>
        <c:axId val="-173297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298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000"/>
              <a:t>EJECUCIÓN DEL PROGRAMA  ANUAL  MENSUALIZADO DE CAJA - PAC VIGENCIA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2.2099447513812154E-2"/>
          <c:y val="0.29410973709435362"/>
          <c:w val="0.95948434622467771"/>
          <c:h val="0.45009998914177612"/>
        </c:manualLayout>
      </c:layout>
      <c:barChart>
        <c:barDir val="col"/>
        <c:grouping val="clustered"/>
        <c:varyColors val="0"/>
        <c:ser>
          <c:idx val="4"/>
          <c:order val="4"/>
          <c:tx>
            <c:strRef>
              <c:f>'GEFI-003'!$H$35</c:f>
              <c:strCache>
                <c:ptCount val="1"/>
                <c:pt idx="0">
                  <c:v>PAC EJECUTADO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'GEFI-003'!$C$36:$C$39</c:f>
              <c:strCache>
                <c:ptCount val="3"/>
                <c:pt idx="0">
                  <c:v>PRIMER PERIODO</c:v>
                </c:pt>
                <c:pt idx="1">
                  <c:v>SEGUNDO PERIODO</c:v>
                </c:pt>
                <c:pt idx="2">
                  <c:v>TERCER PERIODO</c:v>
                </c:pt>
              </c:strCache>
            </c:strRef>
          </c:cat>
          <c:val>
            <c:numRef>
              <c:f>'GEFI-003'!$H$36:$H$39</c:f>
              <c:numCache>
                <c:formatCode>_-* #,##0_-;\-* #,##0_-;_-* "-"??_-;_-@_-</c:formatCode>
                <c:ptCount val="4"/>
                <c:pt idx="0">
                  <c:v>18811693009</c:v>
                </c:pt>
                <c:pt idx="1">
                  <c:v>35691001642</c:v>
                </c:pt>
                <c:pt idx="2">
                  <c:v>52751149797</c:v>
                </c:pt>
              </c:numCache>
            </c:numRef>
          </c:val>
          <c:extLst>
            <c:ext xmlns:c16="http://schemas.microsoft.com/office/drawing/2014/chart" uri="{C3380CC4-5D6E-409C-BE32-E72D297353CC}">
              <c16:uniqueId val="{00000000-8156-4362-966A-2A3EDCD05228}"/>
            </c:ext>
          </c:extLst>
        </c:ser>
        <c:ser>
          <c:idx val="5"/>
          <c:order val="5"/>
          <c:tx>
            <c:strRef>
              <c:f>'GEFI-003'!$I$35</c:f>
              <c:strCache>
                <c:ptCount val="1"/>
                <c:pt idx="0">
                  <c:v>PAC PROGRAMADO</c:v>
                </c:pt>
              </c:strCache>
            </c:strRef>
          </c:tx>
          <c:spPr>
            <a:solidFill>
              <a:schemeClr val="accent6"/>
            </a:solidFill>
            <a:ln>
              <a:noFill/>
            </a:ln>
            <a:effectLst/>
          </c:spPr>
          <c:invertIfNegative val="0"/>
          <c:dLbls>
            <c:dLbl>
              <c:idx val="0"/>
              <c:layout>
                <c:manualLayout>
                  <c:x val="0"/>
                  <c:y val="-9.0225521176711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56-4362-966A-2A3EDCD05228}"/>
                </c:ext>
              </c:extLst>
            </c:dLbl>
            <c:dLbl>
              <c:idx val="1"/>
              <c:layout>
                <c:manualLayout>
                  <c:x val="0"/>
                  <c:y val="-7.2180416941369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56-4362-966A-2A3EDCD05228}"/>
                </c:ext>
              </c:extLst>
            </c:dLbl>
            <c:dLbl>
              <c:idx val="2"/>
              <c:layout>
                <c:manualLayout>
                  <c:x val="-1.2445054932574486E-16"/>
                  <c:y val="-3.6090208470684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56-4362-966A-2A3EDCD0522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'GEFI-003'!$C$36:$C$39</c:f>
              <c:strCache>
                <c:ptCount val="3"/>
                <c:pt idx="0">
                  <c:v>PRIMER PERIODO</c:v>
                </c:pt>
                <c:pt idx="1">
                  <c:v>SEGUNDO PERIODO</c:v>
                </c:pt>
                <c:pt idx="2">
                  <c:v>TERCER PERIODO</c:v>
                </c:pt>
              </c:strCache>
            </c:strRef>
          </c:cat>
          <c:val>
            <c:numRef>
              <c:f>'GEFI-003'!$I$36:$I$39</c:f>
              <c:numCache>
                <c:formatCode>_-* #,##0_-;\-* #,##0_-;_-* "-"??_-;_-@_-</c:formatCode>
                <c:ptCount val="4"/>
                <c:pt idx="0">
                  <c:v>26501644205.709301</c:v>
                </c:pt>
                <c:pt idx="1">
                  <c:v>43725763751.943398</c:v>
                </c:pt>
                <c:pt idx="2">
                  <c:v>56192609970</c:v>
                </c:pt>
              </c:numCache>
            </c:numRef>
          </c:val>
          <c:extLst>
            <c:ext xmlns:c16="http://schemas.microsoft.com/office/drawing/2014/chart" uri="{C3380CC4-5D6E-409C-BE32-E72D297353CC}">
              <c16:uniqueId val="{00000004-8156-4362-966A-2A3EDCD05228}"/>
            </c:ext>
          </c:extLst>
        </c:ser>
        <c:dLbls>
          <c:showLegendKey val="0"/>
          <c:showVal val="0"/>
          <c:showCatName val="0"/>
          <c:showSerName val="0"/>
          <c:showPercent val="0"/>
          <c:showBubbleSize val="0"/>
        </c:dLbls>
        <c:gapWidth val="219"/>
        <c:overlap val="-27"/>
        <c:axId val="-775460320"/>
        <c:axId val="-775459776"/>
        <c:extLst>
          <c:ext xmlns:c15="http://schemas.microsoft.com/office/drawing/2012/chart" uri="{02D57815-91ED-43cb-92C2-25804820EDAC}">
            <c15:filteredBarSeries>
              <c15:ser>
                <c:idx val="0"/>
                <c:order val="0"/>
                <c:tx>
                  <c:strRef>
                    <c:extLst>
                      <c:ext uri="{02D57815-91ED-43cb-92C2-25804820EDAC}">
                        <c15:formulaRef>
                          <c15:sqref>'GEFI-003'!$D$35</c15:sqref>
                        </c15:formulaRef>
                      </c:ext>
                    </c:extLst>
                    <c:strCache>
                      <c:ptCount val="1"/>
                    </c:strCache>
                  </c:strRef>
                </c:tx>
                <c:spPr>
                  <a:solidFill>
                    <a:schemeClr val="accent1"/>
                  </a:solidFill>
                  <a:ln>
                    <a:noFill/>
                  </a:ln>
                  <a:effectLst/>
                </c:spPr>
                <c:invertIfNegative val="0"/>
                <c:cat>
                  <c:strRef>
                    <c:extLst>
                      <c:ext uri="{02D57815-91ED-43cb-92C2-25804820EDAC}">
                        <c15:formulaRef>
                          <c15:sqref>'GEFI-003'!$C$36:$C$39</c15:sqref>
                        </c15:formulaRef>
                      </c:ext>
                    </c:extLst>
                    <c:strCache>
                      <c:ptCount val="3"/>
                      <c:pt idx="0">
                        <c:v>PRIMER PERIODO</c:v>
                      </c:pt>
                      <c:pt idx="1">
                        <c:v>SEGUNDO PERIODO</c:v>
                      </c:pt>
                      <c:pt idx="2">
                        <c:v>TERCER PERIODO</c:v>
                      </c:pt>
                    </c:strCache>
                  </c:strRef>
                </c:cat>
                <c:val>
                  <c:numRef>
                    <c:extLst>
                      <c:ext uri="{02D57815-91ED-43cb-92C2-25804820EDAC}">
                        <c15:formulaRef>
                          <c15:sqref>'GEFI-003'!$D$36:$D$38</c15:sqref>
                        </c15:formulaRef>
                      </c:ext>
                    </c:extLst>
                    <c:numCache>
                      <c:formatCode>General</c:formatCode>
                      <c:ptCount val="3"/>
                    </c:numCache>
                  </c:numRef>
                </c:val>
                <c:extLst>
                  <c:ext xmlns:c16="http://schemas.microsoft.com/office/drawing/2014/chart" uri="{C3380CC4-5D6E-409C-BE32-E72D297353CC}">
                    <c16:uniqueId val="{00000005-8156-4362-966A-2A3EDCD0522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'GEFI-003'!$E$35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'GEFI-003'!$C$36:$C$39</c15:sqref>
                        </c15:formulaRef>
                      </c:ext>
                    </c:extLst>
                    <c:strCache>
                      <c:ptCount val="3"/>
                      <c:pt idx="0">
                        <c:v>PRIMER PERIODO</c:v>
                      </c:pt>
                      <c:pt idx="1">
                        <c:v>SEGUNDO PERIODO</c:v>
                      </c:pt>
                      <c:pt idx="2">
                        <c:v>TERCER PERIODO</c:v>
                      </c:pt>
                    </c:strCache>
                  </c:strRef>
                </c:cat>
                <c:val>
                  <c:numRef>
                    <c:extLst xmlns:c15="http://schemas.microsoft.com/office/drawing/2012/chart">
                      <c:ext xmlns:c15="http://schemas.microsoft.com/office/drawing/2012/chart" uri="{02D57815-91ED-43cb-92C2-25804820EDAC}">
                        <c15:formulaRef>
                          <c15:sqref>'GEFI-003'!$E$36:$E$38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6-8156-4362-966A-2A3EDCD0522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'GEFI-003'!$F$35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'GEFI-003'!$C$36:$C$39</c15:sqref>
                        </c15:formulaRef>
                      </c:ext>
                    </c:extLst>
                    <c:strCache>
                      <c:ptCount val="3"/>
                      <c:pt idx="0">
                        <c:v>PRIMER PERIODO</c:v>
                      </c:pt>
                      <c:pt idx="1">
                        <c:v>SEGUNDO PERIODO</c:v>
                      </c:pt>
                      <c:pt idx="2">
                        <c:v>TERCER PERIODO</c:v>
                      </c:pt>
                    </c:strCache>
                  </c:strRef>
                </c:cat>
                <c:val>
                  <c:numRef>
                    <c:extLst xmlns:c15="http://schemas.microsoft.com/office/drawing/2012/chart">
                      <c:ext xmlns:c15="http://schemas.microsoft.com/office/drawing/2012/chart" uri="{02D57815-91ED-43cb-92C2-25804820EDAC}">
                        <c15:formulaRef>
                          <c15:sqref>'GEFI-003'!$F$36:$F$38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7-8156-4362-966A-2A3EDCD0522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'GEFI-003'!$G$35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'GEFI-003'!$C$36:$C$39</c15:sqref>
                        </c15:formulaRef>
                      </c:ext>
                    </c:extLst>
                    <c:strCache>
                      <c:ptCount val="3"/>
                      <c:pt idx="0">
                        <c:v>PRIMER PERIODO</c:v>
                      </c:pt>
                      <c:pt idx="1">
                        <c:v>SEGUNDO PERIODO</c:v>
                      </c:pt>
                      <c:pt idx="2">
                        <c:v>TERCER PERIODO</c:v>
                      </c:pt>
                    </c:strCache>
                  </c:strRef>
                </c:cat>
                <c:val>
                  <c:numRef>
                    <c:extLst xmlns:c15="http://schemas.microsoft.com/office/drawing/2012/chart">
                      <c:ext xmlns:c15="http://schemas.microsoft.com/office/drawing/2012/chart" uri="{02D57815-91ED-43cb-92C2-25804820EDAC}">
                        <c15:formulaRef>
                          <c15:sqref>'GEFI-003'!$G$36:$G$38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8-8156-4362-966A-2A3EDCD05228}"/>
                  </c:ext>
                </c:extLst>
              </c15:ser>
            </c15:filteredBarSeries>
          </c:ext>
        </c:extLst>
      </c:barChart>
      <c:catAx>
        <c:axId val="-77546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775459776"/>
        <c:crosses val="autoZero"/>
        <c:auto val="1"/>
        <c:lblAlgn val="ctr"/>
        <c:lblOffset val="100"/>
        <c:noMultiLvlLbl val="0"/>
      </c:catAx>
      <c:valAx>
        <c:axId val="-775459776"/>
        <c:scaling>
          <c:orientation val="minMax"/>
        </c:scaling>
        <c:delete val="1"/>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crossAx val="-775460320"/>
        <c:crosses val="autoZero"/>
        <c:crossBetween val="between"/>
      </c:valAx>
      <c:spPr>
        <a:noFill/>
        <a:ln>
          <a:noFill/>
        </a:ln>
        <a:effectLst/>
      </c:spPr>
    </c:plotArea>
    <c:legend>
      <c:legendPos val="b"/>
      <c:layout>
        <c:manualLayout>
          <c:xMode val="edge"/>
          <c:yMode val="edge"/>
          <c:x val="0.84199359254891615"/>
          <c:y val="5.4024484506786076E-2"/>
          <c:w val="0.1434045329969113"/>
          <c:h val="0.2081765635301338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MX" sz="900"/>
              <a:t>EJECUCIÓN DEL PROGRAMA  ANUAL  MENSUALIZADO DE CAJA - PAC </a:t>
            </a:r>
            <a:r>
              <a:rPr lang="es-MX" sz="900" baseline="0"/>
              <a:t>RESERVA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4"/>
          <c:order val="4"/>
          <c:tx>
            <c:strRef>
              <c:f>'GEFI-007'!$H$35</c:f>
              <c:strCache>
                <c:ptCount val="1"/>
                <c:pt idx="0">
                  <c:v>PAC EJECUTADO</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'GEFI-007'!$C$36:$C$40</c:f>
              <c:strCache>
                <c:ptCount val="3"/>
                <c:pt idx="0">
                  <c:v>PIMER PERIODO</c:v>
                </c:pt>
                <c:pt idx="1">
                  <c:v>SEGUNDO PERIODO</c:v>
                </c:pt>
                <c:pt idx="2">
                  <c:v>TERCER PERIODO</c:v>
                </c:pt>
              </c:strCache>
            </c:strRef>
          </c:cat>
          <c:val>
            <c:numRef>
              <c:f>'GEFI-007'!$H$36:$H$41</c:f>
              <c:numCache>
                <c:formatCode>_-* #,##0_-;\-* #,##0_-;_-* "-"??_-;_-@_-</c:formatCode>
                <c:ptCount val="6"/>
                <c:pt idx="0">
                  <c:v>15989792276</c:v>
                </c:pt>
                <c:pt idx="1">
                  <c:v>5892258322</c:v>
                </c:pt>
                <c:pt idx="2">
                  <c:v>25026078270</c:v>
                </c:pt>
              </c:numCache>
            </c:numRef>
          </c:val>
          <c:extLst>
            <c:ext xmlns:c16="http://schemas.microsoft.com/office/drawing/2014/chart" uri="{C3380CC4-5D6E-409C-BE32-E72D297353CC}">
              <c16:uniqueId val="{00000000-F665-42E2-B4A7-BE7AA8CC47D1}"/>
            </c:ext>
          </c:extLst>
        </c:ser>
        <c:ser>
          <c:idx val="5"/>
          <c:order val="5"/>
          <c:tx>
            <c:strRef>
              <c:f>'GEFI-007'!$I$35</c:f>
              <c:strCache>
                <c:ptCount val="1"/>
                <c:pt idx="0">
                  <c:v>PAC PROGRAMADO</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dLbl>
              <c:idx val="0"/>
              <c:layout>
                <c:manualLayout>
                  <c:x val="-3.1859820802305839E-3"/>
                  <c:y val="1.42629444046766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65-42E2-B4A7-BE7AA8CC47D1}"/>
                </c:ext>
              </c:extLst>
            </c:dLbl>
            <c:dLbl>
              <c:idx val="1"/>
              <c:layout>
                <c:manualLayout>
                  <c:x val="-1.5929910401152774E-3"/>
                  <c:y val="3.04245605662928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65-42E2-B4A7-BE7AA8CC47D1}"/>
                </c:ext>
              </c:extLst>
            </c:dLbl>
            <c:dLbl>
              <c:idx val="2"/>
              <c:layout>
                <c:manualLayout>
                  <c:x val="-1.5929910401152774E-3"/>
                  <c:y val="3.85053686471009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65-42E2-B4A7-BE7AA8CC47D1}"/>
                </c:ext>
              </c:extLst>
            </c:dLbl>
            <c:dLbl>
              <c:idx val="3"/>
              <c:layout>
                <c:manualLayout>
                  <c:x val="-1.5929910401152774E-3"/>
                  <c:y val="-1.4218404517617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65-42E2-B4A7-BE7AA8CC47D1}"/>
                </c:ext>
              </c:extLst>
            </c:dLbl>
            <c:dLbl>
              <c:idx val="4"/>
              <c:layout>
                <c:manualLayout>
                  <c:x val="-1.168179934503582E-16"/>
                  <c:y val="-6.43073252207110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665-42E2-B4A7-BE7AA8CC47D1}"/>
                </c:ext>
              </c:extLst>
            </c:dLbl>
            <c:dLbl>
              <c:idx val="5"/>
              <c:layout>
                <c:manualLayout>
                  <c:x val="-1.168179934503582E-16"/>
                  <c:y val="-6.39172830668894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65-42E2-B4A7-BE7AA8CC47D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'GEFI-007'!$C$36:$C$40</c:f>
              <c:strCache>
                <c:ptCount val="3"/>
                <c:pt idx="0">
                  <c:v>PIMER PERIODO</c:v>
                </c:pt>
                <c:pt idx="1">
                  <c:v>SEGUNDO PERIODO</c:v>
                </c:pt>
                <c:pt idx="2">
                  <c:v>TERCER PERIODO</c:v>
                </c:pt>
              </c:strCache>
            </c:strRef>
          </c:cat>
          <c:val>
            <c:numRef>
              <c:f>'GEFI-007'!$I$36:$I$41</c:f>
              <c:numCache>
                <c:formatCode>_-* #,##0_-;\-* #,##0_-;_-* "-"??_-;_-@_-</c:formatCode>
                <c:ptCount val="6"/>
                <c:pt idx="0">
                  <c:v>20536711956</c:v>
                </c:pt>
                <c:pt idx="1">
                  <c:v>9359204588.2171707</c:v>
                </c:pt>
                <c:pt idx="2">
                  <c:v>27471118112</c:v>
                </c:pt>
              </c:numCache>
            </c:numRef>
          </c:val>
          <c:extLst>
            <c:ext xmlns:c16="http://schemas.microsoft.com/office/drawing/2014/chart" uri="{C3380CC4-5D6E-409C-BE32-E72D297353CC}">
              <c16:uniqueId val="{00000007-F665-42E2-B4A7-BE7AA8CC47D1}"/>
            </c:ext>
          </c:extLst>
        </c:ser>
        <c:dLbls>
          <c:dLblPos val="inEnd"/>
          <c:showLegendKey val="0"/>
          <c:showVal val="1"/>
          <c:showCatName val="0"/>
          <c:showSerName val="0"/>
          <c:showPercent val="0"/>
          <c:showBubbleSize val="0"/>
        </c:dLbls>
        <c:gapWidth val="100"/>
        <c:overlap val="-24"/>
        <c:axId val="-775460320"/>
        <c:axId val="-775459776"/>
        <c:extLst>
          <c:ext xmlns:c15="http://schemas.microsoft.com/office/drawing/2012/chart" uri="{02D57815-91ED-43cb-92C2-25804820EDAC}">
            <c15:filteredBarSeries>
              <c15:ser>
                <c:idx val="0"/>
                <c:order val="0"/>
                <c:tx>
                  <c:strRef>
                    <c:extLst>
                      <c:ext uri="{02D57815-91ED-43cb-92C2-25804820EDAC}">
                        <c15:formulaRef>
                          <c15:sqref>'GEFI-007'!$D$35</c15:sqref>
                        </c15:formulaRef>
                      </c:ext>
                    </c:extLst>
                    <c:strCache>
                      <c:ptCount val="1"/>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ormulaRef>
                          <c15:sqref>'GEFI-007'!$C$36:$C$40</c15:sqref>
                        </c15:formulaRef>
                      </c:ext>
                    </c:extLst>
                    <c:strCache>
                      <c:ptCount val="3"/>
                      <c:pt idx="0">
                        <c:v>PIMER PERIODO</c:v>
                      </c:pt>
                      <c:pt idx="1">
                        <c:v>SEGUNDO PERIODO</c:v>
                      </c:pt>
                      <c:pt idx="2">
                        <c:v>TERCER PERIODO</c:v>
                      </c:pt>
                    </c:strCache>
                  </c:strRef>
                </c:cat>
                <c:val>
                  <c:numRef>
                    <c:extLst>
                      <c:ext uri="{02D57815-91ED-43cb-92C2-25804820EDAC}">
                        <c15:formulaRef>
                          <c15:sqref>'GEFI-007'!$D$36:$D$40</c15:sqref>
                        </c15:formulaRef>
                      </c:ext>
                    </c:extLst>
                    <c:numCache>
                      <c:formatCode>General</c:formatCode>
                      <c:ptCount val="5"/>
                    </c:numCache>
                  </c:numRef>
                </c:val>
                <c:extLst>
                  <c:ext xmlns:c16="http://schemas.microsoft.com/office/drawing/2014/chart" uri="{C3380CC4-5D6E-409C-BE32-E72D297353CC}">
                    <c16:uniqueId val="{00000008-F665-42E2-B4A7-BE7AA8CC47D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'GEFI-007'!$E$35</c15:sqref>
                        </c15:formulaRef>
                      </c:ext>
                    </c:extLst>
                    <c:strCache>
                      <c:ptCount val="1"/>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'GEFI-007'!$C$36:$C$40</c15:sqref>
                        </c15:formulaRef>
                      </c:ext>
                    </c:extLst>
                    <c:strCache>
                      <c:ptCount val="3"/>
                      <c:pt idx="0">
                        <c:v>PIMER PERIODO</c:v>
                      </c:pt>
                      <c:pt idx="1">
                        <c:v>SEGUNDO PERIODO</c:v>
                      </c:pt>
                      <c:pt idx="2">
                        <c:v>TERCER PERIODO</c:v>
                      </c:pt>
                    </c:strCache>
                  </c:strRef>
                </c:cat>
                <c:val>
                  <c:numRef>
                    <c:extLst xmlns:c15="http://schemas.microsoft.com/office/drawing/2012/chart">
                      <c:ext xmlns:c15="http://schemas.microsoft.com/office/drawing/2012/chart" uri="{02D57815-91ED-43cb-92C2-25804820EDAC}">
                        <c15:formulaRef>
                          <c15:sqref>'GEFI-007'!$E$36:$E$40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9-F665-42E2-B4A7-BE7AA8C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'GEFI-007'!$F$35</c15:sqref>
                        </c15:formulaRef>
                      </c:ext>
                    </c:extLst>
                    <c:strCache>
                      <c:ptCount val="1"/>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'GEFI-007'!$C$36:$C$40</c15:sqref>
                        </c15:formulaRef>
                      </c:ext>
                    </c:extLst>
                    <c:strCache>
                      <c:ptCount val="3"/>
                      <c:pt idx="0">
                        <c:v>PIMER PERIODO</c:v>
                      </c:pt>
                      <c:pt idx="1">
                        <c:v>SEGUNDO PERIODO</c:v>
                      </c:pt>
                      <c:pt idx="2">
                        <c:v>TERCER PERIODO</c:v>
                      </c:pt>
                    </c:strCache>
                  </c:strRef>
                </c:cat>
                <c:val>
                  <c:numRef>
                    <c:extLst xmlns:c15="http://schemas.microsoft.com/office/drawing/2012/chart">
                      <c:ext xmlns:c15="http://schemas.microsoft.com/office/drawing/2012/chart" uri="{02D57815-91ED-43cb-92C2-25804820EDAC}">
                        <c15:formulaRef>
                          <c15:sqref>'GEFI-007'!$F$36:$F$40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A-F665-42E2-B4A7-BE7AA8CC47D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'GEFI-007'!$G$35</c15:sqref>
                        </c15:formulaRef>
                      </c:ext>
                    </c:extLst>
                    <c:strCache>
                      <c:ptCount val="1"/>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'GEFI-007'!$C$36:$C$40</c15:sqref>
                        </c15:formulaRef>
                      </c:ext>
                    </c:extLst>
                    <c:strCache>
                      <c:ptCount val="3"/>
                      <c:pt idx="0">
                        <c:v>PIMER PERIODO</c:v>
                      </c:pt>
                      <c:pt idx="1">
                        <c:v>SEGUNDO PERIODO</c:v>
                      </c:pt>
                      <c:pt idx="2">
                        <c:v>TERCER PERIODO</c:v>
                      </c:pt>
                    </c:strCache>
                  </c:strRef>
                </c:cat>
                <c:val>
                  <c:numRef>
                    <c:extLst xmlns:c15="http://schemas.microsoft.com/office/drawing/2012/chart">
                      <c:ext xmlns:c15="http://schemas.microsoft.com/office/drawing/2012/chart" uri="{02D57815-91ED-43cb-92C2-25804820EDAC}">
                        <c15:formulaRef>
                          <c15:sqref>'GEFI-007'!$G$36:$G$40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B-F665-42E2-B4A7-BE7AA8CC47D1}"/>
                  </c:ext>
                </c:extLst>
              </c15:ser>
            </c15:filteredBarSeries>
          </c:ext>
        </c:extLst>
      </c:barChart>
      <c:catAx>
        <c:axId val="-77546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s-CO"/>
          </a:p>
        </c:txPr>
        <c:crossAx val="-775459776"/>
        <c:crosses val="autoZero"/>
        <c:auto val="1"/>
        <c:lblAlgn val="ctr"/>
        <c:lblOffset val="100"/>
        <c:noMultiLvlLbl val="0"/>
      </c:catAx>
      <c:valAx>
        <c:axId val="-77545977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s-CO"/>
          </a:p>
        </c:txPr>
        <c:crossAx val="-775460320"/>
        <c:crosses val="autoZero"/>
        <c:crossBetween val="between"/>
      </c:valAx>
      <c:spPr>
        <a:noFill/>
        <a:ln>
          <a:noFill/>
        </a:ln>
        <a:effectLst/>
      </c:spPr>
    </c:plotArea>
    <c:legend>
      <c:legendPos val="b"/>
      <c:layout>
        <c:manualLayout>
          <c:xMode val="edge"/>
          <c:yMode val="edge"/>
          <c:x val="0.80425890544707612"/>
          <c:y val="4.7460325737428519E-2"/>
          <c:w val="0.192099040392232"/>
          <c:h val="0.237307886183101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13414533673753998"/>
          <c:w val="0.74854902515716726"/>
          <c:h val="0.6979102748396232"/>
        </c:manualLayout>
      </c:layout>
      <c:barChart>
        <c:barDir val="col"/>
        <c:grouping val="clustered"/>
        <c:varyColors val="0"/>
        <c:ser>
          <c:idx val="4"/>
          <c:order val="0"/>
          <c:tx>
            <c:strRef>
              <c:f>'GLAB-001'!$D$36</c:f>
              <c:strCache>
                <c:ptCount val="1"/>
              </c:strCache>
            </c:strRef>
          </c:tx>
          <c:spPr>
            <a:solidFill>
              <a:schemeClr val="accent5"/>
            </a:solidFill>
            <a:ln>
              <a:noFill/>
            </a:ln>
            <a:effectLst/>
          </c:spPr>
          <c:invertIfNegative val="0"/>
          <c:cat>
            <c:strRef>
              <c:f>'GLAB-001'!$C$37:$C$49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'GLAB-001'!$D$37:$D$49</c:f>
              <c:numCache>
                <c:formatCode>[$-C0A]mmm\-yy;@</c:formatCode>
                <c:ptCount val="13"/>
              </c:numCache>
            </c:numRef>
          </c:val>
          <c:extLst>
            <c:ext xmlns:c16="http://schemas.microsoft.com/office/drawing/2014/chart" uri="{C3380CC4-5D6E-409C-BE32-E72D297353CC}">
              <c16:uniqueId val="{00000000-1212-43C9-B2DE-1034453A87A9}"/>
            </c:ext>
          </c:extLst>
        </c:ser>
        <c:ser>
          <c:idx val="5"/>
          <c:order val="1"/>
          <c:tx>
            <c:strRef>
              <c:f>'GLAB-001'!$E$36</c:f>
              <c:strCache>
                <c:ptCount val="1"/>
              </c:strCache>
            </c:strRef>
          </c:tx>
          <c:spPr>
            <a:solidFill>
              <a:schemeClr val="accent6"/>
            </a:solidFill>
            <a:ln>
              <a:noFill/>
            </a:ln>
            <a:effectLst/>
          </c:spPr>
          <c:invertIfNegative val="0"/>
          <c:cat>
            <c:strRef>
              <c:f>'GLAB-001'!$C$37:$C$49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'GLAB-001'!$E$37:$E$49</c:f>
              <c:numCache>
                <c:formatCode>[$-C0A]mmm\-yy;@</c:formatCode>
                <c:ptCount val="13"/>
              </c:numCache>
            </c:numRef>
          </c:val>
          <c:extLst>
            <c:ext xmlns:c16="http://schemas.microsoft.com/office/drawing/2014/chart" uri="{C3380CC4-5D6E-409C-BE32-E72D297353CC}">
              <c16:uniqueId val="{00000001-1212-43C9-B2DE-1034453A87A9}"/>
            </c:ext>
          </c:extLst>
        </c:ser>
        <c:dLbls>
          <c:showLegendKey val="0"/>
          <c:showVal val="0"/>
          <c:showCatName val="0"/>
          <c:showSerName val="0"/>
          <c:showPercent val="0"/>
          <c:showBubbleSize val="0"/>
        </c:dLbls>
        <c:gapWidth val="150"/>
        <c:axId val="367725760"/>
        <c:axId val="367726152"/>
        <c:extLst/>
      </c:barChart>
      <c:lineChart>
        <c:grouping val="standard"/>
        <c:varyColors val="0"/>
        <c:ser>
          <c:idx val="6"/>
          <c:order val="2"/>
          <c:tx>
            <c:strRef>
              <c:f>'GLAB-001'!$F$36</c:f>
              <c:strCache>
                <c:ptCount val="1"/>
              </c:strCache>
            </c:strRef>
          </c:tx>
          <c:spPr>
            <a:ln w="28575" cap="rnd">
              <a:solidFill>
                <a:schemeClr val="accent1">
                  <a:lumMod val="60000"/>
                </a:schemeClr>
              </a:solidFill>
              <a:round/>
            </a:ln>
            <a:effectLst/>
          </c:spPr>
          <c:marker>
            <c:symbol val="none"/>
          </c:marker>
          <c:cat>
            <c:strRef>
              <c:f>'GLAB-001'!$C$37:$C$49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'GLAB-001'!$F$37:$F$49</c:f>
              <c:numCache>
                <c:formatCode>[$-C0A]mmm\-yy;@</c:formatCode>
                <c:ptCount val="13"/>
              </c:numCache>
            </c:numRef>
          </c:val>
          <c:smooth val="0"/>
          <c:extLst>
            <c:ext xmlns:c16="http://schemas.microsoft.com/office/drawing/2014/chart" uri="{C3380CC4-5D6E-409C-BE32-E72D297353CC}">
              <c16:uniqueId val="{00000002-1212-43C9-B2DE-1034453A87A9}"/>
            </c:ext>
          </c:extLst>
        </c:ser>
        <c:ser>
          <c:idx val="0"/>
          <c:order val="3"/>
          <c:tx>
            <c:strRef>
              <c:f>'GLAB-001'!$G$36</c:f>
              <c:strCache>
                <c:ptCount val="1"/>
              </c:strCache>
            </c:strRef>
          </c:tx>
          <c:spPr>
            <a:ln w="28575" cap="rnd">
              <a:solidFill>
                <a:schemeClr val="accent1"/>
              </a:solidFill>
              <a:round/>
            </a:ln>
            <a:effectLst/>
          </c:spPr>
          <c:marker>
            <c:symbol val="none"/>
          </c:marker>
          <c:cat>
            <c:strRef>
              <c:f>'GLAB-001'!$C$37:$C$49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'GLAB-001'!$G$37:$G$49</c:f>
              <c:numCache>
                <c:formatCode>[$-C0A]mmm\-yy;@</c:formatCode>
                <c:ptCount val="13"/>
              </c:numCache>
            </c:numRef>
          </c:val>
          <c:smooth val="0"/>
          <c:extLst>
            <c:ext xmlns:c16="http://schemas.microsoft.com/office/drawing/2014/chart" uri="{C3380CC4-5D6E-409C-BE32-E72D297353CC}">
              <c16:uniqueId val="{00000003-1212-43C9-B2DE-1034453A87A9}"/>
            </c:ext>
          </c:extLst>
        </c:ser>
        <c:ser>
          <c:idx val="1"/>
          <c:order val="4"/>
          <c:tx>
            <c:strRef>
              <c:f>'GLAB-001'!$H$36</c:f>
              <c:strCache>
                <c:ptCount val="1"/>
                <c:pt idx="0">
                  <c:v>N° TOTAL DE ENSAYOS REALIZADOS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'GLAB-001'!$H$37:$H$49</c:f>
              <c:numCache>
                <c:formatCode>0</c:formatCode>
                <c:ptCount val="13"/>
                <c:pt idx="1">
                  <c:v>4249</c:v>
                </c:pt>
                <c:pt idx="2">
                  <c:v>3400</c:v>
                </c:pt>
                <c:pt idx="3" formatCode="General">
                  <c:v>3505</c:v>
                </c:pt>
                <c:pt idx="4">
                  <c:v>3580</c:v>
                </c:pt>
                <c:pt idx="5">
                  <c:v>4107</c:v>
                </c:pt>
                <c:pt idx="6">
                  <c:v>3580</c:v>
                </c:pt>
                <c:pt idx="7">
                  <c:v>3729</c:v>
                </c:pt>
                <c:pt idx="8">
                  <c:v>3679</c:v>
                </c:pt>
                <c:pt idx="9" formatCode="General">
                  <c:v>3822</c:v>
                </c:pt>
              </c:numCache>
            </c:numRef>
          </c:val>
          <c:smooth val="0"/>
          <c:extLst>
            <c:ext xmlns:c16="http://schemas.microsoft.com/office/drawing/2014/chart" uri="{C3380CC4-5D6E-409C-BE32-E72D297353CC}">
              <c16:uniqueId val="{00000004-1212-43C9-B2DE-1034453A87A9}"/>
            </c:ext>
          </c:extLst>
        </c:ser>
        <c:ser>
          <c:idx val="2"/>
          <c:order val="5"/>
          <c:tx>
            <c:strRef>
              <c:f>'GLAB-001'!$I$36</c:f>
              <c:strCache>
                <c:ptCount val="1"/>
                <c:pt idx="0">
                  <c:v>N° TOTAL DE ENSAYOS SOLICITADOS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'GLAB-001'!$I$37:$I$49</c:f>
              <c:numCache>
                <c:formatCode>0</c:formatCode>
                <c:ptCount val="13"/>
                <c:pt idx="1">
                  <c:v>4249</c:v>
                </c:pt>
                <c:pt idx="2">
                  <c:v>3400</c:v>
                </c:pt>
                <c:pt idx="3">
                  <c:v>3505</c:v>
                </c:pt>
                <c:pt idx="4">
                  <c:v>3580</c:v>
                </c:pt>
                <c:pt idx="5">
                  <c:v>4107</c:v>
                </c:pt>
                <c:pt idx="6">
                  <c:v>3580</c:v>
                </c:pt>
                <c:pt idx="7">
                  <c:v>3729</c:v>
                </c:pt>
                <c:pt idx="8">
                  <c:v>3679</c:v>
                </c:pt>
                <c:pt idx="9">
                  <c:v>3822</c:v>
                </c:pt>
              </c:numCache>
            </c:numRef>
          </c:val>
          <c:smooth val="0"/>
          <c:extLst>
            <c:ext xmlns:c16="http://schemas.microsoft.com/office/drawing/2014/chart" uri="{C3380CC4-5D6E-409C-BE32-E72D297353CC}">
              <c16:uniqueId val="{00000005-1212-43C9-B2DE-1034453A87A9}"/>
            </c:ext>
          </c:extLst>
        </c:ser>
        <c:ser>
          <c:idx val="3"/>
          <c:order val="6"/>
          <c:tx>
            <c:strRef>
              <c:f>'GLAB-001'!$J$36</c:f>
              <c:strCache>
                <c:ptCount val="1"/>
                <c:pt idx="0">
                  <c:v>% DE ENSAYOS REALIZADOS DE ACUERDO A LAS SOLICITUDES DE LOS SERVICIOS</c:v>
                </c:pt>
              </c:strCache>
            </c:strRef>
          </c:tx>
          <c:spPr>
            <a:ln w="28575" cap="rnd">
              <a:solidFill>
                <a:schemeClr val="accent4"/>
              </a:solidFill>
              <a:round/>
            </a:ln>
            <a:effectLst/>
          </c:spPr>
          <c:marker>
            <c:symbol val="none"/>
          </c:marker>
          <c:cat>
            <c:strRef>
              <c:f>'GLAB-001'!$C$37:$C$49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'GLAB-001'!$J$37:$J$49</c:f>
              <c:numCache>
                <c:formatCode>0%</c:formatCode>
                <c:ptCount val="13"/>
                <c:pt idx="1">
                  <c:v>1</c:v>
                </c:pt>
                <c:pt idx="2">
                  <c:v>1</c:v>
                </c:pt>
                <c:pt idx="3">
                  <c:v>1</c:v>
                </c:pt>
                <c:pt idx="4">
                  <c:v>1</c:v>
                </c:pt>
                <c:pt idx="5">
                  <c:v>1</c:v>
                </c:pt>
                <c:pt idx="6">
                  <c:v>1</c:v>
                </c:pt>
                <c:pt idx="7">
                  <c:v>1</c:v>
                </c:pt>
                <c:pt idx="8">
                  <c:v>1</c:v>
                </c:pt>
                <c:pt idx="9">
                  <c:v>1</c:v>
                </c:pt>
                <c:pt idx="10">
                  <c:v>0</c:v>
                </c:pt>
                <c:pt idx="11">
                  <c:v>0</c:v>
                </c:pt>
                <c:pt idx="12">
                  <c:v>0</c:v>
                </c:pt>
              </c:numCache>
            </c:numRef>
          </c:val>
          <c:smooth val="0"/>
          <c:extLst>
            <c:ext xmlns:c16="http://schemas.microsoft.com/office/drawing/2014/chart" uri="{C3380CC4-5D6E-409C-BE32-E72D297353CC}">
              <c16:uniqueId val="{00000006-1212-43C9-B2DE-1034453A87A9}"/>
            </c:ext>
          </c:extLst>
        </c:ser>
        <c:dLbls>
          <c:showLegendKey val="0"/>
          <c:showVal val="0"/>
          <c:showCatName val="0"/>
          <c:showSerName val="0"/>
          <c:showPercent val="0"/>
          <c:showBubbleSize val="0"/>
        </c:dLbls>
        <c:marker val="1"/>
        <c:smooth val="0"/>
        <c:axId val="367726936"/>
        <c:axId val="367726544"/>
      </c:lineChart>
      <c:catAx>
        <c:axId val="36772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6152"/>
        <c:crosses val="autoZero"/>
        <c:auto val="1"/>
        <c:lblAlgn val="ctr"/>
        <c:lblOffset val="100"/>
        <c:noMultiLvlLbl val="0"/>
      </c:catAx>
      <c:valAx>
        <c:axId val="367726152"/>
        <c:scaling>
          <c:orientation val="minMax"/>
          <c:max val="2000"/>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5760"/>
        <c:crosses val="autoZero"/>
        <c:crossBetween val="between"/>
        <c:majorUnit val="200"/>
      </c:valAx>
      <c:valAx>
        <c:axId val="367726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6936"/>
        <c:crosses val="max"/>
        <c:crossBetween val="between"/>
      </c:valAx>
      <c:catAx>
        <c:axId val="367726936"/>
        <c:scaling>
          <c:orientation val="minMax"/>
        </c:scaling>
        <c:delete val="1"/>
        <c:axPos val="b"/>
        <c:numFmt formatCode="General" sourceLinked="1"/>
        <c:majorTickMark val="out"/>
        <c:minorTickMark val="none"/>
        <c:tickLblPos val="nextTo"/>
        <c:crossAx val="367726544"/>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84391156816123458"/>
          <c:y val="7.9120166558879532E-2"/>
          <c:w val="0.13908529765341501"/>
          <c:h val="0.8131012570797071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INFORMES DE ENSAYOS EMITIDOS A SATISFACCIÓN</a:t>
            </a:r>
          </a:p>
        </c:rich>
      </c:tx>
      <c:layout>
        <c:manualLayout>
          <c:xMode val="edge"/>
          <c:yMode val="edge"/>
          <c:x val="0.18139546005773136"/>
          <c:y val="5.42005420054200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8547219333432385"/>
          <c:h val="0.6216162004139727"/>
        </c:manualLayout>
      </c:layout>
      <c:barChart>
        <c:barDir val="col"/>
        <c:grouping val="clustered"/>
        <c:varyColors val="0"/>
        <c:ser>
          <c:idx val="4"/>
          <c:order val="0"/>
          <c:tx>
            <c:strRef>
              <c:f>'[7]GLAB-002'!$H$36:$H$37</c:f>
              <c:strCache>
                <c:ptCount val="1"/>
                <c:pt idx="0">
                  <c:v>#¡REF! #¡REF!</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'[7]GLAB-002'!$C$38:$C$41</c:f>
              <c:strCache>
                <c:ptCount val="4"/>
                <c:pt idx="0">
                  <c:v>#¡REF!</c:v>
                </c:pt>
                <c:pt idx="1">
                  <c:v>#¡REF!</c:v>
                </c:pt>
                <c:pt idx="2">
                  <c:v>#¡REF!</c:v>
                </c:pt>
                <c:pt idx="3">
                  <c:v>#¡REF!</c:v>
                </c:pt>
              </c:strCache>
            </c:strRef>
          </c:cat>
          <c:val>
            <c:numRef>
              <c:f>'[7]GLAB-002'!$H$38:$H$41</c:f>
              <c:numCache>
                <c:formatCode>General</c:formatCode>
                <c:ptCount val="4"/>
              </c:numCache>
            </c:numRef>
          </c:val>
          <c:extLst>
            <c:ext xmlns:c16="http://schemas.microsoft.com/office/drawing/2014/chart" uri="{C3380CC4-5D6E-409C-BE32-E72D297353CC}">
              <c16:uniqueId val="{00000000-B755-4319-B524-1907809F983C}"/>
            </c:ext>
          </c:extLst>
        </c:ser>
        <c:ser>
          <c:idx val="5"/>
          <c:order val="1"/>
          <c:tx>
            <c:strRef>
              <c:f>'[7]GLAB-002'!$I$36:$I$37</c:f>
              <c:strCache>
                <c:ptCount val="1"/>
                <c:pt idx="0">
                  <c:v>#¡REF! #¡REF!</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'[7]GLAB-002'!$C$38:$C$41</c:f>
              <c:strCache>
                <c:ptCount val="4"/>
                <c:pt idx="0">
                  <c:v>#¡REF!</c:v>
                </c:pt>
                <c:pt idx="1">
                  <c:v>#¡REF!</c:v>
                </c:pt>
                <c:pt idx="2">
                  <c:v>#¡REF!</c:v>
                </c:pt>
                <c:pt idx="3">
                  <c:v>#¡REF!</c:v>
                </c:pt>
              </c:strCache>
            </c:strRef>
          </c:cat>
          <c:val>
            <c:numRef>
              <c:f>'[7]GLAB-002'!$I$38:$I$41</c:f>
              <c:numCache>
                <c:formatCode>General</c:formatCode>
                <c:ptCount val="4"/>
              </c:numCache>
            </c:numRef>
          </c:val>
          <c:extLst>
            <c:ext xmlns:c16="http://schemas.microsoft.com/office/drawing/2014/chart" uri="{C3380CC4-5D6E-409C-BE32-E72D297353CC}">
              <c16:uniqueId val="{00000001-B755-4319-B524-1907809F983C}"/>
            </c:ext>
          </c:extLst>
        </c:ser>
        <c:dLbls>
          <c:showLegendKey val="0"/>
          <c:showVal val="0"/>
          <c:showCatName val="0"/>
          <c:showSerName val="0"/>
          <c:showPercent val="0"/>
          <c:showBubbleSize val="0"/>
        </c:dLbls>
        <c:gapWidth val="150"/>
        <c:axId val="478933272"/>
        <c:axId val="478924648"/>
        <c:extLst/>
      </c:barChart>
      <c:lineChart>
        <c:grouping val="standard"/>
        <c:varyColors val="0"/>
        <c:ser>
          <c:idx val="6"/>
          <c:order val="2"/>
          <c:tx>
            <c:strRef>
              <c:f>'[7]GLAB-002'!$J$36:$J$37</c:f>
              <c:strCache>
                <c:ptCount val="1"/>
                <c:pt idx="0">
                  <c:v>#¡REF! #¡REF!</c:v>
                </c:pt>
              </c:strCache>
            </c:strRef>
          </c:tx>
          <c:spPr>
            <a:ln w="28575" cap="rnd">
              <a:solidFill>
                <a:schemeClr val="accent1">
                  <a:lumMod val="60000"/>
                </a:schemeClr>
              </a:solidFill>
              <a:round/>
            </a:ln>
            <a:effectLst/>
          </c:spPr>
          <c:marker>
            <c:symbol val="none"/>
          </c:marker>
          <c:cat>
            <c:multiLvlStrRef>
              <c:f>'[7]GLAB-002'!$C$38:$G$41</c:f>
              <c:multiLvlStrCache>
                <c:ptCount val="4"/>
                <c:lvl>
                  <c:pt idx="0">
                    <c:v>#¡REF!</c:v>
                  </c:pt>
                  <c:pt idx="1">
                    <c:v>#¡REF!</c:v>
                  </c:pt>
                  <c:pt idx="2">
                    <c:v>#¡REF!</c:v>
                  </c:pt>
                  <c:pt idx="3">
                    <c:v>#¡REF!</c:v>
                  </c:pt>
                </c:lvl>
                <c:lvl>
                  <c:pt idx="0">
                    <c:v>#¡REF!</c:v>
                  </c:pt>
                  <c:pt idx="1">
                    <c:v>#¡REF!</c:v>
                  </c:pt>
                  <c:pt idx="2">
                    <c:v>#¡REF!</c:v>
                  </c:pt>
                  <c:pt idx="3">
                    <c:v>#¡REF!</c:v>
                  </c:pt>
                </c:lvl>
                <c:lvl>
                  <c:pt idx="0">
                    <c:v>#¡REF!</c:v>
                  </c:pt>
                  <c:pt idx="1">
                    <c:v>#¡REF!</c:v>
                  </c:pt>
                  <c:pt idx="2">
                    <c:v>#¡REF!</c:v>
                  </c:pt>
                  <c:pt idx="3">
                    <c:v>#¡REF!</c:v>
                  </c:pt>
                </c:lvl>
                <c:lvl>
                  <c:pt idx="0">
                    <c:v>#¡REF!</c:v>
                  </c:pt>
                  <c:pt idx="1">
                    <c:v>#¡REF!</c:v>
                  </c:pt>
                  <c:pt idx="2">
                    <c:v>#¡REF!</c:v>
                  </c:pt>
                  <c:pt idx="3">
                    <c:v>#¡REF!</c:v>
                  </c:pt>
                </c:lvl>
                <c:lvl>
                  <c:pt idx="0">
                    <c:v>#¡REF!</c:v>
                  </c:pt>
                  <c:pt idx="1">
                    <c:v>#¡REF!</c:v>
                  </c:pt>
                  <c:pt idx="2">
                    <c:v>#¡REF!</c:v>
                  </c:pt>
                  <c:pt idx="3">
                    <c:v>#¡REF!</c:v>
                  </c:pt>
                </c:lvl>
              </c:multiLvlStrCache>
            </c:multiLvlStrRef>
          </c:cat>
          <c:val>
            <c:numRef>
              <c:f>'[7]GLAB-002'!$J$38:$J$41</c:f>
              <c:numCache>
                <c:formatCode>General</c:formatCode>
                <c:ptCount val="4"/>
              </c:numCache>
            </c:numRef>
          </c:val>
          <c:smooth val="0"/>
          <c:extLst>
            <c:ext xmlns:c16="http://schemas.microsoft.com/office/drawing/2014/chart" uri="{C3380CC4-5D6E-409C-BE32-E72D297353CC}">
              <c16:uniqueId val="{00000002-B755-4319-B524-1907809F983C}"/>
            </c:ext>
          </c:extLst>
        </c:ser>
        <c:dLbls>
          <c:showLegendKey val="0"/>
          <c:showVal val="0"/>
          <c:showCatName val="0"/>
          <c:showSerName val="0"/>
          <c:showPercent val="0"/>
          <c:showBubbleSize val="0"/>
        </c:dLbls>
        <c:marker val="1"/>
        <c:smooth val="0"/>
        <c:axId val="478927784"/>
        <c:axId val="478921904"/>
      </c:lineChart>
      <c:catAx>
        <c:axId val="4789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4648"/>
        <c:crosses val="autoZero"/>
        <c:auto val="1"/>
        <c:lblAlgn val="ctr"/>
        <c:lblOffset val="100"/>
        <c:noMultiLvlLbl val="0"/>
      </c:catAx>
      <c:valAx>
        <c:axId val="47892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33272"/>
        <c:crosses val="autoZero"/>
        <c:crossBetween val="between"/>
      </c:valAx>
      <c:valAx>
        <c:axId val="47892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7784"/>
        <c:crosses val="max"/>
        <c:crossBetween val="between"/>
      </c:valAx>
      <c:catAx>
        <c:axId val="478927784"/>
        <c:scaling>
          <c:orientation val="minMax"/>
        </c:scaling>
        <c:delete val="1"/>
        <c:axPos val="b"/>
        <c:numFmt formatCode="General" sourceLinked="1"/>
        <c:majorTickMark val="out"/>
        <c:minorTickMark val="none"/>
        <c:tickLblPos val="nextTo"/>
        <c:crossAx val="478921904"/>
        <c:crosses val="autoZero"/>
        <c:auto val="1"/>
        <c:lblAlgn val="ctr"/>
        <c:lblOffset val="100"/>
        <c:noMultiLvlLbl val="0"/>
      </c:catAx>
      <c:spPr>
        <a:noFill/>
        <a:ln>
          <a:noFill/>
        </a:ln>
        <a:effectLst/>
      </c:spPr>
    </c:plotArea>
    <c:legend>
      <c:legendPos val="b"/>
      <c:layout>
        <c:manualLayout>
          <c:xMode val="edge"/>
          <c:yMode val="edge"/>
          <c:x val="0.79646659733571046"/>
          <c:y val="0.25804579305635572"/>
          <c:w val="0.18276392809389391"/>
          <c:h val="0.497129078377397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LA</a:t>
            </a:r>
            <a:r>
              <a:rPr lang="es-CO" baseline="0"/>
              <a:t> ENTREGA OPORTUNA DE LOS INFORMES DE ENSAYO</a:t>
            </a:r>
            <a:endParaRPr lang="es-CO"/>
          </a:p>
        </c:rich>
      </c:tx>
      <c:layout>
        <c:manualLayout>
          <c:xMode val="edge"/>
          <c:yMode val="edge"/>
          <c:x val="0.14139118876234888"/>
          <c:y val="3.25203252032520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'[8]GLAB-005'!$H$37:$H$38</c:f>
              <c:strCache>
                <c:ptCount val="1"/>
                <c:pt idx="0">
                  <c:v>#¡REF! #¡REF!</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'[8]GLAB-005'!$C$39:$G$42</c:f>
              <c:multiLvlStrCache>
                <c:ptCount val="4"/>
                <c:lvl>
                  <c:pt idx="0">
                    <c:v>#¡REF!</c:v>
                  </c:pt>
                  <c:pt idx="1">
                    <c:v>#¡REF!</c:v>
                  </c:pt>
                  <c:pt idx="2">
                    <c:v>#¡REF!</c:v>
                  </c:pt>
                  <c:pt idx="3">
                    <c:v>#¡REF!</c:v>
                  </c:pt>
                </c:lvl>
                <c:lvl>
                  <c:pt idx="0">
                    <c:v>#¡REF!</c:v>
                  </c:pt>
                  <c:pt idx="1">
                    <c:v>#¡REF!</c:v>
                  </c:pt>
                  <c:pt idx="2">
                    <c:v>#¡REF!</c:v>
                  </c:pt>
                  <c:pt idx="3">
                    <c:v>#¡REF!</c:v>
                  </c:pt>
                </c:lvl>
                <c:lvl>
                  <c:pt idx="0">
                    <c:v>#¡REF!</c:v>
                  </c:pt>
                  <c:pt idx="1">
                    <c:v>#¡REF!</c:v>
                  </c:pt>
                  <c:pt idx="2">
                    <c:v>#¡REF!</c:v>
                  </c:pt>
                  <c:pt idx="3">
                    <c:v>#¡REF!</c:v>
                  </c:pt>
                </c:lvl>
                <c:lvl>
                  <c:pt idx="0">
                    <c:v>#¡REF!</c:v>
                  </c:pt>
                  <c:pt idx="1">
                    <c:v>#¡REF!</c:v>
                  </c:pt>
                  <c:pt idx="2">
                    <c:v>#¡REF!</c:v>
                  </c:pt>
                  <c:pt idx="3">
                    <c:v>#¡REF!</c:v>
                  </c:pt>
                </c:lvl>
                <c:lvl>
                  <c:pt idx="0">
                    <c:v>#¡REF!</c:v>
                  </c:pt>
                  <c:pt idx="1">
                    <c:v>#¡REF!</c:v>
                  </c:pt>
                  <c:pt idx="2">
                    <c:v>#¡REF!</c:v>
                  </c:pt>
                  <c:pt idx="3">
                    <c:v>#¡REF!</c:v>
                  </c:pt>
                </c:lvl>
              </c:multiLvlStrCache>
            </c:multiLvlStrRef>
          </c:cat>
          <c:val>
            <c:numRef>
              <c:f>'[8]GLAB-005'!$H$39:$H$42</c:f>
              <c:numCache>
                <c:formatCode>General</c:formatCode>
                <c:ptCount val="4"/>
              </c:numCache>
            </c:numRef>
          </c:val>
          <c:extLst>
            <c:ext xmlns:c16="http://schemas.microsoft.com/office/drawing/2014/chart" uri="{C3380CC4-5D6E-409C-BE32-E72D297353CC}">
              <c16:uniqueId val="{00000000-3EA6-4ED2-AAAB-9194E272E46A}"/>
            </c:ext>
          </c:extLst>
        </c:ser>
        <c:ser>
          <c:idx val="5"/>
          <c:order val="1"/>
          <c:tx>
            <c:strRef>
              <c:f>'[8]GLAB-005'!$I$37:$I$38</c:f>
              <c:strCache>
                <c:ptCount val="1"/>
                <c:pt idx="0">
                  <c:v>#¡REF! #¡REF!</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'[8]GLAB-005'!$C$39:$G$42</c:f>
              <c:multiLvlStrCache>
                <c:ptCount val="4"/>
                <c:lvl>
                  <c:pt idx="0">
                    <c:v>#¡REF!</c:v>
                  </c:pt>
                  <c:pt idx="1">
                    <c:v>#¡REF!</c:v>
                  </c:pt>
                  <c:pt idx="2">
                    <c:v>#¡REF!</c:v>
                  </c:pt>
                  <c:pt idx="3">
                    <c:v>#¡REF!</c:v>
                  </c:pt>
                </c:lvl>
                <c:lvl>
                  <c:pt idx="0">
                    <c:v>#¡REF!</c:v>
                  </c:pt>
                  <c:pt idx="1">
                    <c:v>#¡REF!</c:v>
                  </c:pt>
                  <c:pt idx="2">
                    <c:v>#¡REF!</c:v>
                  </c:pt>
                  <c:pt idx="3">
                    <c:v>#¡REF!</c:v>
                  </c:pt>
                </c:lvl>
                <c:lvl>
                  <c:pt idx="0">
                    <c:v>#¡REF!</c:v>
                  </c:pt>
                  <c:pt idx="1">
                    <c:v>#¡REF!</c:v>
                  </c:pt>
                  <c:pt idx="2">
                    <c:v>#¡REF!</c:v>
                  </c:pt>
                  <c:pt idx="3">
                    <c:v>#¡REF!</c:v>
                  </c:pt>
                </c:lvl>
                <c:lvl>
                  <c:pt idx="0">
                    <c:v>#¡REF!</c:v>
                  </c:pt>
                  <c:pt idx="1">
                    <c:v>#¡REF!</c:v>
                  </c:pt>
                  <c:pt idx="2">
                    <c:v>#¡REF!</c:v>
                  </c:pt>
                  <c:pt idx="3">
                    <c:v>#¡REF!</c:v>
                  </c:pt>
                </c:lvl>
                <c:lvl>
                  <c:pt idx="0">
                    <c:v>#¡REF!</c:v>
                  </c:pt>
                  <c:pt idx="1">
                    <c:v>#¡REF!</c:v>
                  </c:pt>
                  <c:pt idx="2">
                    <c:v>#¡REF!</c:v>
                  </c:pt>
                  <c:pt idx="3">
                    <c:v>#¡REF!</c:v>
                  </c:pt>
                </c:lvl>
              </c:multiLvlStrCache>
            </c:multiLvlStrRef>
          </c:cat>
          <c:val>
            <c:numRef>
              <c:f>'[8]GLAB-005'!$I$39:$I$42</c:f>
              <c:numCache>
                <c:formatCode>General</c:formatCode>
                <c:ptCount val="4"/>
              </c:numCache>
            </c:numRef>
          </c:val>
          <c:extLst>
            <c:ext xmlns:c16="http://schemas.microsoft.com/office/drawing/2014/chart" uri="{C3380CC4-5D6E-409C-BE32-E72D297353CC}">
              <c16:uniqueId val="{00000001-3EA6-4ED2-AAAB-9194E272E46A}"/>
            </c:ext>
          </c:extLst>
        </c:ser>
        <c:dLbls>
          <c:showLegendKey val="0"/>
          <c:showVal val="0"/>
          <c:showCatName val="0"/>
          <c:showSerName val="0"/>
          <c:showPercent val="0"/>
          <c:showBubbleSize val="0"/>
        </c:dLbls>
        <c:gapWidth val="150"/>
        <c:axId val="478923080"/>
        <c:axId val="478923472"/>
        <c:extLst/>
      </c:barChart>
      <c:lineChart>
        <c:grouping val="standard"/>
        <c:varyColors val="0"/>
        <c:ser>
          <c:idx val="6"/>
          <c:order val="2"/>
          <c:tx>
            <c:strRef>
              <c:f>'[8]GLAB-005'!$J$37:$J$38</c:f>
              <c:strCache>
                <c:ptCount val="1"/>
                <c:pt idx="0">
                  <c:v>#¡REF! #¡REF!</c:v>
                </c:pt>
              </c:strCache>
            </c:strRef>
          </c:tx>
          <c:spPr>
            <a:ln w="28575" cap="rnd">
              <a:solidFill>
                <a:schemeClr val="accent1">
                  <a:lumMod val="60000"/>
                </a:schemeClr>
              </a:solidFill>
              <a:round/>
            </a:ln>
            <a:effectLst/>
          </c:spPr>
          <c:marker>
            <c:symbol val="none"/>
          </c:marker>
          <c:cat>
            <c:multiLvlStrRef>
              <c:f>'[8]GLAB-005'!$C$39:$G$42</c:f>
              <c:multiLvlStrCache>
                <c:ptCount val="4"/>
                <c:lvl>
                  <c:pt idx="0">
                    <c:v>#¡REF!</c:v>
                  </c:pt>
                  <c:pt idx="1">
                    <c:v>#¡REF!</c:v>
                  </c:pt>
                  <c:pt idx="2">
                    <c:v>#¡REF!</c:v>
                  </c:pt>
                  <c:pt idx="3">
                    <c:v>#¡REF!</c:v>
                  </c:pt>
                </c:lvl>
                <c:lvl>
                  <c:pt idx="0">
                    <c:v>#¡REF!</c:v>
                  </c:pt>
                  <c:pt idx="1">
                    <c:v>#¡REF!</c:v>
                  </c:pt>
                  <c:pt idx="2">
                    <c:v>#¡REF!</c:v>
                  </c:pt>
                  <c:pt idx="3">
                    <c:v>#¡REF!</c:v>
                  </c:pt>
                </c:lvl>
                <c:lvl>
                  <c:pt idx="0">
                    <c:v>#¡REF!</c:v>
                  </c:pt>
                  <c:pt idx="1">
                    <c:v>#¡REF!</c:v>
                  </c:pt>
                  <c:pt idx="2">
                    <c:v>#¡REF!</c:v>
                  </c:pt>
                  <c:pt idx="3">
                    <c:v>#¡REF!</c:v>
                  </c:pt>
                </c:lvl>
                <c:lvl>
                  <c:pt idx="0">
                    <c:v>#¡REF!</c:v>
                  </c:pt>
                  <c:pt idx="1">
                    <c:v>#¡REF!</c:v>
                  </c:pt>
                  <c:pt idx="2">
                    <c:v>#¡REF!</c:v>
                  </c:pt>
                  <c:pt idx="3">
                    <c:v>#¡REF!</c:v>
                  </c:pt>
                </c:lvl>
                <c:lvl>
                  <c:pt idx="0">
                    <c:v>#¡REF!</c:v>
                  </c:pt>
                  <c:pt idx="1">
                    <c:v>#¡REF!</c:v>
                  </c:pt>
                  <c:pt idx="2">
                    <c:v>#¡REF!</c:v>
                  </c:pt>
                  <c:pt idx="3">
                    <c:v>#¡REF!</c:v>
                  </c:pt>
                </c:lvl>
              </c:multiLvlStrCache>
            </c:multiLvlStrRef>
          </c:cat>
          <c:val>
            <c:numRef>
              <c:f>'[8]GLAB-005'!$J$39:$J$42</c:f>
              <c:numCache>
                <c:formatCode>General</c:formatCode>
                <c:ptCount val="4"/>
              </c:numCache>
            </c:numRef>
          </c:val>
          <c:smooth val="0"/>
          <c:extLst>
            <c:ext xmlns:c16="http://schemas.microsoft.com/office/drawing/2014/chart" uri="{C3380CC4-5D6E-409C-BE32-E72D297353CC}">
              <c16:uniqueId val="{00000002-3EA6-4ED2-AAAB-9194E272E46A}"/>
            </c:ext>
          </c:extLst>
        </c:ser>
        <c:dLbls>
          <c:showLegendKey val="0"/>
          <c:showVal val="0"/>
          <c:showCatName val="0"/>
          <c:showSerName val="0"/>
          <c:showPercent val="0"/>
          <c:showBubbleSize val="0"/>
        </c:dLbls>
        <c:marker val="1"/>
        <c:smooth val="0"/>
        <c:axId val="478924256"/>
        <c:axId val="478923864"/>
      </c:lineChart>
      <c:catAx>
        <c:axId val="47892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3472"/>
        <c:crosses val="autoZero"/>
        <c:auto val="1"/>
        <c:lblAlgn val="ctr"/>
        <c:lblOffset val="100"/>
        <c:noMultiLvlLbl val="0"/>
      </c:catAx>
      <c:valAx>
        <c:axId val="478923472"/>
        <c:scaling>
          <c:orientation val="minMax"/>
          <c:min val="16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3080"/>
        <c:crosses val="autoZero"/>
        <c:crossBetween val="between"/>
      </c:valAx>
      <c:valAx>
        <c:axId val="47892386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4256"/>
        <c:crosses val="max"/>
        <c:crossBetween val="between"/>
      </c:valAx>
      <c:catAx>
        <c:axId val="478924256"/>
        <c:scaling>
          <c:orientation val="minMax"/>
        </c:scaling>
        <c:delete val="1"/>
        <c:axPos val="b"/>
        <c:numFmt formatCode="General" sourceLinked="1"/>
        <c:majorTickMark val="out"/>
        <c:minorTickMark val="none"/>
        <c:tickLblPos val="nextTo"/>
        <c:crossAx val="478923864"/>
        <c:crosses val="autoZero"/>
        <c:auto val="1"/>
        <c:lblAlgn val="ctr"/>
        <c:lblOffset val="100"/>
        <c:noMultiLvlLbl val="0"/>
      </c:catAx>
      <c:spPr>
        <a:noFill/>
        <a:ln>
          <a:noFill/>
        </a:ln>
        <a:effectLst/>
      </c:spPr>
    </c:plotArea>
    <c:legend>
      <c:legendPos val="b"/>
      <c:layout>
        <c:manualLayout>
          <c:xMode val="edge"/>
          <c:yMode val="edge"/>
          <c:x val="0.76657485947303783"/>
          <c:y val="9.544416704009559E-2"/>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ESTRATÉGICO DE TALENTO HUMANO - PETH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percentStacked"/>
        <c:varyColors val="0"/>
        <c:ser>
          <c:idx val="4"/>
          <c:order val="4"/>
          <c:tx>
            <c:strRef>
              <c:f>'GTHU-003'!$H$35</c:f>
              <c:strCache>
                <c:ptCount val="1"/>
                <c:pt idx="0">
                  <c:v>Porcentaje de avance del PETH implementado en el periodo</c:v>
                </c:pt>
              </c:strCache>
            </c:strRef>
          </c:tx>
          <c:spPr>
            <a:ln w="28575" cap="rnd">
              <a:solidFill>
                <a:schemeClr val="accent5"/>
              </a:solidFill>
              <a:round/>
            </a:ln>
            <a:effectLst/>
          </c:spPr>
          <c:marker>
            <c:symbol val="none"/>
          </c:marker>
          <c:cat>
            <c:strRef>
              <c:f>'GTHU-003'!$C$36:$C$39</c:f>
              <c:strCache>
                <c:ptCount val="4"/>
                <c:pt idx="0">
                  <c:v>Trimestre 1</c:v>
                </c:pt>
                <c:pt idx="1">
                  <c:v>Trimestre 2</c:v>
                </c:pt>
                <c:pt idx="2">
                  <c:v>Trimestre 3</c:v>
                </c:pt>
                <c:pt idx="3">
                  <c:v>Trimestre 4</c:v>
                </c:pt>
              </c:strCache>
            </c:strRef>
          </c:cat>
          <c:val>
            <c:numRef>
              <c:f>'GTHU-003'!$H$36:$H$39</c:f>
              <c:numCache>
                <c:formatCode>0.0%</c:formatCode>
                <c:ptCount val="4"/>
                <c:pt idx="0">
                  <c:v>0.23</c:v>
                </c:pt>
                <c:pt idx="1">
                  <c:v>0.13</c:v>
                </c:pt>
                <c:pt idx="2">
                  <c:v>0.36499999999999999</c:v>
                </c:pt>
              </c:numCache>
            </c:numRef>
          </c:val>
          <c:smooth val="0"/>
          <c:extLst>
            <c:ext xmlns:c16="http://schemas.microsoft.com/office/drawing/2014/chart" uri="{C3380CC4-5D6E-409C-BE32-E72D297353CC}">
              <c16:uniqueId val="{00000000-5052-4A92-9693-D9C29718966F}"/>
            </c:ext>
          </c:extLst>
        </c:ser>
        <c:ser>
          <c:idx val="5"/>
          <c:order val="5"/>
          <c:tx>
            <c:strRef>
              <c:f>'GTHU-003'!$I$35</c:f>
              <c:strCache>
                <c:ptCount val="1"/>
                <c:pt idx="0">
                  <c:v> Porcentaje de avance del PETH programado en el periodo</c:v>
                </c:pt>
              </c:strCache>
            </c:strRef>
          </c:tx>
          <c:spPr>
            <a:ln w="28575" cap="rnd">
              <a:solidFill>
                <a:schemeClr val="accent6"/>
              </a:solidFill>
              <a:round/>
            </a:ln>
            <a:effectLst/>
          </c:spPr>
          <c:marker>
            <c:symbol val="none"/>
          </c:marker>
          <c:cat>
            <c:strRef>
              <c:f>'GTHU-003'!$C$36:$C$39</c:f>
              <c:strCache>
                <c:ptCount val="4"/>
                <c:pt idx="0">
                  <c:v>Trimestre 1</c:v>
                </c:pt>
                <c:pt idx="1">
                  <c:v>Trimestre 2</c:v>
                </c:pt>
                <c:pt idx="2">
                  <c:v>Trimestre 3</c:v>
                </c:pt>
                <c:pt idx="3">
                  <c:v>Trimestre 4</c:v>
                </c:pt>
              </c:strCache>
            </c:strRef>
          </c:cat>
          <c:val>
            <c:numRef>
              <c:f>'GTHU-003'!$I$36:$I$39</c:f>
              <c:numCache>
                <c:formatCode>0.0%</c:formatCode>
                <c:ptCount val="4"/>
                <c:pt idx="0">
                  <c:v>0.28999999999999998</c:v>
                </c:pt>
                <c:pt idx="1">
                  <c:v>0.27</c:v>
                </c:pt>
                <c:pt idx="2">
                  <c:v>0.25</c:v>
                </c:pt>
              </c:numCache>
            </c:numRef>
          </c:val>
          <c:smooth val="0"/>
          <c:extLst>
            <c:ext xmlns:c16="http://schemas.microsoft.com/office/drawing/2014/chart" uri="{C3380CC4-5D6E-409C-BE32-E72D297353CC}">
              <c16:uniqueId val="{00000001-5052-4A92-9693-D9C29718966F}"/>
            </c:ext>
          </c:extLst>
        </c:ser>
        <c:dLbls>
          <c:showLegendKey val="0"/>
          <c:showVal val="0"/>
          <c:showCatName val="0"/>
          <c:showSerName val="0"/>
          <c:showPercent val="0"/>
          <c:showBubbleSize val="0"/>
        </c:dLbls>
        <c:smooth val="0"/>
        <c:axId val="731900880"/>
        <c:axId val="731898912"/>
        <c:extLst>
          <c:ext xmlns:c15="http://schemas.microsoft.com/office/drawing/2012/chart" uri="{02D57815-91ED-43cb-92C2-25804820EDAC}">
            <c15:filteredLineSeries>
              <c15:ser>
                <c:idx val="0"/>
                <c:order val="0"/>
                <c:tx>
                  <c:strRef>
                    <c:extLst>
                      <c:ext uri="{02D57815-91ED-43cb-92C2-25804820EDAC}">
                        <c15:formulaRef>
                          <c15:sqref>'GTHU-003'!$D$35</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'GTHU-003'!$C$36:$C$39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'GTHU-003'!$D$36:$D$39</c15:sqref>
                        </c15:formulaRef>
                      </c:ext>
                    </c:extLst>
                    <c:numCache>
                      <c:formatCode>General</c:formatCode>
                      <c:ptCount val="4"/>
                    </c:numCache>
                  </c:numRef>
                </c:val>
                <c:smooth val="0"/>
                <c:extLst>
                  <c:ext xmlns:c16="http://schemas.microsoft.com/office/drawing/2014/chart" uri="{C3380CC4-5D6E-409C-BE32-E72D297353CC}">
                    <c16:uniqueId val="{00000002-5052-4A92-9693-D9C29718966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'GTHU-003'!$E$35</c15:sqref>
                        </c15:formulaRef>
                      </c:ext>
                    </c:extLst>
                    <c:strCache>
                      <c:ptCount val="1"/>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'GTHU-003'!$C$36:$C$39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'GTHU-003'!$E$36:$E$39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5052-4A92-9693-D9C29718966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'GTHU-003'!$F$35</c15:sqref>
                        </c15:formulaRef>
                      </c:ext>
                    </c:extLst>
                    <c:strCache>
                      <c:ptCount val="1"/>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'GTHU-003'!$C$36:$C$39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'GTHU-003'!$F$36:$F$39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5052-4A92-9693-D9C29718966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'GTHU-003'!$G$35</c15:sqref>
                        </c15:formulaRef>
                      </c:ext>
                    </c:extLst>
                    <c:strCache>
                      <c:ptCount val="1"/>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'GTHU-003'!$C$36:$C$39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'GTHU-003'!$G$36:$G$39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5052-4A92-9693-D9C29718966F}"/>
                  </c:ext>
                </c:extLst>
              </c15:ser>
            </c15:filteredLineSeries>
          </c:ext>
        </c:extLst>
      </c:lineChart>
      <c:catAx>
        <c:axId val="73190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1898912"/>
        <c:crosses val="autoZero"/>
        <c:auto val="1"/>
        <c:lblAlgn val="ctr"/>
        <c:lblOffset val="100"/>
        <c:noMultiLvlLbl val="0"/>
      </c:catAx>
      <c:valAx>
        <c:axId val="731898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1900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s-CO"/>
              <a:t>Aprovechamiento de Residuos Generados en la Entidad</a:t>
            </a:r>
          </a:p>
        </c:rich>
      </c:tx>
      <c:layout>
        <c:manualLayout>
          <c:xMode val="edge"/>
          <c:yMode val="edge"/>
          <c:x val="0.31426371907417283"/>
          <c:y val="2.7709394337243703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'GAM-001'!$C$37</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('GAM-001'!$D$36:$G$36,'GAM-001'!$J$36)</c:f>
              <c:strCache>
                <c:ptCount val="5"/>
                <c:pt idx="4">
                  <c:v>RESULTADO</c:v>
                </c:pt>
              </c:strCache>
            </c:strRef>
          </c:cat>
          <c:val>
            <c:numRef>
              <c:f>('GAM-001'!$D$37:$G$37,'GAM-001'!$J$37)</c:f>
              <c:numCache>
                <c:formatCode>General</c:formatCode>
                <c:ptCount val="5"/>
              </c:numCache>
            </c:numRef>
          </c:val>
          <c:extLst>
            <c:ext xmlns:c16="http://schemas.microsoft.com/office/drawing/2014/chart" uri="{C3380CC4-5D6E-409C-BE32-E72D297353CC}">
              <c16:uniqueId val="{00000000-3FBC-47BA-8730-AC34C4532F7B}"/>
            </c:ext>
          </c:extLst>
        </c:ser>
        <c:ser>
          <c:idx val="1"/>
          <c:order val="1"/>
          <c:tx>
            <c:strRef>
              <c:f>'GAM-001'!$C$38</c:f>
              <c:strCache>
                <c:ptCount val="1"/>
                <c:pt idx="0">
                  <c:v>I trimestre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('GAM-001'!$D$36:$G$36,'GAM-001'!$J$36)</c:f>
              <c:strCache>
                <c:ptCount val="5"/>
                <c:pt idx="4">
                  <c:v>RESULTADO</c:v>
                </c:pt>
              </c:strCache>
            </c:strRef>
          </c:cat>
          <c:val>
            <c:numRef>
              <c:f>('GAM-001'!$D$38:$G$38,'GAM-001'!$J$38)</c:f>
              <c:numCache>
                <c:formatCode>[$-C0A]mmm\-yy;@</c:formatCode>
                <c:ptCount val="5"/>
                <c:pt idx="4" formatCode="0.00%">
                  <c:v>0.75458747723770836</c:v>
                </c:pt>
              </c:numCache>
            </c:numRef>
          </c:val>
          <c:extLst>
            <c:ext xmlns:c16="http://schemas.microsoft.com/office/drawing/2014/chart" uri="{C3380CC4-5D6E-409C-BE32-E72D297353CC}">
              <c16:uniqueId val="{00000001-3FBC-47BA-8730-AC34C4532F7B}"/>
            </c:ext>
          </c:extLst>
        </c:ser>
        <c:ser>
          <c:idx val="2"/>
          <c:order val="2"/>
          <c:tx>
            <c:strRef>
              <c:f>'GAM-001'!$C$39</c:f>
              <c:strCache>
                <c:ptCount val="1"/>
                <c:pt idx="0">
                  <c:v>II trimestre</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('GAM-001'!$D$36:$G$36,'GAM-001'!$J$36)</c:f>
              <c:strCache>
                <c:ptCount val="5"/>
                <c:pt idx="4">
                  <c:v>RESULTADO</c:v>
                </c:pt>
              </c:strCache>
            </c:strRef>
          </c:cat>
          <c:val>
            <c:numRef>
              <c:f>('GAM-001'!$D$39:$G$39,'GAM-001'!$J$39)</c:f>
              <c:numCache>
                <c:formatCode>General</c:formatCode>
                <c:ptCount val="5"/>
                <c:pt idx="4" formatCode="0.00%">
                  <c:v>0.88381484091278661</c:v>
                </c:pt>
              </c:numCache>
            </c:numRef>
          </c:val>
          <c:extLst>
            <c:ext xmlns:c16="http://schemas.microsoft.com/office/drawing/2014/chart" uri="{C3380CC4-5D6E-409C-BE32-E72D297353CC}">
              <c16:uniqueId val="{00000002-3FBC-47BA-8730-AC34C4532F7B}"/>
            </c:ext>
          </c:extLst>
        </c:ser>
        <c:ser>
          <c:idx val="3"/>
          <c:order val="3"/>
          <c:tx>
            <c:strRef>
              <c:f>'GAM-001'!$C$40</c:f>
              <c:strCache>
                <c:ptCount val="1"/>
                <c:pt idx="0">
                  <c:v>III trimestre</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('GAM-001'!$D$36:$G$36,'GAM-001'!$J$36)</c:f>
              <c:strCache>
                <c:ptCount val="5"/>
                <c:pt idx="4">
                  <c:v>RESULTADO</c:v>
                </c:pt>
              </c:strCache>
            </c:strRef>
          </c:cat>
          <c:val>
            <c:numRef>
              <c:f>('GAM-001'!$D$40:$G$40,'GAM-001'!$J$40)</c:f>
              <c:numCache>
                <c:formatCode>General</c:formatCode>
                <c:ptCount val="5"/>
                <c:pt idx="4" formatCode="0.00%">
                  <c:v>0.42411043355893585</c:v>
                </c:pt>
              </c:numCache>
            </c:numRef>
          </c:val>
          <c:extLst>
            <c:ext xmlns:c16="http://schemas.microsoft.com/office/drawing/2014/chart" uri="{C3380CC4-5D6E-409C-BE32-E72D297353CC}">
              <c16:uniqueId val="{00000003-3FBC-47BA-8730-AC34C4532F7B}"/>
            </c:ext>
          </c:extLst>
        </c:ser>
        <c:ser>
          <c:idx val="4"/>
          <c:order val="4"/>
          <c:tx>
            <c:strRef>
              <c:f>'GAM-001'!$C$41</c:f>
              <c:strCache>
                <c:ptCount val="1"/>
                <c:pt idx="0">
                  <c:v>IV trimestre</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('GAM-001'!$D$36:$G$36,'GAM-001'!$J$36)</c:f>
              <c:strCache>
                <c:ptCount val="5"/>
                <c:pt idx="4">
                  <c:v>RESULTADO</c:v>
                </c:pt>
              </c:strCache>
            </c:strRef>
          </c:cat>
          <c:val>
            <c:numRef>
              <c:f>('GAM-001'!$D$41:$G$41,'GAM-001'!$J$41)</c:f>
              <c:numCache>
                <c:formatCode>General</c:formatCode>
                <c:ptCount val="5"/>
                <c:pt idx="4" formatCode="0.00%">
                  <c:v>0</c:v>
                </c:pt>
              </c:numCache>
            </c:numRef>
          </c:val>
          <c:extLst>
            <c:ext xmlns:c16="http://schemas.microsoft.com/office/drawing/2014/chart" uri="{C3380CC4-5D6E-409C-BE32-E72D297353CC}">
              <c16:uniqueId val="{00000004-3FBC-47BA-8730-AC34C4532F7B}"/>
            </c:ext>
          </c:extLst>
        </c:ser>
        <c:dLbls>
          <c:dLblPos val="outEnd"/>
          <c:showLegendKey val="0"/>
          <c:showVal val="1"/>
          <c:showCatName val="0"/>
          <c:showSerName val="0"/>
          <c:showPercent val="0"/>
          <c:showBubbleSize val="0"/>
        </c:dLbls>
        <c:gapWidth val="219"/>
        <c:overlap val="-27"/>
        <c:axId val="1129093375"/>
        <c:axId val="1129091295"/>
      </c:barChart>
      <c:catAx>
        <c:axId val="11290933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129091295"/>
        <c:crosses val="autoZero"/>
        <c:auto val="1"/>
        <c:lblAlgn val="ctr"/>
        <c:lblOffset val="100"/>
        <c:noMultiLvlLbl val="0"/>
      </c:catAx>
      <c:valAx>
        <c:axId val="11290912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12909337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s-CO"/>
              <a:t>Consumo percapita de energia eléctrica</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'[9]GAM-IND-003'!$C$37</c:f>
              <c:strCache>
                <c:ptCount val="1"/>
              </c:strCache>
            </c:strRef>
          </c:tx>
          <c:spPr>
            <a:solidFill>
              <a:schemeClr val="accent1"/>
            </a:solidFill>
            <a:ln>
              <a:noFill/>
            </a:ln>
            <a:effectLst/>
          </c:spPr>
          <c:invertIfNegative val="0"/>
          <c:cat>
            <c:strRef>
              <c:f>('[9]GAM-IND-003'!$D$36:$G$36,'[9]GAM-IND-003'!$J$36)</c:f>
              <c:strCache>
                <c:ptCount val="5"/>
                <c:pt idx="4">
                  <c:v>RESULTADO</c:v>
                </c:pt>
              </c:strCache>
            </c:strRef>
          </c:cat>
          <c:val>
            <c:numRef>
              <c:f>('[9]GAM-IND-003'!$D$37:$G$37,'[9]GAM-IND-003'!$J$37)</c:f>
              <c:numCache>
                <c:formatCode>General</c:formatCode>
                <c:ptCount val="5"/>
              </c:numCache>
            </c:numRef>
          </c:val>
          <c:extLst>
            <c:ext xmlns:c16="http://schemas.microsoft.com/office/drawing/2014/chart" uri="{C3380CC4-5D6E-409C-BE32-E72D297353CC}">
              <c16:uniqueId val="{00000000-FAEC-4CC4-90F0-D96A07476768}"/>
            </c:ext>
          </c:extLst>
        </c:ser>
        <c:ser>
          <c:idx val="1"/>
          <c:order val="1"/>
          <c:tx>
            <c:strRef>
              <c:f>'[9]GAM-IND-003'!$C$38</c:f>
              <c:strCache>
                <c:ptCount val="1"/>
                <c:pt idx="0">
                  <c:v>Trimestre I</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('[9]GAM-IND-003'!$D$36:$G$36,'[9]GAM-IND-003'!$J$36)</c:f>
              <c:strCache>
                <c:ptCount val="5"/>
                <c:pt idx="4">
                  <c:v>RESULTADO</c:v>
                </c:pt>
              </c:strCache>
            </c:strRef>
          </c:cat>
          <c:val>
            <c:numRef>
              <c:f>('[9]GAM-IND-003'!$D$38:$G$38,'[9]GAM-IND-003'!$J$38)</c:f>
              <c:numCache>
                <c:formatCode>General</c:formatCode>
                <c:ptCount val="5"/>
                <c:pt idx="4">
                  <c:v>15.252747252747254</c:v>
                </c:pt>
              </c:numCache>
            </c:numRef>
          </c:val>
          <c:extLst>
            <c:ext xmlns:c16="http://schemas.microsoft.com/office/drawing/2014/chart" uri="{C3380CC4-5D6E-409C-BE32-E72D297353CC}">
              <c16:uniqueId val="{00000001-FAEC-4CC4-90F0-D96A07476768}"/>
            </c:ext>
          </c:extLst>
        </c:ser>
        <c:ser>
          <c:idx val="2"/>
          <c:order val="2"/>
          <c:tx>
            <c:strRef>
              <c:f>'[9]GAM-IND-003'!$C$39</c:f>
              <c:strCache>
                <c:ptCount val="1"/>
                <c:pt idx="0">
                  <c:v>Trimestre II</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('[9]GAM-IND-003'!$D$36:$G$36,'[9]GAM-IND-003'!$J$36)</c:f>
              <c:strCache>
                <c:ptCount val="5"/>
                <c:pt idx="4">
                  <c:v>RESULTADO</c:v>
                </c:pt>
              </c:strCache>
            </c:strRef>
          </c:cat>
          <c:val>
            <c:numRef>
              <c:f>('[9]GAM-IND-003'!$D$39:$G$39,'[9]GAM-IND-003'!$J$39)</c:f>
              <c:numCache>
                <c:formatCode>General</c:formatCode>
                <c:ptCount val="5"/>
                <c:pt idx="4">
                  <c:v>14.38037552998183</c:v>
                </c:pt>
              </c:numCache>
            </c:numRef>
          </c:val>
          <c:extLst>
            <c:ext xmlns:c16="http://schemas.microsoft.com/office/drawing/2014/chart" uri="{C3380CC4-5D6E-409C-BE32-E72D297353CC}">
              <c16:uniqueId val="{00000002-FAEC-4CC4-90F0-D96A07476768}"/>
            </c:ext>
          </c:extLst>
        </c:ser>
        <c:ser>
          <c:idx val="3"/>
          <c:order val="3"/>
          <c:tx>
            <c:strRef>
              <c:f>'[9]GAM-IND-003'!$C$40</c:f>
              <c:strCache>
                <c:ptCount val="1"/>
                <c:pt idx="0">
                  <c:v>Trimestre III</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('[9]GAM-IND-003'!$D$36:$G$36,'[9]GAM-IND-003'!$J$36)</c:f>
              <c:strCache>
                <c:ptCount val="5"/>
                <c:pt idx="4">
                  <c:v>RESULTADO</c:v>
                </c:pt>
              </c:strCache>
            </c:strRef>
          </c:cat>
          <c:val>
            <c:numRef>
              <c:f>('[9]GAM-IND-003'!$D$40:$G$40,'[9]GAM-IND-003'!$J$40)</c:f>
              <c:numCache>
                <c:formatCode>General</c:formatCode>
                <c:ptCount val="5"/>
                <c:pt idx="4">
                  <c:v>12.523851983950067</c:v>
                </c:pt>
              </c:numCache>
            </c:numRef>
          </c:val>
          <c:extLst>
            <c:ext xmlns:c16="http://schemas.microsoft.com/office/drawing/2014/chart" uri="{C3380CC4-5D6E-409C-BE32-E72D297353CC}">
              <c16:uniqueId val="{00000003-FAEC-4CC4-90F0-D96A07476768}"/>
            </c:ext>
          </c:extLst>
        </c:ser>
        <c:ser>
          <c:idx val="4"/>
          <c:order val="4"/>
          <c:tx>
            <c:strRef>
              <c:f>'[9]GAM-IND-003'!$C$41</c:f>
              <c:strCache>
                <c:ptCount val="1"/>
                <c:pt idx="0">
                  <c:v>Trimestre IV</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('[9]GAM-IND-003'!$D$36:$G$36,'[9]GAM-IND-003'!$J$36)</c:f>
              <c:strCache>
                <c:ptCount val="5"/>
                <c:pt idx="4">
                  <c:v>RESULTADO</c:v>
                </c:pt>
              </c:strCache>
            </c:strRef>
          </c:cat>
          <c:val>
            <c:numRef>
              <c:f>('[9]GAM-IND-003'!$D$41:$G$41,'[9]GAM-IND-003'!$J$41)</c:f>
              <c:numCache>
                <c:formatCode>General</c:formatCode>
                <c:ptCount val="5"/>
                <c:pt idx="4">
                  <c:v>0</c:v>
                </c:pt>
              </c:numCache>
            </c:numRef>
          </c:val>
          <c:extLst>
            <c:ext xmlns:c16="http://schemas.microsoft.com/office/drawing/2014/chart" uri="{C3380CC4-5D6E-409C-BE32-E72D297353CC}">
              <c16:uniqueId val="{00000004-FAEC-4CC4-90F0-D96A07476768}"/>
            </c:ext>
          </c:extLst>
        </c:ser>
        <c:dLbls>
          <c:showLegendKey val="0"/>
          <c:showVal val="0"/>
          <c:showCatName val="0"/>
          <c:showSerName val="0"/>
          <c:showPercent val="0"/>
          <c:showBubbleSize val="0"/>
        </c:dLbls>
        <c:gapWidth val="219"/>
        <c:overlap val="-27"/>
        <c:axId val="1129128239"/>
        <c:axId val="1129128655"/>
      </c:barChart>
      <c:catAx>
        <c:axId val="11291282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129128655"/>
        <c:crosses val="autoZero"/>
        <c:auto val="1"/>
        <c:lblAlgn val="ctr"/>
        <c:lblOffset val="100"/>
        <c:noMultiLvlLbl val="0"/>
      </c:catAx>
      <c:valAx>
        <c:axId val="11291286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12912823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Finalización</a:t>
            </a:r>
            <a:r>
              <a:rPr lang="es-CO" baseline="0"/>
              <a:t> de Trámites en el SGDEA  Orfeo</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'GDOC-001'!$C$36:$C$38</c:f>
              <c:strCache>
                <c:ptCount val="3"/>
                <c:pt idx="0">
                  <c:v>Primer Trimestre</c:v>
                </c:pt>
                <c:pt idx="1">
                  <c:v>SegundoTrimestre</c:v>
                </c:pt>
                <c:pt idx="2">
                  <c:v>Tercer trimestre</c:v>
                </c:pt>
              </c:strCache>
            </c:strRef>
          </c:cat>
          <c:val>
            <c:numRef>
              <c:f>'GDOC-001'!$H$36:$H$38</c:f>
              <c:numCache>
                <c:formatCode>0</c:formatCode>
                <c:ptCount val="3"/>
                <c:pt idx="0">
                  <c:v>15851</c:v>
                </c:pt>
                <c:pt idx="1">
                  <c:v>8224</c:v>
                </c:pt>
                <c:pt idx="2">
                  <c:v>12643</c:v>
                </c:pt>
              </c:numCache>
            </c:numRef>
          </c:val>
          <c:extLst>
            <c:ext xmlns:c16="http://schemas.microsoft.com/office/drawing/2014/chart" uri="{C3380CC4-5D6E-409C-BE32-E72D297353CC}">
              <c16:uniqueId val="{00000000-E14A-4E67-A601-6A096DFAEC92}"/>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'GDOC-001'!$C$36:$C$38</c:f>
              <c:strCache>
                <c:ptCount val="3"/>
                <c:pt idx="0">
                  <c:v>Primer Trimestre</c:v>
                </c:pt>
                <c:pt idx="1">
                  <c:v>SegundoTrimestre</c:v>
                </c:pt>
                <c:pt idx="2">
                  <c:v>Tercer trimestre</c:v>
                </c:pt>
              </c:strCache>
            </c:strRef>
          </c:cat>
          <c:val>
            <c:numRef>
              <c:f>'GDOC-001'!$I$36:$I$38</c:f>
              <c:numCache>
                <c:formatCode>0</c:formatCode>
                <c:ptCount val="3"/>
                <c:pt idx="0">
                  <c:v>19115</c:v>
                </c:pt>
                <c:pt idx="1">
                  <c:v>11056</c:v>
                </c:pt>
                <c:pt idx="2">
                  <c:v>15862</c:v>
                </c:pt>
              </c:numCache>
            </c:numRef>
          </c:val>
          <c:extLst>
            <c:ext xmlns:c16="http://schemas.microsoft.com/office/drawing/2014/chart" uri="{C3380CC4-5D6E-409C-BE32-E72D297353CC}">
              <c16:uniqueId val="{00000001-E14A-4E67-A601-6A096DFAEC92}"/>
            </c:ext>
          </c:extLst>
        </c:ser>
        <c:dLbls>
          <c:showLegendKey val="0"/>
          <c:showVal val="0"/>
          <c:showCatName val="0"/>
          <c:showSerName val="0"/>
          <c:showPercent val="0"/>
          <c:showBubbleSize val="0"/>
        </c:dLbls>
        <c:gapWidth val="219"/>
        <c:overlap val="-27"/>
        <c:axId val="828831327"/>
        <c:axId val="828829663"/>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'GDOC-001'!$C$36:$C$38</c15:sqref>
                        </c15:formulaRef>
                      </c:ext>
                    </c:extLst>
                    <c:strCache>
                      <c:ptCount val="3"/>
                      <c:pt idx="0">
                        <c:v>Primer Trimestre</c:v>
                      </c:pt>
                      <c:pt idx="1">
                        <c:v>SegundoTrimestre</c:v>
                      </c:pt>
                      <c:pt idx="2">
                        <c:v>Tercer trimestre</c:v>
                      </c:pt>
                    </c:strCache>
                  </c:strRef>
                </c:cat>
                <c:val>
                  <c:numRef>
                    <c:extLst>
                      <c:ext uri="{02D57815-91ED-43cb-92C2-25804820EDAC}">
                        <c15:formulaRef>
                          <c15:sqref>'GDOC-001'!$D$36:$D$38</c15:sqref>
                        </c15:formulaRef>
                      </c:ext>
                    </c:extLst>
                    <c:numCache>
                      <c:formatCode>General</c:formatCode>
                      <c:ptCount val="3"/>
                    </c:numCache>
                  </c:numRef>
                </c:val>
                <c:extLst>
                  <c:ext xmlns:c16="http://schemas.microsoft.com/office/drawing/2014/chart" uri="{C3380CC4-5D6E-409C-BE32-E72D297353CC}">
                    <c16:uniqueId val="{00000004-E14A-4E67-A601-6A096DFAEC92}"/>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'GDOC-001'!$C$36:$C$38</c15:sqref>
                        </c15:formulaRef>
                      </c:ext>
                    </c:extLst>
                    <c:strCache>
                      <c:ptCount val="3"/>
                      <c:pt idx="0">
                        <c:v>Primer Trimestre</c:v>
                      </c:pt>
                      <c:pt idx="1">
                        <c:v>SegundoTrimestre</c:v>
                      </c:pt>
                      <c:pt idx="2">
                        <c:v>Tercer trimestre</c:v>
                      </c:pt>
                    </c:strCache>
                  </c:strRef>
                </c:cat>
                <c:val>
                  <c:numRef>
                    <c:extLst xmlns:c15="http://schemas.microsoft.com/office/drawing/2012/chart">
                      <c:ext xmlns:c15="http://schemas.microsoft.com/office/drawing/2012/chart" uri="{02D57815-91ED-43cb-92C2-25804820EDAC}">
                        <c15:formulaRef>
                          <c15:sqref>'GDOC-001'!$E$36:$E$38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5-E14A-4E67-A601-6A096DFAEC92}"/>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'GDOC-001'!$C$36:$C$38</c15:sqref>
                        </c15:formulaRef>
                      </c:ext>
                    </c:extLst>
                    <c:strCache>
                      <c:ptCount val="3"/>
                      <c:pt idx="0">
                        <c:v>Primer Trimestre</c:v>
                      </c:pt>
                      <c:pt idx="1">
                        <c:v>SegundoTrimestre</c:v>
                      </c:pt>
                      <c:pt idx="2">
                        <c:v>Tercer trimestre</c:v>
                      </c:pt>
                    </c:strCache>
                  </c:strRef>
                </c:cat>
                <c:val>
                  <c:numRef>
                    <c:extLst xmlns:c15="http://schemas.microsoft.com/office/drawing/2012/chart">
                      <c:ext xmlns:c15="http://schemas.microsoft.com/office/drawing/2012/chart" uri="{02D57815-91ED-43cb-92C2-25804820EDAC}">
                        <c15:formulaRef>
                          <c15:sqref>'GDOC-001'!$F$36:$F$38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6-E14A-4E67-A601-6A096DFAEC92}"/>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'GDOC-001'!$C$36:$C$38</c15:sqref>
                        </c15:formulaRef>
                      </c:ext>
                    </c:extLst>
                    <c:strCache>
                      <c:ptCount val="3"/>
                      <c:pt idx="0">
                        <c:v>Primer Trimestre</c:v>
                      </c:pt>
                      <c:pt idx="1">
                        <c:v>SegundoTrimestre</c:v>
                      </c:pt>
                      <c:pt idx="2">
                        <c:v>Tercer trimestre</c:v>
                      </c:pt>
                    </c:strCache>
                  </c:strRef>
                </c:cat>
                <c:val>
                  <c:numRef>
                    <c:extLst xmlns:c15="http://schemas.microsoft.com/office/drawing/2012/chart">
                      <c:ext xmlns:c15="http://schemas.microsoft.com/office/drawing/2012/chart" uri="{02D57815-91ED-43cb-92C2-25804820EDAC}">
                        <c15:formulaRef>
                          <c15:sqref>'GDOC-001'!$G$36:$G$38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7-E14A-4E67-A601-6A096DFAEC92}"/>
                  </c:ext>
                </c:extLst>
              </c15:ser>
            </c15:filteredBarSeries>
          </c:ext>
        </c:extLst>
      </c:barChart>
      <c:lineChart>
        <c:grouping val="standard"/>
        <c:varyColors val="0"/>
        <c:ser>
          <c:idx val="6"/>
          <c:order val="6"/>
          <c:spPr>
            <a:ln w="28575" cap="rnd">
              <a:solidFill>
                <a:schemeClr val="accent1">
                  <a:lumMod val="60000"/>
                </a:schemeClr>
              </a:solidFill>
              <a:round/>
            </a:ln>
            <a:effectLst/>
          </c:spPr>
          <c:marker>
            <c:symbol val="none"/>
          </c:marker>
          <c:dLbls>
            <c:dLbl>
              <c:idx val="2"/>
              <c:layout>
                <c:manualLayout>
                  <c:x val="-2.4999890638670166E-2"/>
                  <c:y val="-0.11805573782443861"/>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5.9875109361329823E-2"/>
                      <c:h val="9.7152960046660811E-2"/>
                    </c:manualLayout>
                  </c15:layout>
                </c:ext>
                <c:ext xmlns:c16="http://schemas.microsoft.com/office/drawing/2014/chart" uri="{C3380CC4-5D6E-409C-BE32-E72D297353CC}">
                  <c16:uniqueId val="{00000002-E14A-4E67-A601-6A096DFAEC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'GDOC-001'!$C$36:$C$38</c:f>
              <c:strCache>
                <c:ptCount val="3"/>
                <c:pt idx="0">
                  <c:v>Primer Trimestre</c:v>
                </c:pt>
                <c:pt idx="1">
                  <c:v>SegundoTrimestre</c:v>
                </c:pt>
                <c:pt idx="2">
                  <c:v>Tercer trimestre</c:v>
                </c:pt>
              </c:strCache>
            </c:strRef>
          </c:cat>
          <c:val>
            <c:numRef>
              <c:f>'GDOC-001'!$J$36:$J$38</c:f>
              <c:numCache>
                <c:formatCode>0%</c:formatCode>
                <c:ptCount val="3"/>
                <c:pt idx="0">
                  <c:v>0.82924404917603978</c:v>
                </c:pt>
                <c:pt idx="1">
                  <c:v>0.74384949348769902</c:v>
                </c:pt>
                <c:pt idx="2">
                  <c:v>0.79706216113983108</c:v>
                </c:pt>
              </c:numCache>
            </c:numRef>
          </c:val>
          <c:smooth val="0"/>
          <c:extLst>
            <c:ext xmlns:c16="http://schemas.microsoft.com/office/drawing/2014/chart" uri="{C3380CC4-5D6E-409C-BE32-E72D297353CC}">
              <c16:uniqueId val="{00000003-E14A-4E67-A601-6A096DFAEC92}"/>
            </c:ext>
          </c:extLst>
        </c:ser>
        <c:dLbls>
          <c:showLegendKey val="0"/>
          <c:showVal val="0"/>
          <c:showCatName val="0"/>
          <c:showSerName val="0"/>
          <c:showPercent val="0"/>
          <c:showBubbleSize val="0"/>
        </c:dLbls>
        <c:marker val="1"/>
        <c:smooth val="0"/>
        <c:axId val="828829247"/>
        <c:axId val="828828831"/>
      </c:lineChart>
      <c:catAx>
        <c:axId val="82883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8829663"/>
        <c:crosses val="autoZero"/>
        <c:auto val="1"/>
        <c:lblAlgn val="ctr"/>
        <c:lblOffset val="100"/>
        <c:noMultiLvlLbl val="0"/>
      </c:catAx>
      <c:valAx>
        <c:axId val="8288296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8831327"/>
        <c:crosses val="autoZero"/>
        <c:crossBetween val="between"/>
      </c:valAx>
      <c:valAx>
        <c:axId val="828828831"/>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8829247"/>
        <c:crosses val="max"/>
        <c:crossBetween val="between"/>
      </c:valAx>
      <c:catAx>
        <c:axId val="828829247"/>
        <c:scaling>
          <c:orientation val="minMax"/>
        </c:scaling>
        <c:delete val="1"/>
        <c:axPos val="b"/>
        <c:numFmt formatCode="General" sourceLinked="1"/>
        <c:majorTickMark val="none"/>
        <c:minorTickMark val="none"/>
        <c:tickLblPos val="nextTo"/>
        <c:crossAx val="82882883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baseline="0">
                <a:effectLst/>
              </a:rPr>
              <a:t>ATENCIÓN DE CONSULTAS DEL ARCHIVO CENTRAL Y DE GESTIÓN</a:t>
            </a: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'GDOC-002'!$H$35</c:f>
              <c:strCache>
                <c:ptCount val="1"/>
                <c:pt idx="0">
                  <c:v>Σ del tiempo empleado en la atención de consultas documentales del archivo central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5"/>
                </a:solidFill>
                <a:prstDash val="sysDot"/>
              </a:ln>
              <a:effectLst/>
            </c:spPr>
            <c:trendlineType val="linear"/>
            <c:dispRSqr val="0"/>
            <c:dispEq val="0"/>
          </c:trendline>
          <c:cat>
            <c:strRef>
              <c:f>'GDOC-002'!$C$36:$C$39</c:f>
              <c:strCache>
                <c:ptCount val="4"/>
                <c:pt idx="0">
                  <c:v>Primer trimestre</c:v>
                </c:pt>
                <c:pt idx="1">
                  <c:v>Segundo trimestre</c:v>
                </c:pt>
                <c:pt idx="2">
                  <c:v>Tercer trimestre</c:v>
                </c:pt>
                <c:pt idx="3">
                  <c:v>Cuarto trimestre</c:v>
                </c:pt>
              </c:strCache>
            </c:strRef>
          </c:cat>
          <c:val>
            <c:numRef>
              <c:f>'GDOC-002'!$H$36:$H$39</c:f>
              <c:numCache>
                <c:formatCode>0</c:formatCode>
                <c:ptCount val="4"/>
                <c:pt idx="0">
                  <c:v>21</c:v>
                </c:pt>
                <c:pt idx="1">
                  <c:v>75</c:v>
                </c:pt>
                <c:pt idx="2">
                  <c:v>974</c:v>
                </c:pt>
              </c:numCache>
            </c:numRef>
          </c:val>
          <c:extLst>
            <c:ext xmlns:c16="http://schemas.microsoft.com/office/drawing/2014/chart" uri="{C3380CC4-5D6E-409C-BE32-E72D297353CC}">
              <c16:uniqueId val="{00000000-44AB-4778-B0B8-88D03860333F}"/>
            </c:ext>
          </c:extLst>
        </c:ser>
        <c:ser>
          <c:idx val="5"/>
          <c:order val="5"/>
          <c:tx>
            <c:strRef>
              <c:f>'GDOC-002'!$I$35</c:f>
              <c:strCache>
                <c:ptCount val="1"/>
                <c:pt idx="0">
                  <c:v>Total de consultas documentales del archivo central realizadas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'GDOC-002'!$C$36:$C$39</c:f>
              <c:strCache>
                <c:ptCount val="4"/>
                <c:pt idx="0">
                  <c:v>Primer trimestre</c:v>
                </c:pt>
                <c:pt idx="1">
                  <c:v>Segundo trimestre</c:v>
                </c:pt>
                <c:pt idx="2">
                  <c:v>Tercer trimestre</c:v>
                </c:pt>
                <c:pt idx="3">
                  <c:v>Cuarto trimestre</c:v>
                </c:pt>
              </c:strCache>
            </c:strRef>
          </c:cat>
          <c:val>
            <c:numRef>
              <c:f>'GDOC-002'!$I$36:$I$39</c:f>
              <c:numCache>
                <c:formatCode>0</c:formatCode>
                <c:ptCount val="4"/>
                <c:pt idx="0">
                  <c:v>31</c:v>
                </c:pt>
                <c:pt idx="1">
                  <c:v>74</c:v>
                </c:pt>
                <c:pt idx="2">
                  <c:v>716</c:v>
                </c:pt>
              </c:numCache>
            </c:numRef>
          </c:val>
          <c:extLst>
            <c:ext xmlns:c16="http://schemas.microsoft.com/office/drawing/2014/chart" uri="{C3380CC4-5D6E-409C-BE32-E72D297353CC}">
              <c16:uniqueId val="{00000001-44AB-4778-B0B8-88D03860333F}"/>
            </c:ext>
          </c:extLst>
        </c:ser>
        <c:ser>
          <c:idx val="6"/>
          <c:order val="6"/>
          <c:tx>
            <c:strRef>
              <c:f>'GDOC-002'!$J$35</c:f>
              <c:strCache>
                <c:ptCount val="1"/>
                <c:pt idx="0">
                  <c:v>RESULTADO</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'GDOC-002'!$C$36:$C$39</c:f>
              <c:strCache>
                <c:ptCount val="4"/>
                <c:pt idx="0">
                  <c:v>Primer trimestre</c:v>
                </c:pt>
                <c:pt idx="1">
                  <c:v>Segundo trimestre</c:v>
                </c:pt>
                <c:pt idx="2">
                  <c:v>Tercer trimestre</c:v>
                </c:pt>
                <c:pt idx="3">
                  <c:v>Cuarto trimestre</c:v>
                </c:pt>
              </c:strCache>
            </c:strRef>
          </c:cat>
          <c:val>
            <c:numRef>
              <c:f>'GDOC-002'!$J$36:$J$39</c:f>
              <c:numCache>
                <c:formatCode>0</c:formatCode>
                <c:ptCount val="4"/>
                <c:pt idx="0">
                  <c:v>1.4761904761904763</c:v>
                </c:pt>
                <c:pt idx="1">
                  <c:v>0.98666666666666669</c:v>
                </c:pt>
                <c:pt idx="2">
                  <c:v>0.73511293634496921</c:v>
                </c:pt>
              </c:numCache>
            </c:numRef>
          </c:val>
          <c:extLst>
            <c:ext xmlns:c16="http://schemas.microsoft.com/office/drawing/2014/chart" uri="{C3380CC4-5D6E-409C-BE32-E72D297353CC}">
              <c16:uniqueId val="{00000002-44AB-4778-B0B8-88D03860333F}"/>
            </c:ext>
          </c:extLst>
        </c:ser>
        <c:dLbls>
          <c:showLegendKey val="0"/>
          <c:showVal val="0"/>
          <c:showCatName val="0"/>
          <c:showSerName val="0"/>
          <c:showPercent val="0"/>
          <c:showBubbleSize val="0"/>
        </c:dLbls>
        <c:gapWidth val="219"/>
        <c:overlap val="-27"/>
        <c:axId val="1882548192"/>
        <c:axId val="1882545696"/>
        <c:extLst>
          <c:ext xmlns:c15="http://schemas.microsoft.com/office/drawing/2012/chart" uri="{02D57815-91ED-43cb-92C2-25804820EDAC}">
            <c15:filteredBarSeries>
              <c15:ser>
                <c:idx val="0"/>
                <c:order val="0"/>
                <c:tx>
                  <c:strRef>
                    <c:extLst>
                      <c:ext uri="{02D57815-91ED-43cb-92C2-25804820EDAC}">
                        <c15:formulaRef>
                          <c15:sqref>'GDOC-002'!$D$35</c15:sqref>
                        </c15:formulaRef>
                      </c:ext>
                    </c:extLst>
                    <c:strCache>
                      <c:ptCount val="1"/>
                    </c:strCache>
                  </c:strRef>
                </c:tx>
                <c:spPr>
                  <a:solidFill>
                    <a:schemeClr val="accent1"/>
                  </a:solidFill>
                  <a:ln>
                    <a:noFill/>
                  </a:ln>
                  <a:effectLst/>
                </c:spPr>
                <c:invertIfNegative val="0"/>
                <c:cat>
                  <c:strRef>
                    <c:extLst>
                      <c:ext uri="{02D57815-91ED-43cb-92C2-25804820EDAC}">
                        <c15:formulaRef>
                          <c15:sqref>'GDOC-002'!$C$36:$C$39</c15:sqref>
                        </c15:formulaRef>
                      </c:ext>
                    </c:extLst>
                    <c:strCache>
                      <c:ptCount val="4"/>
                      <c:pt idx="0">
                        <c:v>Primer trimestre</c:v>
                      </c:pt>
                      <c:pt idx="1">
                        <c:v>Segundo trimestre</c:v>
                      </c:pt>
                      <c:pt idx="2">
                        <c:v>Tercer trimestre</c:v>
                      </c:pt>
                      <c:pt idx="3">
                        <c:v>Cuarto trimestre</c:v>
                      </c:pt>
                    </c:strCache>
                  </c:strRef>
                </c:cat>
                <c:val>
                  <c:numRef>
                    <c:extLst>
                      <c:ext uri="{02D57815-91ED-43cb-92C2-25804820EDAC}">
                        <c15:formulaRef>
                          <c15:sqref>'GDOC-002'!$D$36:$D$39</c15:sqref>
                        </c15:formulaRef>
                      </c:ext>
                    </c:extLst>
                    <c:numCache>
                      <c:formatCode>General</c:formatCode>
                      <c:ptCount val="4"/>
                    </c:numCache>
                  </c:numRef>
                </c:val>
                <c:extLst>
                  <c:ext xmlns:c16="http://schemas.microsoft.com/office/drawing/2014/chart" uri="{C3380CC4-5D6E-409C-BE32-E72D297353CC}">
                    <c16:uniqueId val="{00000003-44AB-4778-B0B8-88D03860333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'GDOC-002'!$E$35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'GDOC-002'!$C$36:$C$39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'GDOC-002'!$E$36:$E$39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44AB-4778-B0B8-88D03860333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'GDOC-002'!$F$35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'GDOC-002'!$C$36:$C$39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'GDOC-002'!$F$36:$F$39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44AB-4778-B0B8-88D03860333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'GDOC-002'!$G$35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'GDOC-002'!$C$36:$C$39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'GDOC-002'!$G$36:$G$39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44AB-4778-B0B8-88D03860333F}"/>
                  </c:ext>
                </c:extLst>
              </c15:ser>
            </c15:filteredBarSeries>
          </c:ext>
        </c:extLst>
      </c:barChart>
      <c:catAx>
        <c:axId val="188254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82545696"/>
        <c:crosses val="autoZero"/>
        <c:auto val="1"/>
        <c:lblAlgn val="ctr"/>
        <c:lblOffset val="100"/>
        <c:noMultiLvlLbl val="0"/>
      </c:catAx>
      <c:valAx>
        <c:axId val="1882545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82548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TIEMPO  PROMEDIO DE ESPERA PARA  LA ATENCIÓN EN EL CHAT VIRTUAL</a:t>
            </a:r>
            <a:endParaRPr lang="en-US" baseline="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4456036745406818E-2"/>
          <c:y val="0.20916666666666667"/>
          <c:w val="0.88498840769903764"/>
          <c:h val="0.57753062117235354"/>
        </c:manualLayout>
      </c:layout>
      <c:barChart>
        <c:barDir val="col"/>
        <c:grouping val="clustered"/>
        <c:varyColors val="0"/>
        <c:ser>
          <c:idx val="0"/>
          <c:order val="0"/>
          <c:tx>
            <c:strRef>
              <c:f>'APIC-002'!$C$36</c:f>
              <c:strCache>
                <c:ptCount val="1"/>
                <c:pt idx="0">
                  <c:v> 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'APIC-002'!$J$36</c:f>
              <c:numCache>
                <c:formatCode>0</c:formatCode>
                <c:ptCount val="1"/>
                <c:pt idx="0">
                  <c:v>1.766839378238342</c:v>
                </c:pt>
              </c:numCache>
            </c:numRef>
          </c:val>
          <c:extLst>
            <c:ext xmlns:c16="http://schemas.microsoft.com/office/drawing/2014/chart" uri="{C3380CC4-5D6E-409C-BE32-E72D297353CC}">
              <c16:uniqueId val="{00000000-55F6-4E3D-9DD9-A2CF2972E721}"/>
            </c:ext>
          </c:extLst>
        </c:ser>
        <c:ser>
          <c:idx val="1"/>
          <c:order val="1"/>
          <c:tx>
            <c:strRef>
              <c:f>'APIC-002'!$C$37</c:f>
              <c:strCache>
                <c:ptCount val="1"/>
                <c:pt idx="0">
                  <c:v>2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'APIC-002'!$J$37</c:f>
              <c:numCache>
                <c:formatCode>0</c:formatCode>
                <c:ptCount val="1"/>
                <c:pt idx="0">
                  <c:v>1</c:v>
                </c:pt>
              </c:numCache>
            </c:numRef>
          </c:val>
          <c:extLst>
            <c:ext xmlns:c16="http://schemas.microsoft.com/office/drawing/2014/chart" uri="{C3380CC4-5D6E-409C-BE32-E72D297353CC}">
              <c16:uniqueId val="{00000001-55F6-4E3D-9DD9-A2CF2972E721}"/>
            </c:ext>
          </c:extLst>
        </c:ser>
        <c:ser>
          <c:idx val="2"/>
          <c:order val="2"/>
          <c:tx>
            <c:strRef>
              <c:f>'APIC-002'!$C$38</c:f>
              <c:strCache>
                <c:ptCount val="1"/>
                <c:pt idx="0">
                  <c:v>3 Trimestre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'APIC-002'!$J$38</c:f>
              <c:numCache>
                <c:formatCode>0</c:formatCode>
                <c:ptCount val="1"/>
                <c:pt idx="0">
                  <c:v>1</c:v>
                </c:pt>
              </c:numCache>
            </c:numRef>
          </c:val>
          <c:extLst>
            <c:ext xmlns:c16="http://schemas.microsoft.com/office/drawing/2014/chart" uri="{C3380CC4-5D6E-409C-BE32-E72D297353CC}">
              <c16:uniqueId val="{00000002-55F6-4E3D-9DD9-A2CF2972E721}"/>
            </c:ext>
          </c:extLst>
        </c:ser>
        <c:ser>
          <c:idx val="3"/>
          <c:order val="3"/>
          <c:tx>
            <c:strRef>
              <c:f>'APIC-002'!$C$39</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'APIC-002'!$J$39</c:f>
              <c:numCache>
                <c:formatCode>0%</c:formatCode>
                <c:ptCount val="1"/>
              </c:numCache>
            </c:numRef>
          </c:val>
          <c:extLst>
            <c:ext xmlns:c16="http://schemas.microsoft.com/office/drawing/2014/chart" uri="{C3380CC4-5D6E-409C-BE32-E72D297353CC}">
              <c16:uniqueId val="{00000003-55F6-4E3D-9DD9-A2CF2972E721}"/>
            </c:ext>
          </c:extLst>
        </c:ser>
        <c:dLbls>
          <c:dLblPos val="outEnd"/>
          <c:showLegendKey val="0"/>
          <c:showVal val="1"/>
          <c:showCatName val="0"/>
          <c:showSerName val="0"/>
          <c:showPercent val="0"/>
          <c:showBubbleSize val="0"/>
        </c:dLbls>
        <c:gapWidth val="150"/>
        <c:axId val="-486668048"/>
        <c:axId val="-486659888"/>
      </c:barChart>
      <c:catAx>
        <c:axId val="-486668048"/>
        <c:scaling>
          <c:orientation val="minMax"/>
        </c:scaling>
        <c:delete val="1"/>
        <c:axPos val="b"/>
        <c:majorTickMark val="none"/>
        <c:minorTickMark val="none"/>
        <c:tickLblPos val="nextTo"/>
        <c:crossAx val="-486659888"/>
        <c:crosses val="autoZero"/>
        <c:auto val="1"/>
        <c:lblAlgn val="ctr"/>
        <c:lblOffset val="100"/>
        <c:noMultiLvlLbl val="0"/>
      </c:catAx>
      <c:valAx>
        <c:axId val="-486659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666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200" b="0" i="0" baseline="0">
                <a:effectLst/>
              </a:rPr>
              <a:t>CUMPLIMIENTO DE LOS TRÁMITES EN EL SGDEA - APLICATIVO ORFEO</a:t>
            </a:r>
            <a:endParaRPr lang="es-CO"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2285401814740347E-2"/>
          <c:y val="0.16161543029711334"/>
          <c:w val="0.89982908134688522"/>
          <c:h val="0.57848334542230639"/>
        </c:manualLayout>
      </c:layout>
      <c:barChart>
        <c:barDir val="col"/>
        <c:grouping val="clustered"/>
        <c:varyColors val="0"/>
        <c:ser>
          <c:idx val="4"/>
          <c:order val="4"/>
          <c:tx>
            <c:strRef>
              <c:f>'GDOC-003 '!$H$35</c:f>
              <c:strCache>
                <c:ptCount val="1"/>
                <c:pt idx="0">
                  <c:v>No de  radicados anulados en el periodo</c:v>
                </c:pt>
              </c:strCache>
            </c:strRef>
          </c:tx>
          <c:spPr>
            <a:solidFill>
              <a:schemeClr val="accent5"/>
            </a:solidFill>
            <a:ln>
              <a:noFill/>
            </a:ln>
            <a:effectLst/>
          </c:spPr>
          <c:invertIfNegative val="0"/>
          <c:cat>
            <c:strRef>
              <c:f>'GDOC-003 '!$C$36:$C$39</c:f>
              <c:strCache>
                <c:ptCount val="3"/>
                <c:pt idx="0">
                  <c:v>Primer trimestre</c:v>
                </c:pt>
                <c:pt idx="1">
                  <c:v>Segundo Trimestre</c:v>
                </c:pt>
                <c:pt idx="2">
                  <c:v>Tercer Trimestre</c:v>
                </c:pt>
              </c:strCache>
            </c:strRef>
          </c:cat>
          <c:val>
            <c:numRef>
              <c:f>'GDOC-003 '!$H$36:$H$39</c:f>
              <c:numCache>
                <c:formatCode>0</c:formatCode>
                <c:ptCount val="4"/>
                <c:pt idx="0">
                  <c:v>56</c:v>
                </c:pt>
                <c:pt idx="1">
                  <c:v>19</c:v>
                </c:pt>
                <c:pt idx="2">
                  <c:v>69</c:v>
                </c:pt>
              </c:numCache>
            </c:numRef>
          </c:val>
          <c:extLst>
            <c:ext xmlns:c16="http://schemas.microsoft.com/office/drawing/2014/chart" uri="{C3380CC4-5D6E-409C-BE32-E72D297353CC}">
              <c16:uniqueId val="{00000000-CDDD-4F98-B320-70968E1E5C6B}"/>
            </c:ext>
          </c:extLst>
        </c:ser>
        <c:ser>
          <c:idx val="5"/>
          <c:order val="5"/>
          <c:tx>
            <c:strRef>
              <c:f>'GDOC-003 '!$I$35</c:f>
              <c:strCache>
                <c:ptCount val="1"/>
                <c:pt idx="0">
                  <c:v>Total de radicados  en el periodo</c:v>
                </c:pt>
              </c:strCache>
            </c:strRef>
          </c:tx>
          <c:spPr>
            <a:solidFill>
              <a:schemeClr val="accent6"/>
            </a:solidFill>
            <a:ln>
              <a:noFill/>
            </a:ln>
            <a:effectLst/>
          </c:spPr>
          <c:invertIfNegative val="0"/>
          <c:dLbls>
            <c:dLbl>
              <c:idx val="2"/>
              <c:layout>
                <c:manualLayout>
                  <c:x val="8.0555555555555561E-2"/>
                  <c:y val="0.1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DD-4F98-B320-70968E1E5C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'GDOC-003 '!$C$36:$C$39</c:f>
              <c:strCache>
                <c:ptCount val="3"/>
                <c:pt idx="0">
                  <c:v>Primer trimestre</c:v>
                </c:pt>
                <c:pt idx="1">
                  <c:v>Segundo Trimestre</c:v>
                </c:pt>
                <c:pt idx="2">
                  <c:v>Tercer Trimestre</c:v>
                </c:pt>
              </c:strCache>
            </c:strRef>
          </c:cat>
          <c:val>
            <c:numRef>
              <c:f>'GDOC-003 '!$I$36:$I$39</c:f>
              <c:numCache>
                <c:formatCode>0</c:formatCode>
                <c:ptCount val="4"/>
                <c:pt idx="0">
                  <c:v>14765</c:v>
                </c:pt>
                <c:pt idx="1">
                  <c:v>8864</c:v>
                </c:pt>
                <c:pt idx="2">
                  <c:v>11454</c:v>
                </c:pt>
              </c:numCache>
            </c:numRef>
          </c:val>
          <c:extLst>
            <c:ext xmlns:c16="http://schemas.microsoft.com/office/drawing/2014/chart" uri="{C3380CC4-5D6E-409C-BE32-E72D297353CC}">
              <c16:uniqueId val="{00000002-CDDD-4F98-B320-70968E1E5C6B}"/>
            </c:ext>
          </c:extLst>
        </c:ser>
        <c:dLbls>
          <c:showLegendKey val="0"/>
          <c:showVal val="0"/>
          <c:showCatName val="0"/>
          <c:showSerName val="0"/>
          <c:showPercent val="0"/>
          <c:showBubbleSize val="0"/>
        </c:dLbls>
        <c:gapWidth val="219"/>
        <c:overlap val="-27"/>
        <c:axId val="1737272656"/>
        <c:axId val="1737270576"/>
        <c:extLst>
          <c:ext xmlns:c15="http://schemas.microsoft.com/office/drawing/2012/chart" uri="{02D57815-91ED-43cb-92C2-25804820EDAC}">
            <c15:filteredBarSeries>
              <c15:ser>
                <c:idx val="0"/>
                <c:order val="0"/>
                <c:tx>
                  <c:strRef>
                    <c:extLst>
                      <c:ext uri="{02D57815-91ED-43cb-92C2-25804820EDAC}">
                        <c15:formulaRef>
                          <c15:sqref>'GDOC-003 '!$D$35</c15:sqref>
                        </c15:formulaRef>
                      </c:ext>
                    </c:extLst>
                    <c:strCache>
                      <c:ptCount val="1"/>
                    </c:strCache>
                  </c:strRef>
                </c:tx>
                <c:spPr>
                  <a:solidFill>
                    <a:schemeClr val="accent1"/>
                  </a:solidFill>
                  <a:ln>
                    <a:noFill/>
                  </a:ln>
                  <a:effectLst/>
                </c:spPr>
                <c:invertIfNegative val="0"/>
                <c:cat>
                  <c:strRef>
                    <c:extLst>
                      <c:ext uri="{02D57815-91ED-43cb-92C2-25804820EDAC}">
                        <c15:formulaRef>
                          <c15:sqref>'GDOC-003 '!$C$36:$C$39</c15:sqref>
                        </c15:formulaRef>
                      </c:ext>
                    </c:extLst>
                    <c:strCache>
                      <c:ptCount val="3"/>
                      <c:pt idx="0">
                        <c:v>Primer trimestre</c:v>
                      </c:pt>
                      <c:pt idx="1">
                        <c:v>Segundo Trimestre</c:v>
                      </c:pt>
                      <c:pt idx="2">
                        <c:v>Tercer Trimestre</c:v>
                      </c:pt>
                    </c:strCache>
                  </c:strRef>
                </c:cat>
                <c:val>
                  <c:numRef>
                    <c:extLst>
                      <c:ext uri="{02D57815-91ED-43cb-92C2-25804820EDAC}">
                        <c15:formulaRef>
                          <c15:sqref>'GDOC-003 '!$D$36:$D$39</c15:sqref>
                        </c15:formulaRef>
                      </c:ext>
                    </c:extLst>
                    <c:numCache>
                      <c:formatCode>General</c:formatCode>
                      <c:ptCount val="4"/>
                    </c:numCache>
                  </c:numRef>
                </c:val>
                <c:extLst>
                  <c:ext xmlns:c16="http://schemas.microsoft.com/office/drawing/2014/chart" uri="{C3380CC4-5D6E-409C-BE32-E72D297353CC}">
                    <c16:uniqueId val="{00000005-CDDD-4F98-B320-70968E1E5C6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'GDOC-003 '!$E$35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'GDOC-003 '!$C$36:$C$39</c15:sqref>
                        </c15:formulaRef>
                      </c:ext>
                    </c:extLst>
                    <c:strCache>
                      <c:ptCount val="3"/>
                      <c:pt idx="0">
                        <c:v>Primer trimestre</c:v>
                      </c:pt>
                      <c:pt idx="1">
                        <c:v>Segundo Trimestre</c:v>
                      </c:pt>
                      <c:pt idx="2">
                        <c:v>Tercer Trimestre</c:v>
                      </c:pt>
                    </c:strCache>
                  </c:strRef>
                </c:cat>
                <c:val>
                  <c:numRef>
                    <c:extLst xmlns:c15="http://schemas.microsoft.com/office/drawing/2012/chart">
                      <c:ext xmlns:c15="http://schemas.microsoft.com/office/drawing/2012/chart" uri="{02D57815-91ED-43cb-92C2-25804820EDAC}">
                        <c15:formulaRef>
                          <c15:sqref>'GDOC-003 '!$E$36:$E$39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CDDD-4F98-B320-70968E1E5C6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'GDOC-003 '!$F$35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'GDOC-003 '!$C$36:$C$39</c15:sqref>
                        </c15:formulaRef>
                      </c:ext>
                    </c:extLst>
                    <c:strCache>
                      <c:ptCount val="3"/>
                      <c:pt idx="0">
                        <c:v>Primer trimestre</c:v>
                      </c:pt>
                      <c:pt idx="1">
                        <c:v>Segundo Trimestre</c:v>
                      </c:pt>
                      <c:pt idx="2">
                        <c:v>Tercer Trimestre</c:v>
                      </c:pt>
                    </c:strCache>
                  </c:strRef>
                </c:cat>
                <c:val>
                  <c:numRef>
                    <c:extLst xmlns:c15="http://schemas.microsoft.com/office/drawing/2012/chart">
                      <c:ext xmlns:c15="http://schemas.microsoft.com/office/drawing/2012/chart" uri="{02D57815-91ED-43cb-92C2-25804820EDAC}">
                        <c15:formulaRef>
                          <c15:sqref>'GDOC-003 '!$F$36:$F$39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7-CDDD-4F98-B320-70968E1E5C6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'GDOC-003 '!$G$35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'GDOC-003 '!$C$36:$C$39</c15:sqref>
                        </c15:formulaRef>
                      </c:ext>
                    </c:extLst>
                    <c:strCache>
                      <c:ptCount val="3"/>
                      <c:pt idx="0">
                        <c:v>Primer trimestre</c:v>
                      </c:pt>
                      <c:pt idx="1">
                        <c:v>Segundo Trimestre</c:v>
                      </c:pt>
                      <c:pt idx="2">
                        <c:v>Tercer Trimestre</c:v>
                      </c:pt>
                    </c:strCache>
                  </c:strRef>
                </c:cat>
                <c:val>
                  <c:numRef>
                    <c:extLst xmlns:c15="http://schemas.microsoft.com/office/drawing/2012/chart">
                      <c:ext xmlns:c15="http://schemas.microsoft.com/office/drawing/2012/chart" uri="{02D57815-91ED-43cb-92C2-25804820EDAC}">
                        <c15:formulaRef>
                          <c15:sqref>'GDOC-003 '!$G$36:$G$39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8-CDDD-4F98-B320-70968E1E5C6B}"/>
                  </c:ext>
                </c:extLst>
              </c15:ser>
            </c15:filteredBarSeries>
          </c:ext>
        </c:extLst>
      </c:barChart>
      <c:lineChart>
        <c:grouping val="standard"/>
        <c:varyColors val="0"/>
        <c:ser>
          <c:idx val="6"/>
          <c:order val="6"/>
          <c:tx>
            <c:strRef>
              <c:f>'GDOC-003 '!$J$35</c:f>
              <c:strCache>
                <c:ptCount val="1"/>
                <c:pt idx="0">
                  <c:v>RESULTADO</c:v>
                </c:pt>
              </c:strCache>
            </c:strRef>
          </c:tx>
          <c:spPr>
            <a:ln w="28575" cap="rnd">
              <a:solidFill>
                <a:schemeClr val="accent1">
                  <a:lumMod val="60000"/>
                </a:schemeClr>
              </a:solidFill>
              <a:round/>
            </a:ln>
            <a:effectLst/>
          </c:spPr>
          <c:marker>
            <c:symbol val="none"/>
          </c:marker>
          <c:dLbls>
            <c:dLbl>
              <c:idx val="2"/>
              <c:layout>
                <c:manualLayout>
                  <c:x val="-1.0185067526415994E-16"/>
                  <c:y val="-3.2407407407407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DD-4F98-B320-70968E1E5C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'GDOC-003 '!$C$36:$C$39</c:f>
              <c:strCache>
                <c:ptCount val="3"/>
                <c:pt idx="0">
                  <c:v>Primer trimestre</c:v>
                </c:pt>
                <c:pt idx="1">
                  <c:v>Segundo Trimestre</c:v>
                </c:pt>
                <c:pt idx="2">
                  <c:v>Tercer Trimestre</c:v>
                </c:pt>
              </c:strCache>
            </c:strRef>
          </c:cat>
          <c:val>
            <c:numRef>
              <c:f>'GDOC-003 '!$J$36:$J$39</c:f>
              <c:numCache>
                <c:formatCode>0.0%</c:formatCode>
                <c:ptCount val="4"/>
                <c:pt idx="0">
                  <c:v>3.7927531324077209E-3</c:v>
                </c:pt>
                <c:pt idx="1">
                  <c:v>2.1435018050541517E-3</c:v>
                </c:pt>
                <c:pt idx="2">
                  <c:v>6.024096385542169E-3</c:v>
                </c:pt>
              </c:numCache>
            </c:numRef>
          </c:val>
          <c:smooth val="0"/>
          <c:extLst>
            <c:ext xmlns:c16="http://schemas.microsoft.com/office/drawing/2014/chart" uri="{C3380CC4-5D6E-409C-BE32-E72D297353CC}">
              <c16:uniqueId val="{00000004-CDDD-4F98-B320-70968E1E5C6B}"/>
            </c:ext>
          </c:extLst>
        </c:ser>
        <c:dLbls>
          <c:showLegendKey val="0"/>
          <c:showVal val="0"/>
          <c:showCatName val="0"/>
          <c:showSerName val="0"/>
          <c:showPercent val="0"/>
          <c:showBubbleSize val="0"/>
        </c:dLbls>
        <c:marker val="1"/>
        <c:smooth val="0"/>
        <c:axId val="1737273072"/>
        <c:axId val="1737271408"/>
      </c:lineChart>
      <c:catAx>
        <c:axId val="17372726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7270576"/>
        <c:crosses val="autoZero"/>
        <c:auto val="1"/>
        <c:lblAlgn val="ctr"/>
        <c:lblOffset val="100"/>
        <c:noMultiLvlLbl val="0"/>
      </c:catAx>
      <c:valAx>
        <c:axId val="173727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7272656"/>
        <c:crosses val="autoZero"/>
        <c:crossBetween val="between"/>
      </c:valAx>
      <c:valAx>
        <c:axId val="1737271408"/>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7273072"/>
        <c:crosses val="max"/>
        <c:crossBetween val="between"/>
      </c:valAx>
      <c:catAx>
        <c:axId val="1737273072"/>
        <c:scaling>
          <c:orientation val="minMax"/>
        </c:scaling>
        <c:delete val="1"/>
        <c:axPos val="b"/>
        <c:numFmt formatCode="General" sourceLinked="1"/>
        <c:majorTickMark val="none"/>
        <c:minorTickMark val="none"/>
        <c:tickLblPos val="nextTo"/>
        <c:crossAx val="17372714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Sentencias</a:t>
            </a:r>
            <a:r>
              <a:rPr lang="es-CO" baseline="0"/>
              <a:t> a Favor de la Entidad</a:t>
            </a:r>
            <a:endParaRPr lang="es-CO"/>
          </a:p>
        </c:rich>
      </c:tx>
      <c:layout>
        <c:manualLayout>
          <c:xMode val="edge"/>
          <c:yMode val="edge"/>
          <c:x val="0.3596804461942257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233814523184596E-2"/>
          <c:y val="0.15731517935258094"/>
          <c:w val="0.90287729658792648"/>
          <c:h val="0.5550069262175561"/>
        </c:manualLayout>
      </c:layout>
      <c:bar3DChart>
        <c:barDir val="col"/>
        <c:grouping val="percentStacked"/>
        <c:varyColors val="0"/>
        <c:ser>
          <c:idx val="0"/>
          <c:order val="0"/>
          <c:spPr>
            <a:solidFill>
              <a:schemeClr val="accent1"/>
            </a:solidFill>
            <a:ln>
              <a:noFill/>
            </a:ln>
            <a:effectLst/>
            <a:sp3d/>
          </c:spPr>
          <c:invertIfNegative val="0"/>
          <c:cat>
            <c:strRef>
              <c:f>'[10]GJUR-IND-001V1'!$H$32:$J$32</c:f>
              <c:strCache>
                <c:ptCount val="3"/>
                <c:pt idx="0">
                  <c:v>total sentencia favorables del periodo </c:v>
                </c:pt>
                <c:pt idx="1">
                  <c:v>Total sentecias del periodo</c:v>
                </c:pt>
                <c:pt idx="2">
                  <c:v>FAVORABILIDAD</c:v>
                </c:pt>
              </c:strCache>
            </c:strRef>
          </c:cat>
          <c:val>
            <c:numRef>
              <c:f>'[10]GJUR-IND-001V1'!$H$33:$J$33</c:f>
              <c:numCache>
                <c:formatCode>General</c:formatCode>
                <c:ptCount val="3"/>
                <c:pt idx="0">
                  <c:v>0</c:v>
                </c:pt>
                <c:pt idx="1">
                  <c:v>0</c:v>
                </c:pt>
                <c:pt idx="2">
                  <c:v>0</c:v>
                </c:pt>
              </c:numCache>
            </c:numRef>
          </c:val>
          <c:extLst>
            <c:ext xmlns:c16="http://schemas.microsoft.com/office/drawing/2014/chart" uri="{C3380CC4-5D6E-409C-BE32-E72D297353CC}">
              <c16:uniqueId val="{00000000-6CA6-46BD-81D0-C1234887F9B4}"/>
            </c:ext>
          </c:extLst>
        </c:ser>
        <c:ser>
          <c:idx val="1"/>
          <c:order val="1"/>
          <c:spPr>
            <a:solidFill>
              <a:schemeClr val="accent2"/>
            </a:solidFill>
            <a:ln>
              <a:noFill/>
            </a:ln>
            <a:effectLst/>
            <a:sp3d/>
          </c:spPr>
          <c:invertIfNegative val="0"/>
          <c:cat>
            <c:strRef>
              <c:f>'[10]GJUR-IND-001V1'!$H$32:$J$32</c:f>
              <c:strCache>
                <c:ptCount val="3"/>
                <c:pt idx="0">
                  <c:v>total sentencia favorables del periodo </c:v>
                </c:pt>
                <c:pt idx="1">
                  <c:v>Total sentecias del periodo</c:v>
                </c:pt>
                <c:pt idx="2">
                  <c:v>FAVORABILIDAD</c:v>
                </c:pt>
              </c:strCache>
            </c:strRef>
          </c:cat>
          <c:val>
            <c:numRef>
              <c:f>'[10]GJUR-IND-001V1'!$H$34:$J$34</c:f>
              <c:numCache>
                <c:formatCode>General</c:formatCode>
                <c:ptCount val="3"/>
                <c:pt idx="0">
                  <c:v>3</c:v>
                </c:pt>
                <c:pt idx="1">
                  <c:v>3</c:v>
                </c:pt>
                <c:pt idx="2">
                  <c:v>1</c:v>
                </c:pt>
              </c:numCache>
            </c:numRef>
          </c:val>
          <c:extLst>
            <c:ext xmlns:c16="http://schemas.microsoft.com/office/drawing/2014/chart" uri="{C3380CC4-5D6E-409C-BE32-E72D297353CC}">
              <c16:uniqueId val="{00000001-6CA6-46BD-81D0-C1234887F9B4}"/>
            </c:ext>
          </c:extLst>
        </c:ser>
        <c:dLbls>
          <c:showLegendKey val="0"/>
          <c:showVal val="0"/>
          <c:showCatName val="0"/>
          <c:showSerName val="0"/>
          <c:showPercent val="0"/>
          <c:showBubbleSize val="0"/>
        </c:dLbls>
        <c:gapWidth val="150"/>
        <c:shape val="box"/>
        <c:axId val="-22142080"/>
        <c:axId val="-22145344"/>
        <c:axId val="0"/>
      </c:bar3DChart>
      <c:catAx>
        <c:axId val="-221420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45344"/>
        <c:crosses val="autoZero"/>
        <c:auto val="1"/>
        <c:lblAlgn val="ctr"/>
        <c:lblOffset val="100"/>
        <c:noMultiLvlLbl val="0"/>
      </c:catAx>
      <c:valAx>
        <c:axId val="-22145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42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'CODI-001'!$H$35</c:f>
              <c:strCache>
                <c:ptCount val="1"/>
                <c:pt idx="0">
                  <c:v>N° de expedientes tramitados con fecha de vencimiento en el trimestre a reportar</c:v>
                </c:pt>
              </c:strCache>
            </c:strRef>
          </c:tx>
          <c:spPr>
            <a:solidFill>
              <a:schemeClr val="accent5"/>
            </a:solidFill>
            <a:ln>
              <a:noFill/>
            </a:ln>
            <a:effectLst/>
          </c:spPr>
          <c:invertIfNegative val="0"/>
          <c:cat>
            <c:strRef>
              <c:f>'CODI-001'!$C$36:$C$40</c:f>
              <c:strCache>
                <c:ptCount val="5"/>
                <c:pt idx="0">
                  <c:v>1er Trimestre </c:v>
                </c:pt>
                <c:pt idx="1">
                  <c:v>2do Trimestre </c:v>
                </c:pt>
                <c:pt idx="2">
                  <c:v>3er Trimestre </c:v>
                </c:pt>
                <c:pt idx="3">
                  <c:v>4to Trimestre </c:v>
                </c:pt>
                <c:pt idx="4">
                  <c:v>TOTAL</c:v>
                </c:pt>
              </c:strCache>
            </c:strRef>
          </c:cat>
          <c:val>
            <c:numRef>
              <c:f>'CODI-001'!$H$36:$H$40</c:f>
              <c:numCache>
                <c:formatCode>0</c:formatCode>
                <c:ptCount val="5"/>
                <c:pt idx="0">
                  <c:v>11</c:v>
                </c:pt>
                <c:pt idx="1">
                  <c:v>13</c:v>
                </c:pt>
                <c:pt idx="2">
                  <c:v>21</c:v>
                </c:pt>
                <c:pt idx="4" formatCode="_(* #,##0_);_(* \(#,##0\);_(* &quot;-&quot;??_);_(@_)">
                  <c:v>45</c:v>
                </c:pt>
              </c:numCache>
            </c:numRef>
          </c:val>
          <c:extLst>
            <c:ext xmlns:c16="http://schemas.microsoft.com/office/drawing/2014/chart" uri="{C3380CC4-5D6E-409C-BE32-E72D297353CC}">
              <c16:uniqueId val="{00000000-B075-42EE-8288-2764B008EC6C}"/>
            </c:ext>
          </c:extLst>
        </c:ser>
        <c:ser>
          <c:idx val="5"/>
          <c:order val="5"/>
          <c:tx>
            <c:strRef>
              <c:f>'CODI-001'!$I$35</c:f>
              <c:strCache>
                <c:ptCount val="1"/>
                <c:pt idx="0">
                  <c:v>N° total de expedientes con fecha de vencimiento en el trimestre a reportar</c:v>
                </c:pt>
              </c:strCache>
            </c:strRef>
          </c:tx>
          <c:spPr>
            <a:solidFill>
              <a:schemeClr val="accent6"/>
            </a:solidFill>
            <a:ln>
              <a:noFill/>
            </a:ln>
            <a:effectLst/>
          </c:spPr>
          <c:invertIfNegative val="0"/>
          <c:cat>
            <c:strRef>
              <c:f>'CODI-001'!$C$36:$C$40</c:f>
              <c:strCache>
                <c:ptCount val="5"/>
                <c:pt idx="0">
                  <c:v>1er Trimestre </c:v>
                </c:pt>
                <c:pt idx="1">
                  <c:v>2do Trimestre </c:v>
                </c:pt>
                <c:pt idx="2">
                  <c:v>3er Trimestre </c:v>
                </c:pt>
                <c:pt idx="3">
                  <c:v>4to Trimestre </c:v>
                </c:pt>
                <c:pt idx="4">
                  <c:v>TOTAL</c:v>
                </c:pt>
              </c:strCache>
            </c:strRef>
          </c:cat>
          <c:val>
            <c:numRef>
              <c:f>'CODI-001'!$I$36:$I$40</c:f>
              <c:numCache>
                <c:formatCode>0</c:formatCode>
                <c:ptCount val="5"/>
                <c:pt idx="0">
                  <c:v>3</c:v>
                </c:pt>
                <c:pt idx="1">
                  <c:v>2</c:v>
                </c:pt>
                <c:pt idx="2">
                  <c:v>21</c:v>
                </c:pt>
                <c:pt idx="4" formatCode="_(* #,##0_);_(* \(#,##0\);_(* &quot;-&quot;??_);_(@_)">
                  <c:v>26</c:v>
                </c:pt>
              </c:numCache>
            </c:numRef>
          </c:val>
          <c:extLst>
            <c:ext xmlns:c16="http://schemas.microsoft.com/office/drawing/2014/chart" uri="{C3380CC4-5D6E-409C-BE32-E72D297353CC}">
              <c16:uniqueId val="{00000001-B075-42EE-8288-2764B008EC6C}"/>
            </c:ext>
          </c:extLst>
        </c:ser>
        <c:ser>
          <c:idx val="6"/>
          <c:order val="6"/>
          <c:tx>
            <c:strRef>
              <c:f>'CODI-001'!$J$35</c:f>
              <c:strCache>
                <c:ptCount val="1"/>
                <c:pt idx="0">
                  <c:v>RESULTADO</c:v>
                </c:pt>
              </c:strCache>
            </c:strRef>
          </c:tx>
          <c:spPr>
            <a:solidFill>
              <a:schemeClr val="accent1">
                <a:lumMod val="60000"/>
              </a:schemeClr>
            </a:solidFill>
            <a:ln>
              <a:noFill/>
            </a:ln>
            <a:effectLst/>
          </c:spPr>
          <c:invertIfNegative val="0"/>
          <c:cat>
            <c:strRef>
              <c:f>'CODI-001'!$C$36:$C$40</c:f>
              <c:strCache>
                <c:ptCount val="5"/>
                <c:pt idx="0">
                  <c:v>1er Trimestre </c:v>
                </c:pt>
                <c:pt idx="1">
                  <c:v>2do Trimestre </c:v>
                </c:pt>
                <c:pt idx="2">
                  <c:v>3er Trimestre </c:v>
                </c:pt>
                <c:pt idx="3">
                  <c:v>4to Trimestre </c:v>
                </c:pt>
                <c:pt idx="4">
                  <c:v>TOTAL</c:v>
                </c:pt>
              </c:strCache>
            </c:strRef>
          </c:cat>
          <c:val>
            <c:numRef>
              <c:f>'CODI-001'!$J$36:$J$40</c:f>
              <c:numCache>
                <c:formatCode>0%</c:formatCode>
                <c:ptCount val="5"/>
                <c:pt idx="0">
                  <c:v>3.6666666666666665</c:v>
                </c:pt>
                <c:pt idx="1">
                  <c:v>6.5</c:v>
                </c:pt>
                <c:pt idx="2">
                  <c:v>1</c:v>
                </c:pt>
                <c:pt idx="3">
                  <c:v>0</c:v>
                </c:pt>
                <c:pt idx="4">
                  <c:v>3.67</c:v>
                </c:pt>
              </c:numCache>
            </c:numRef>
          </c:val>
          <c:extLst>
            <c:ext xmlns:c16="http://schemas.microsoft.com/office/drawing/2014/chart" uri="{C3380CC4-5D6E-409C-BE32-E72D297353CC}">
              <c16:uniqueId val="{00000002-B075-42EE-8288-2764B008EC6C}"/>
            </c:ext>
          </c:extLst>
        </c:ser>
        <c:dLbls>
          <c:showLegendKey val="0"/>
          <c:showVal val="0"/>
          <c:showCatName val="0"/>
          <c:showSerName val="0"/>
          <c:showPercent val="0"/>
          <c:showBubbleSize val="0"/>
        </c:dLbls>
        <c:gapWidth val="219"/>
        <c:overlap val="-27"/>
        <c:axId val="212729040"/>
        <c:axId val="212728648"/>
        <c:extLst>
          <c:ext xmlns:c15="http://schemas.microsoft.com/office/drawing/2012/chart" uri="{02D57815-91ED-43cb-92C2-25804820EDAC}">
            <c15:filteredBarSeries>
              <c15:ser>
                <c:idx val="0"/>
                <c:order val="0"/>
                <c:tx>
                  <c:strRef>
                    <c:extLst>
                      <c:ext uri="{02D57815-91ED-43cb-92C2-25804820EDAC}">
                        <c15:formulaRef>
                          <c15:sqref>'CODI-001'!$D$35</c15:sqref>
                        </c15:formulaRef>
                      </c:ext>
                    </c:extLst>
                    <c:strCache>
                      <c:ptCount val="1"/>
                    </c:strCache>
                  </c:strRef>
                </c:tx>
                <c:spPr>
                  <a:solidFill>
                    <a:schemeClr val="accent1"/>
                  </a:solidFill>
                  <a:ln>
                    <a:noFill/>
                  </a:ln>
                  <a:effectLst/>
                </c:spPr>
                <c:invertIfNegative val="0"/>
                <c:cat>
                  <c:strRef>
                    <c:extLst>
                      <c:ext uri="{02D57815-91ED-43cb-92C2-25804820EDAC}">
                        <c15:formulaRef>
                          <c15:sqref>'CODI-001'!$C$36:$C$40</c15:sqref>
                        </c15:formulaRef>
                      </c:ext>
                    </c:extLst>
                    <c:strCache>
                      <c:ptCount val="5"/>
                      <c:pt idx="0">
                        <c:v>1er Trimestre </c:v>
                      </c:pt>
                      <c:pt idx="1">
                        <c:v>2do Trimestre </c:v>
                      </c:pt>
                      <c:pt idx="2">
                        <c:v>3er Trimestre </c:v>
                      </c:pt>
                      <c:pt idx="3">
                        <c:v>4to Trimestre </c:v>
                      </c:pt>
                      <c:pt idx="4">
                        <c:v>TOTAL</c:v>
                      </c:pt>
                    </c:strCache>
                  </c:strRef>
                </c:cat>
                <c:val>
                  <c:numRef>
                    <c:extLst>
                      <c:ext uri="{02D57815-91ED-43cb-92C2-25804820EDAC}">
                        <c15:formulaRef>
                          <c15:sqref>'CODI-001'!$D$36:$D$40</c15:sqref>
                        </c15:formulaRef>
                      </c:ext>
                    </c:extLst>
                    <c:numCache>
                      <c:formatCode>General</c:formatCode>
                      <c:ptCount val="5"/>
                    </c:numCache>
                  </c:numRef>
                </c:val>
                <c:extLst>
                  <c:ext xmlns:c16="http://schemas.microsoft.com/office/drawing/2014/chart" uri="{C3380CC4-5D6E-409C-BE32-E72D297353CC}">
                    <c16:uniqueId val="{00000003-B075-42EE-8288-2764B008EC6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'CODI-001'!$E$35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'CODI-001'!$C$36:$C$40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'CODI-001'!$E$36:$E$40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B075-42EE-8288-2764B008EC6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'CODI-001'!$F$35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'CODI-001'!$C$36:$C$40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'CODI-001'!$F$36:$F$40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B075-42EE-8288-2764B008EC6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'CODI-001'!$G$35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'CODI-001'!$C$36:$C$40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'CODI-001'!$G$36:$G$40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B075-42EE-8288-2764B008EC6C}"/>
                  </c:ext>
                </c:extLst>
              </c15:ser>
            </c15:filteredBarSeries>
          </c:ext>
        </c:extLst>
      </c:barChart>
      <c:catAx>
        <c:axId val="21272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8648"/>
        <c:crosses val="autoZero"/>
        <c:auto val="1"/>
        <c:lblAlgn val="ctr"/>
        <c:lblOffset val="100"/>
        <c:noMultiLvlLbl val="0"/>
      </c:catAx>
      <c:valAx>
        <c:axId val="212728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'[11]CEM-IND-001-V11'!$D$35</c:f>
              <c:strCache>
                <c:ptCount val="1"/>
              </c:strCache>
            </c:strRef>
          </c:tx>
          <c:spPr>
            <a:solidFill>
              <a:schemeClr val="accent1"/>
            </a:solidFill>
            <a:ln>
              <a:noFill/>
            </a:ln>
            <a:effectLst/>
          </c:spPr>
          <c:invertIfNegative val="0"/>
          <c:cat>
            <c:strRef>
              <c:f>'[11]CEM-IND-001-V11'!$C$36:$C$40</c:f>
              <c:strCache>
                <c:ptCount val="5"/>
                <c:pt idx="0">
                  <c:v>Trimestre 1</c:v>
                </c:pt>
                <c:pt idx="1">
                  <c:v>Trimestre 2</c:v>
                </c:pt>
                <c:pt idx="2">
                  <c:v>Trimestre 3</c:v>
                </c:pt>
                <c:pt idx="3">
                  <c:v>Trimestre 4</c:v>
                </c:pt>
                <c:pt idx="4">
                  <c:v>SUMATORIA</c:v>
                </c:pt>
              </c:strCache>
            </c:strRef>
          </c:cat>
          <c:val>
            <c:numRef>
              <c:f>'[11]CEM-IND-001-V11'!$D$36:$D$40</c:f>
              <c:numCache>
                <c:formatCode>General</c:formatCode>
                <c:ptCount val="5"/>
              </c:numCache>
            </c:numRef>
          </c:val>
          <c:extLst>
            <c:ext xmlns:c16="http://schemas.microsoft.com/office/drawing/2014/chart" uri="{C3380CC4-5D6E-409C-BE32-E72D297353CC}">
              <c16:uniqueId val="{00000000-0A23-4465-ADA2-8FC5DEFFB875}"/>
            </c:ext>
          </c:extLst>
        </c:ser>
        <c:ser>
          <c:idx val="1"/>
          <c:order val="1"/>
          <c:tx>
            <c:strRef>
              <c:f>'[11]CEM-IND-001-V11'!$E$35</c:f>
              <c:strCache>
                <c:ptCount val="1"/>
              </c:strCache>
            </c:strRef>
          </c:tx>
          <c:spPr>
            <a:solidFill>
              <a:schemeClr val="accent2"/>
            </a:solidFill>
            <a:ln>
              <a:noFill/>
            </a:ln>
            <a:effectLst/>
          </c:spPr>
          <c:invertIfNegative val="0"/>
          <c:cat>
            <c:strRef>
              <c:f>'[11]CEM-IND-001-V11'!$C$36:$C$40</c:f>
              <c:strCache>
                <c:ptCount val="5"/>
                <c:pt idx="0">
                  <c:v>Trimestre 1</c:v>
                </c:pt>
                <c:pt idx="1">
                  <c:v>Trimestre 2</c:v>
                </c:pt>
                <c:pt idx="2">
                  <c:v>Trimestre 3</c:v>
                </c:pt>
                <c:pt idx="3">
                  <c:v>Trimestre 4</c:v>
                </c:pt>
                <c:pt idx="4">
                  <c:v>SUMATORIA</c:v>
                </c:pt>
              </c:strCache>
            </c:strRef>
          </c:cat>
          <c:val>
            <c:numRef>
              <c:f>'[11]CEM-IND-001-V11'!$E$36:$E$40</c:f>
              <c:numCache>
                <c:formatCode>General</c:formatCode>
                <c:ptCount val="5"/>
              </c:numCache>
            </c:numRef>
          </c:val>
          <c:extLst>
            <c:ext xmlns:c16="http://schemas.microsoft.com/office/drawing/2014/chart" uri="{C3380CC4-5D6E-409C-BE32-E72D297353CC}">
              <c16:uniqueId val="{00000001-0A23-4465-ADA2-8FC5DEFFB875}"/>
            </c:ext>
          </c:extLst>
        </c:ser>
        <c:ser>
          <c:idx val="2"/>
          <c:order val="2"/>
          <c:tx>
            <c:strRef>
              <c:f>'[11]CEM-IND-001-V11'!$F$35</c:f>
              <c:strCache>
                <c:ptCount val="1"/>
              </c:strCache>
            </c:strRef>
          </c:tx>
          <c:spPr>
            <a:solidFill>
              <a:schemeClr val="accent3"/>
            </a:solidFill>
            <a:ln>
              <a:noFill/>
            </a:ln>
            <a:effectLst/>
          </c:spPr>
          <c:invertIfNegative val="0"/>
          <c:cat>
            <c:strRef>
              <c:f>'[11]CEM-IND-001-V11'!$C$36:$C$40</c:f>
              <c:strCache>
                <c:ptCount val="5"/>
                <c:pt idx="0">
                  <c:v>Trimestre 1</c:v>
                </c:pt>
                <c:pt idx="1">
                  <c:v>Trimestre 2</c:v>
                </c:pt>
                <c:pt idx="2">
                  <c:v>Trimestre 3</c:v>
                </c:pt>
                <c:pt idx="3">
                  <c:v>Trimestre 4</c:v>
                </c:pt>
                <c:pt idx="4">
                  <c:v>SUMATORIA</c:v>
                </c:pt>
              </c:strCache>
            </c:strRef>
          </c:cat>
          <c:val>
            <c:numRef>
              <c:f>'[11]CEM-IND-001-V11'!$F$36:$F$40</c:f>
              <c:numCache>
                <c:formatCode>General</c:formatCode>
                <c:ptCount val="5"/>
              </c:numCache>
            </c:numRef>
          </c:val>
          <c:extLst>
            <c:ext xmlns:c16="http://schemas.microsoft.com/office/drawing/2014/chart" uri="{C3380CC4-5D6E-409C-BE32-E72D297353CC}">
              <c16:uniqueId val="{00000002-0A23-4465-ADA2-8FC5DEFFB875}"/>
            </c:ext>
          </c:extLst>
        </c:ser>
        <c:ser>
          <c:idx val="3"/>
          <c:order val="3"/>
          <c:tx>
            <c:strRef>
              <c:f>'[11]CEM-IND-001-V11'!$G$35</c:f>
              <c:strCache>
                <c:ptCount val="1"/>
              </c:strCache>
            </c:strRef>
          </c:tx>
          <c:spPr>
            <a:solidFill>
              <a:schemeClr val="accent4"/>
            </a:solidFill>
            <a:ln>
              <a:noFill/>
            </a:ln>
            <a:effectLst/>
          </c:spPr>
          <c:invertIfNegative val="0"/>
          <c:cat>
            <c:strRef>
              <c:f>'[11]CEM-IND-001-V11'!$C$36:$C$40</c:f>
              <c:strCache>
                <c:ptCount val="5"/>
                <c:pt idx="0">
                  <c:v>Trimestre 1</c:v>
                </c:pt>
                <c:pt idx="1">
                  <c:v>Trimestre 2</c:v>
                </c:pt>
                <c:pt idx="2">
                  <c:v>Trimestre 3</c:v>
                </c:pt>
                <c:pt idx="3">
                  <c:v>Trimestre 4</c:v>
                </c:pt>
                <c:pt idx="4">
                  <c:v>SUMATORIA</c:v>
                </c:pt>
              </c:strCache>
            </c:strRef>
          </c:cat>
          <c:val>
            <c:numRef>
              <c:f>'[11]CEM-IND-001-V11'!$G$36:$G$40</c:f>
              <c:numCache>
                <c:formatCode>General</c:formatCode>
                <c:ptCount val="5"/>
              </c:numCache>
            </c:numRef>
          </c:val>
          <c:extLst>
            <c:ext xmlns:c16="http://schemas.microsoft.com/office/drawing/2014/chart" uri="{C3380CC4-5D6E-409C-BE32-E72D297353CC}">
              <c16:uniqueId val="{00000003-0A23-4465-ADA2-8FC5DEFFB875}"/>
            </c:ext>
          </c:extLst>
        </c:ser>
        <c:ser>
          <c:idx val="4"/>
          <c:order val="4"/>
          <c:tx>
            <c:strRef>
              <c:f>'[11]CEM-IND-001-V11'!$H$35</c:f>
              <c:strCache>
                <c:ptCount val="1"/>
                <c:pt idx="0">
                  <c:v>Sumatoria de actividades del PAA ejecutadas</c:v>
                </c:pt>
              </c:strCache>
            </c:strRef>
          </c:tx>
          <c:spPr>
            <a:solidFill>
              <a:schemeClr val="accent5"/>
            </a:solidFill>
            <a:ln>
              <a:noFill/>
            </a:ln>
            <a:effectLst/>
          </c:spPr>
          <c:invertIfNegative val="0"/>
          <c:dLbls>
            <c:dLbl>
              <c:idx val="0"/>
              <c:tx>
                <c:rich>
                  <a:bodyPr/>
                  <a:lstStyle/>
                  <a:p>
                    <a:r>
                      <a:rPr lang="en-US"/>
                      <a:t>34</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A23-4465-ADA2-8FC5DEFFB8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'[11]CEM-IND-001-V11'!$C$36:$C$40</c:f>
              <c:strCache>
                <c:ptCount val="5"/>
                <c:pt idx="0">
                  <c:v>Trimestre 1</c:v>
                </c:pt>
                <c:pt idx="1">
                  <c:v>Trimestre 2</c:v>
                </c:pt>
                <c:pt idx="2">
                  <c:v>Trimestre 3</c:v>
                </c:pt>
                <c:pt idx="3">
                  <c:v>Trimestre 4</c:v>
                </c:pt>
                <c:pt idx="4">
                  <c:v>SUMATORIA</c:v>
                </c:pt>
              </c:strCache>
            </c:strRef>
          </c:cat>
          <c:val>
            <c:numRef>
              <c:f>'[11]CEM-IND-001-V11'!$H$36:$H$40</c:f>
              <c:numCache>
                <c:formatCode>General</c:formatCode>
                <c:ptCount val="5"/>
                <c:pt idx="0">
                  <c:v>36</c:v>
                </c:pt>
                <c:pt idx="1">
                  <c:v>23</c:v>
                </c:pt>
                <c:pt idx="2">
                  <c:v>31</c:v>
                </c:pt>
                <c:pt idx="3">
                  <c:v>28</c:v>
                </c:pt>
                <c:pt idx="4">
                  <c:v>118</c:v>
                </c:pt>
              </c:numCache>
            </c:numRef>
          </c:val>
          <c:extLst>
            <c:ext xmlns:c16="http://schemas.microsoft.com/office/drawing/2014/chart" uri="{C3380CC4-5D6E-409C-BE32-E72D297353CC}">
              <c16:uniqueId val="{00000005-0A23-4465-ADA2-8FC5DEFFB875}"/>
            </c:ext>
          </c:extLst>
        </c:ser>
        <c:ser>
          <c:idx val="5"/>
          <c:order val="5"/>
          <c:tx>
            <c:strRef>
              <c:f>'[11]CEM-IND-001-V11'!$I$35</c:f>
              <c:strCache>
                <c:ptCount val="1"/>
                <c:pt idx="0">
                  <c:v>Sumatoria de actividades del PAA programadas</c:v>
                </c:pt>
              </c:strCache>
            </c:strRef>
          </c:tx>
          <c:spPr>
            <a:solidFill>
              <a:srgbClr val="FFC000"/>
            </a:solidFill>
            <a:ln>
              <a:noFill/>
            </a:ln>
            <a:effectLst/>
          </c:spPr>
          <c:invertIfNegative val="0"/>
          <c:dLbls>
            <c:dLbl>
              <c:idx val="0"/>
              <c:tx>
                <c:rich>
                  <a:bodyPr/>
                  <a:lstStyle/>
                  <a:p>
                    <a:r>
                      <a:rPr lang="en-US"/>
                      <a:t>35</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A23-4465-ADA2-8FC5DEFFB8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'[11]CEM-IND-001-V11'!$C$36:$C$40</c:f>
              <c:strCache>
                <c:ptCount val="5"/>
                <c:pt idx="0">
                  <c:v>Trimestre 1</c:v>
                </c:pt>
                <c:pt idx="1">
                  <c:v>Trimestre 2</c:v>
                </c:pt>
                <c:pt idx="2">
                  <c:v>Trimestre 3</c:v>
                </c:pt>
                <c:pt idx="3">
                  <c:v>Trimestre 4</c:v>
                </c:pt>
                <c:pt idx="4">
                  <c:v>SUMATORIA</c:v>
                </c:pt>
              </c:strCache>
            </c:strRef>
          </c:cat>
          <c:val>
            <c:numRef>
              <c:f>'[11]CEM-IND-001-V11'!$I$36:$I$40</c:f>
              <c:numCache>
                <c:formatCode>General</c:formatCode>
                <c:ptCount val="5"/>
                <c:pt idx="0">
                  <c:v>37</c:v>
                </c:pt>
                <c:pt idx="1">
                  <c:v>23</c:v>
                </c:pt>
                <c:pt idx="2">
                  <c:v>32</c:v>
                </c:pt>
                <c:pt idx="3">
                  <c:v>29</c:v>
                </c:pt>
                <c:pt idx="4">
                  <c:v>121</c:v>
                </c:pt>
              </c:numCache>
            </c:numRef>
          </c:val>
          <c:extLst>
            <c:ext xmlns:c16="http://schemas.microsoft.com/office/drawing/2014/chart" uri="{C3380CC4-5D6E-409C-BE32-E72D297353CC}">
              <c16:uniqueId val="{00000007-0A23-4465-ADA2-8FC5DEFFB875}"/>
            </c:ext>
          </c:extLst>
        </c:ser>
        <c:ser>
          <c:idx val="6"/>
          <c:order val="6"/>
          <c:tx>
            <c:strRef>
              <c:f>'[11]CEM-IND-001-V11'!$J$35</c:f>
              <c:strCache>
                <c:ptCount val="1"/>
                <c:pt idx="0">
                  <c:v>% cumplimiento</c:v>
                </c:pt>
              </c:strCache>
            </c:strRef>
          </c:tx>
          <c:spPr>
            <a:solidFill>
              <a:srgbClr val="00B050"/>
            </a:solidFill>
            <a:ln>
              <a:noFill/>
            </a:ln>
            <a:effectLst/>
          </c:spPr>
          <c:invertIfNegative val="0"/>
          <c:dLbls>
            <c:dLbl>
              <c:idx val="0"/>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A23-4465-ADA2-8FC5DEFFB875}"/>
                </c:ext>
              </c:extLst>
            </c:dLbl>
            <c:dLbl>
              <c:idx val="1"/>
              <c:delete val="1"/>
              <c:extLst>
                <c:ext xmlns:c15="http://schemas.microsoft.com/office/drawing/2012/chart" uri="{CE6537A1-D6FC-4f65-9D91-7224C49458BB}"/>
                <c:ext xmlns:c16="http://schemas.microsoft.com/office/drawing/2014/chart" uri="{C3380CC4-5D6E-409C-BE32-E72D297353CC}">
                  <c16:uniqueId val="{00000009-0A23-4465-ADA2-8FC5DEFFB875}"/>
                </c:ext>
              </c:extLst>
            </c:dLbl>
            <c:dLbl>
              <c:idx val="2"/>
              <c:delete val="1"/>
              <c:extLst>
                <c:ext xmlns:c15="http://schemas.microsoft.com/office/drawing/2012/chart" uri="{CE6537A1-D6FC-4f65-9D91-7224C49458BB}"/>
                <c:ext xmlns:c16="http://schemas.microsoft.com/office/drawing/2014/chart" uri="{C3380CC4-5D6E-409C-BE32-E72D297353CC}">
                  <c16:uniqueId val="{0000000A-0A23-4465-ADA2-8FC5DEFFB875}"/>
                </c:ext>
              </c:extLst>
            </c:dLbl>
            <c:dLbl>
              <c:idx val="3"/>
              <c:delete val="1"/>
              <c:extLst>
                <c:ext xmlns:c15="http://schemas.microsoft.com/office/drawing/2012/chart" uri="{CE6537A1-D6FC-4f65-9D91-7224C49458BB}"/>
                <c:ext xmlns:c16="http://schemas.microsoft.com/office/drawing/2014/chart" uri="{C3380CC4-5D6E-409C-BE32-E72D297353CC}">
                  <c16:uniqueId val="{0000000B-0A23-4465-ADA2-8FC5DEFFB875}"/>
                </c:ext>
              </c:extLst>
            </c:dLbl>
            <c:dLbl>
              <c:idx val="4"/>
              <c:delete val="1"/>
              <c:extLst>
                <c:ext xmlns:c15="http://schemas.microsoft.com/office/drawing/2012/chart" uri="{CE6537A1-D6FC-4f65-9D91-7224C49458BB}"/>
                <c:ext xmlns:c16="http://schemas.microsoft.com/office/drawing/2014/chart" uri="{C3380CC4-5D6E-409C-BE32-E72D297353CC}">
                  <c16:uniqueId val="{0000000C-0A23-4465-ADA2-8FC5DEFFB8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'[11]CEM-IND-001-V11'!$C$36:$C$40</c:f>
              <c:strCache>
                <c:ptCount val="5"/>
                <c:pt idx="0">
                  <c:v>Trimestre 1</c:v>
                </c:pt>
                <c:pt idx="1">
                  <c:v>Trimestre 2</c:v>
                </c:pt>
                <c:pt idx="2">
                  <c:v>Trimestre 3</c:v>
                </c:pt>
                <c:pt idx="3">
                  <c:v>Trimestre 4</c:v>
                </c:pt>
                <c:pt idx="4">
                  <c:v>SUMATORIA</c:v>
                </c:pt>
              </c:strCache>
            </c:strRef>
          </c:cat>
          <c:val>
            <c:numRef>
              <c:f>'[11]CEM-IND-001-V11'!$J$36:$J$40</c:f>
              <c:numCache>
                <c:formatCode>General</c:formatCode>
                <c:ptCount val="5"/>
                <c:pt idx="0">
                  <c:v>0.97297297297297303</c:v>
                </c:pt>
                <c:pt idx="1">
                  <c:v>1</c:v>
                </c:pt>
                <c:pt idx="2">
                  <c:v>0.96875</c:v>
                </c:pt>
                <c:pt idx="3">
                  <c:v>0.96551724137931039</c:v>
                </c:pt>
                <c:pt idx="4">
                  <c:v>0.97520661157024791</c:v>
                </c:pt>
              </c:numCache>
            </c:numRef>
          </c:val>
          <c:extLst>
            <c:ext xmlns:c16="http://schemas.microsoft.com/office/drawing/2014/chart" uri="{C3380CC4-5D6E-409C-BE32-E72D297353CC}">
              <c16:uniqueId val="{0000000D-0A23-4465-ADA2-8FC5DEFFB875}"/>
            </c:ext>
          </c:extLst>
        </c:ser>
        <c:dLbls>
          <c:showLegendKey val="0"/>
          <c:showVal val="0"/>
          <c:showCatName val="0"/>
          <c:showSerName val="0"/>
          <c:showPercent val="0"/>
          <c:showBubbleSize val="0"/>
        </c:dLbls>
        <c:gapWidth val="219"/>
        <c:overlap val="-27"/>
        <c:axId val="639259920"/>
        <c:axId val="639263248"/>
      </c:barChart>
      <c:catAx>
        <c:axId val="639259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9263248"/>
        <c:crosses val="autoZero"/>
        <c:auto val="1"/>
        <c:lblAlgn val="ctr"/>
        <c:lblOffset val="100"/>
        <c:noMultiLvlLbl val="0"/>
      </c:catAx>
      <c:valAx>
        <c:axId val="639263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9259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835380910540845E-2"/>
          <c:y val="0.26804812996862803"/>
          <c:w val="0.90481095540478018"/>
          <c:h val="0.61948672980639108"/>
        </c:manualLayout>
      </c:layout>
      <c:barChart>
        <c:barDir val="col"/>
        <c:grouping val="clustered"/>
        <c:varyColors val="0"/>
        <c:ser>
          <c:idx val="0"/>
          <c:order val="0"/>
          <c:spPr>
            <a:solidFill>
              <a:schemeClr val="accent1"/>
            </a:solidFill>
            <a:ln>
              <a:noFill/>
            </a:ln>
            <a:effectLst/>
          </c:spPr>
          <c:invertIfNegative val="0"/>
          <c:dLbls>
            <c:dLbl>
              <c:idx val="0"/>
              <c:tx>
                <c:rich>
                  <a:bodyPr/>
                  <a:lstStyle/>
                  <a:p>
                    <a:r>
                      <a:rPr lang="en-US"/>
                      <a:t>23</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97A-4F75-AA81-F6DAD691800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'[12]CEM-IND-002-V5'!$H$36:$H$39</c:f>
              <c:numCache>
                <c:formatCode>General</c:formatCode>
                <c:ptCount val="4"/>
                <c:pt idx="0">
                  <c:v>24</c:v>
                </c:pt>
                <c:pt idx="1">
                  <c:v>64</c:v>
                </c:pt>
                <c:pt idx="2">
                  <c:v>74</c:v>
                </c:pt>
                <c:pt idx="3">
                  <c:v>112</c:v>
                </c:pt>
              </c:numCache>
            </c:numRef>
          </c:val>
          <c:extLst>
            <c:ext xmlns:c16="http://schemas.microsoft.com/office/drawing/2014/chart" uri="{C3380CC4-5D6E-409C-BE32-E72D297353CC}">
              <c16:uniqueId val="{00000001-B97A-4F75-AA81-F6DAD6918000}"/>
            </c:ext>
          </c:extLst>
        </c:ser>
        <c:ser>
          <c:idx val="1"/>
          <c:order val="1"/>
          <c:spPr>
            <a:solidFill>
              <a:schemeClr val="accent2"/>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B97A-4F75-AA81-F6DAD6918000}"/>
                </c:ext>
              </c:extLst>
            </c:dLbl>
            <c:dLbl>
              <c:idx val="2"/>
              <c:delete val="1"/>
              <c:extLst>
                <c:ext xmlns:c15="http://schemas.microsoft.com/office/drawing/2012/chart" uri="{CE6537A1-D6FC-4f65-9D91-7224C49458BB}"/>
                <c:ext xmlns:c16="http://schemas.microsoft.com/office/drawing/2014/chart" uri="{C3380CC4-5D6E-409C-BE32-E72D297353CC}">
                  <c16:uniqueId val="{00000003-B97A-4F75-AA81-F6DAD6918000}"/>
                </c:ext>
              </c:extLst>
            </c:dLbl>
            <c:dLbl>
              <c:idx val="3"/>
              <c:delete val="1"/>
              <c:extLst>
                <c:ext xmlns:c15="http://schemas.microsoft.com/office/drawing/2012/chart" uri="{CE6537A1-D6FC-4f65-9D91-7224C49458BB}"/>
                <c:ext xmlns:c16="http://schemas.microsoft.com/office/drawing/2014/chart" uri="{C3380CC4-5D6E-409C-BE32-E72D297353CC}">
                  <c16:uniqueId val="{00000004-B97A-4F75-AA81-F6DAD691800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'[12]CEM-IND-002-V5'!$I$36:$I$39</c:f>
              <c:numCache>
                <c:formatCode>General</c:formatCode>
                <c:ptCount val="4"/>
                <c:pt idx="0">
                  <c:v>37</c:v>
                </c:pt>
                <c:pt idx="1">
                  <c:v>84</c:v>
                </c:pt>
                <c:pt idx="2">
                  <c:v>80</c:v>
                </c:pt>
                <c:pt idx="3">
                  <c:v>130</c:v>
                </c:pt>
              </c:numCache>
            </c:numRef>
          </c:val>
          <c:extLst>
            <c:ext xmlns:c16="http://schemas.microsoft.com/office/drawing/2014/chart" uri="{C3380CC4-5D6E-409C-BE32-E72D297353CC}">
              <c16:uniqueId val="{00000005-B97A-4F75-AA81-F6DAD6918000}"/>
            </c:ext>
          </c:extLst>
        </c:ser>
        <c:ser>
          <c:idx val="2"/>
          <c:order val="2"/>
          <c:spPr>
            <a:solidFill>
              <a:schemeClr val="accent3"/>
            </a:solidFill>
            <a:ln>
              <a:noFill/>
            </a:ln>
            <a:effectLst/>
          </c:spPr>
          <c:invertIfNegative val="0"/>
          <c:cat>
            <c:strLit>
              <c:ptCount val="1"/>
              <c:pt idx="0">
                <c:v>Trimestre 1</c:v>
              </c:pt>
            </c:strLit>
          </c:cat>
          <c:val>
            <c:numRef>
              <c:f>'[12]CEM-IND-002-V5'!$J$36:$J$39</c:f>
              <c:numCache>
                <c:formatCode>General</c:formatCode>
                <c:ptCount val="4"/>
                <c:pt idx="0">
                  <c:v>0.64864864864864868</c:v>
                </c:pt>
                <c:pt idx="1">
                  <c:v>0.76190476190476186</c:v>
                </c:pt>
                <c:pt idx="2">
                  <c:v>0.92500000000000004</c:v>
                </c:pt>
                <c:pt idx="3">
                  <c:v>0.86153846153846159</c:v>
                </c:pt>
              </c:numCache>
            </c:numRef>
          </c:val>
          <c:extLst>
            <c:ext xmlns:c16="http://schemas.microsoft.com/office/drawing/2014/chart" uri="{C3380CC4-5D6E-409C-BE32-E72D297353CC}">
              <c16:uniqueId val="{00000006-B97A-4F75-AA81-F6DAD6918000}"/>
            </c:ext>
          </c:extLst>
        </c:ser>
        <c:dLbls>
          <c:showLegendKey val="0"/>
          <c:showVal val="0"/>
          <c:showCatName val="0"/>
          <c:showSerName val="0"/>
          <c:showPercent val="0"/>
          <c:showBubbleSize val="0"/>
        </c:dLbls>
        <c:gapWidth val="219"/>
        <c:overlap val="-27"/>
        <c:axId val="969214624"/>
        <c:axId val="969211296"/>
      </c:barChart>
      <c:catAx>
        <c:axId val="96921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1296"/>
        <c:crosses val="autoZero"/>
        <c:auto val="1"/>
        <c:lblAlgn val="ctr"/>
        <c:lblOffset val="100"/>
        <c:noMultiLvlLbl val="0"/>
      </c:catAx>
      <c:valAx>
        <c:axId val="96921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&amp;ZAvenida Calle 26 No. 57-83 Torre 8, Piso 8 CEMSA - C.P. 111321 
PBX:(+57) 601-3779555 - Información: Línea 195 
Sede Operativa - Atención al Ciudadano: Calle 22D No. 120-40
www.umv.gov.co &amp;CDESI-FM-007
&amp;P de &amp;#</c:oddFooter>
    </c:headerFooter>
    <c:pageMargins b="0.75" l="0.7" r="0.7" t="0.75" header="0.3" footer="0.3"/>
    <c:pageSetup orientation="landscape"/>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TIEMPO PROMEDIO DE ATENCIÓN CHAT VIRTUAL</a:t>
            </a:r>
            <a:endParaRPr lang="en-US" baseline="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4456036745406818E-2"/>
          <c:y val="0.20916666666666667"/>
          <c:w val="0.88498840769903764"/>
          <c:h val="0.57753062117235354"/>
        </c:manualLayout>
      </c:layout>
      <c:barChart>
        <c:barDir val="col"/>
        <c:grouping val="clustered"/>
        <c:varyColors val="0"/>
        <c:ser>
          <c:idx val="0"/>
          <c:order val="0"/>
          <c:tx>
            <c:strRef>
              <c:f>'APIC-003'!$C$36</c:f>
              <c:strCache>
                <c:ptCount val="1"/>
                <c:pt idx="0">
                  <c:v>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'APIC-003'!$J$36</c:f>
              <c:numCache>
                <c:formatCode>h:mm</c:formatCode>
                <c:ptCount val="1"/>
                <c:pt idx="0">
                  <c:v>0.74444444444444446</c:v>
                </c:pt>
              </c:numCache>
            </c:numRef>
          </c:val>
          <c:extLst>
            <c:ext xmlns:c16="http://schemas.microsoft.com/office/drawing/2014/chart" uri="{C3380CC4-5D6E-409C-BE32-E72D297353CC}">
              <c16:uniqueId val="{00000000-6481-4CA2-930C-31DB93EFADD8}"/>
            </c:ext>
          </c:extLst>
        </c:ser>
        <c:ser>
          <c:idx val="1"/>
          <c:order val="1"/>
          <c:tx>
            <c:strRef>
              <c:f>'APIC-003'!$C$37</c:f>
              <c:strCache>
                <c:ptCount val="1"/>
                <c:pt idx="0">
                  <c:v>2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'APIC-003'!$J$37</c:f>
              <c:numCache>
                <c:formatCode>h:mm</c:formatCode>
                <c:ptCount val="1"/>
                <c:pt idx="0">
                  <c:v>0.34652777777777777</c:v>
                </c:pt>
              </c:numCache>
            </c:numRef>
          </c:val>
          <c:extLst>
            <c:ext xmlns:c16="http://schemas.microsoft.com/office/drawing/2014/chart" uri="{C3380CC4-5D6E-409C-BE32-E72D297353CC}">
              <c16:uniqueId val="{00000001-6481-4CA2-930C-31DB93EFADD8}"/>
            </c:ext>
          </c:extLst>
        </c:ser>
        <c:ser>
          <c:idx val="2"/>
          <c:order val="2"/>
          <c:tx>
            <c:strRef>
              <c:f>'APIC-003'!$C$38</c:f>
              <c:strCache>
                <c:ptCount val="1"/>
                <c:pt idx="0">
                  <c:v>3 TRIMESTRE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'APIC-003'!$J$38</c:f>
              <c:numCache>
                <c:formatCode>h:mm</c:formatCode>
                <c:ptCount val="1"/>
                <c:pt idx="0">
                  <c:v>0.42708333333333331</c:v>
                </c:pt>
              </c:numCache>
            </c:numRef>
          </c:val>
          <c:extLst>
            <c:ext xmlns:c16="http://schemas.microsoft.com/office/drawing/2014/chart" uri="{C3380CC4-5D6E-409C-BE32-E72D297353CC}">
              <c16:uniqueId val="{00000002-6481-4CA2-930C-31DB93EFADD8}"/>
            </c:ext>
          </c:extLst>
        </c:ser>
        <c:ser>
          <c:idx val="3"/>
          <c:order val="3"/>
          <c:tx>
            <c:strRef>
              <c:f>'APIC-003'!$C$39</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'APIC-003'!$J$39</c:f>
              <c:numCache>
                <c:formatCode>0</c:formatCode>
                <c:ptCount val="1"/>
              </c:numCache>
            </c:numRef>
          </c:val>
          <c:extLst>
            <c:ext xmlns:c16="http://schemas.microsoft.com/office/drawing/2014/chart" uri="{C3380CC4-5D6E-409C-BE32-E72D297353CC}">
              <c16:uniqueId val="{00000003-6481-4CA2-930C-31DB93EFADD8}"/>
            </c:ext>
          </c:extLst>
        </c:ser>
        <c:dLbls>
          <c:dLblPos val="outEnd"/>
          <c:showLegendKey val="0"/>
          <c:showVal val="1"/>
          <c:showCatName val="0"/>
          <c:showSerName val="0"/>
          <c:showPercent val="0"/>
          <c:showBubbleSize val="0"/>
        </c:dLbls>
        <c:gapWidth val="150"/>
        <c:axId val="-486668048"/>
        <c:axId val="-486659888"/>
      </c:barChart>
      <c:catAx>
        <c:axId val="-486668048"/>
        <c:scaling>
          <c:orientation val="minMax"/>
        </c:scaling>
        <c:delete val="1"/>
        <c:axPos val="b"/>
        <c:majorTickMark val="none"/>
        <c:minorTickMark val="none"/>
        <c:tickLblPos val="nextTo"/>
        <c:crossAx val="-486659888"/>
        <c:crosses val="autoZero"/>
        <c:auto val="1"/>
        <c:lblAlgn val="ctr"/>
        <c:lblOffset val="100"/>
        <c:noMultiLvlLbl val="0"/>
      </c:catAx>
      <c:valAx>
        <c:axId val="-486659888"/>
        <c:scaling>
          <c:orientation val="minMax"/>
        </c:scaling>
        <c:delete val="0"/>
        <c:axPos val="l"/>
        <c:majorGridlines>
          <c:spPr>
            <a:ln w="9525" cap="flat" cmpd="sng" algn="ctr">
              <a:solidFill>
                <a:schemeClr val="tx1">
                  <a:lumMod val="15000"/>
                  <a:lumOff val="85000"/>
                </a:schemeClr>
              </a:solidFill>
              <a:round/>
            </a:ln>
            <a:effectLst/>
          </c:spPr>
        </c:majorGridlines>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666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PORCENTAJE DE DESATENCIÓN DE PQRSFD CON TÉRMINOS DE 15 DÍAS HÁBILES AÑO 2023</a:t>
            </a:r>
            <a:endParaRPr lang="en-US" sz="1100">
              <a:effectLst/>
            </a:endParaRPr>
          </a:p>
        </c:rich>
      </c:tx>
      <c:layout>
        <c:manualLayout>
          <c:xMode val="edge"/>
          <c:yMode val="edge"/>
          <c:x val="0.10469775474956822"/>
          <c:y val="2.5008364300419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'APIC-007'!$C$36</c:f>
              <c:strCache>
                <c:ptCount val="1"/>
                <c:pt idx="0">
                  <c:v>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'APIC-007'!$J$36</c:f>
              <c:numCache>
                <c:formatCode>0</c:formatCode>
                <c:ptCount val="1"/>
                <c:pt idx="0">
                  <c:v>0.86614173228346458</c:v>
                </c:pt>
              </c:numCache>
            </c:numRef>
          </c:val>
          <c:extLst>
            <c:ext xmlns:c16="http://schemas.microsoft.com/office/drawing/2014/chart" uri="{C3380CC4-5D6E-409C-BE32-E72D297353CC}">
              <c16:uniqueId val="{00000000-7E2F-44D4-89E7-B329A0792055}"/>
            </c:ext>
          </c:extLst>
        </c:ser>
        <c:ser>
          <c:idx val="1"/>
          <c:order val="1"/>
          <c:tx>
            <c:strRef>
              <c:f>'APIC-007'!$C$37</c:f>
              <c:strCache>
                <c:ptCount val="1"/>
                <c:pt idx="0">
                  <c:v>2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'APIC-007'!$J$37</c:f>
              <c:numCache>
                <c:formatCode>0</c:formatCode>
                <c:ptCount val="1"/>
                <c:pt idx="0">
                  <c:v>0.46210720887245843</c:v>
                </c:pt>
              </c:numCache>
            </c:numRef>
          </c:val>
          <c:extLst>
            <c:ext xmlns:c16="http://schemas.microsoft.com/office/drawing/2014/chart" uri="{C3380CC4-5D6E-409C-BE32-E72D297353CC}">
              <c16:uniqueId val="{00000001-7E2F-44D4-89E7-B329A0792055}"/>
            </c:ext>
          </c:extLst>
        </c:ser>
        <c:ser>
          <c:idx val="2"/>
          <c:order val="2"/>
          <c:tx>
            <c:strRef>
              <c:f>'APIC-007'!$C$38</c:f>
              <c:strCache>
                <c:ptCount val="1"/>
                <c:pt idx="0">
                  <c:v>3 TRIMESTRE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'APIC-007'!$J$38</c:f>
              <c:numCache>
                <c:formatCode>0.0%</c:formatCode>
                <c:ptCount val="1"/>
                <c:pt idx="0">
                  <c:v>2.0942408376963353E-3</c:v>
                </c:pt>
              </c:numCache>
            </c:numRef>
          </c:val>
          <c:extLst>
            <c:ext xmlns:c16="http://schemas.microsoft.com/office/drawing/2014/chart" uri="{C3380CC4-5D6E-409C-BE32-E72D297353CC}">
              <c16:uniqueId val="{00000002-7E2F-44D4-89E7-B329A0792055}"/>
            </c:ext>
          </c:extLst>
        </c:ser>
        <c:ser>
          <c:idx val="3"/>
          <c:order val="3"/>
          <c:tx>
            <c:strRef>
              <c:f>'APIC-007'!$C$39</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'APIC-007'!$J$39</c:f>
              <c:numCache>
                <c:formatCode>0</c:formatCode>
                <c:ptCount val="1"/>
                <c:pt idx="0">
                  <c:v>0</c:v>
                </c:pt>
              </c:numCache>
            </c:numRef>
          </c:val>
          <c:extLst>
            <c:ext xmlns:c16="http://schemas.microsoft.com/office/drawing/2014/chart" uri="{C3380CC4-5D6E-409C-BE32-E72D297353CC}">
              <c16:uniqueId val="{00000003-7E2F-44D4-89E7-B329A0792055}"/>
            </c:ext>
          </c:extLst>
        </c:ser>
        <c:dLbls>
          <c:dLblPos val="outEnd"/>
          <c:showLegendKey val="0"/>
          <c:showVal val="1"/>
          <c:showCatName val="0"/>
          <c:showSerName val="0"/>
          <c:showPercent val="0"/>
          <c:showBubbleSize val="0"/>
        </c:dLbls>
        <c:gapWidth val="219"/>
        <c:overlap val="-27"/>
        <c:axId val="-1356849952"/>
        <c:axId val="-1356847232"/>
      </c:barChart>
      <c:catAx>
        <c:axId val="-1356849952"/>
        <c:scaling>
          <c:orientation val="minMax"/>
        </c:scaling>
        <c:delete val="1"/>
        <c:axPos val="b"/>
        <c:majorTickMark val="out"/>
        <c:minorTickMark val="none"/>
        <c:tickLblPos val="nextTo"/>
        <c:crossAx val="-1356847232"/>
        <c:crosses val="autoZero"/>
        <c:auto val="1"/>
        <c:lblAlgn val="ctr"/>
        <c:lblOffset val="100"/>
        <c:noMultiLvlLbl val="0"/>
      </c:catAx>
      <c:valAx>
        <c:axId val="-1356847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6849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'EGTI-001'!$H$35</c:f>
              <c:strCache>
                <c:ptCount val="1"/>
                <c:pt idx="0">
                  <c:v>ACTIVIDADES EJECUTADAS</c:v>
                </c:pt>
              </c:strCache>
            </c:strRef>
          </c:tx>
          <c:spPr>
            <a:solidFill>
              <a:schemeClr val="accent5"/>
            </a:solidFill>
            <a:ln>
              <a:noFill/>
            </a:ln>
            <a:effectLst/>
          </c:spPr>
          <c:invertIfNegative val="0"/>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'EGTI-001'!$H$36:$H$39</c:f>
              <c:numCache>
                <c:formatCode>0</c:formatCode>
                <c:ptCount val="4"/>
                <c:pt idx="0">
                  <c:v>12</c:v>
                </c:pt>
                <c:pt idx="1">
                  <c:v>12</c:v>
                </c:pt>
                <c:pt idx="2">
                  <c:v>15</c:v>
                </c:pt>
              </c:numCache>
            </c:numRef>
          </c:val>
          <c:extLst>
            <c:ext xmlns:c16="http://schemas.microsoft.com/office/drawing/2014/chart" uri="{C3380CC4-5D6E-409C-BE32-E72D297353CC}">
              <c16:uniqueId val="{00000000-AC3A-4E83-B7A8-C5DAE7F5A52A}"/>
            </c:ext>
          </c:extLst>
        </c:ser>
        <c:ser>
          <c:idx val="5"/>
          <c:order val="1"/>
          <c:tx>
            <c:strRef>
              <c:f>'EGTI-001'!$I$35</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'EGTI-001'!$I$36:$I$39</c:f>
              <c:numCache>
                <c:formatCode>0</c:formatCode>
                <c:ptCount val="4"/>
                <c:pt idx="0">
                  <c:v>22</c:v>
                </c:pt>
                <c:pt idx="1">
                  <c:v>25</c:v>
                </c:pt>
                <c:pt idx="2">
                  <c:v>21</c:v>
                </c:pt>
              </c:numCache>
            </c:numRef>
          </c:val>
          <c:extLst>
            <c:ext xmlns:c16="http://schemas.microsoft.com/office/drawing/2014/chart" uri="{C3380CC4-5D6E-409C-BE32-E72D297353CC}">
              <c16:uniqueId val="{00000001-AC3A-4E83-B7A8-C5DAE7F5A52A}"/>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'EGTI-001'!$J$35</c:f>
              <c:strCache>
                <c:ptCount val="1"/>
                <c:pt idx="0">
                  <c:v>RESULTADO</c:v>
                </c:pt>
              </c:strCache>
            </c:strRef>
          </c:tx>
          <c:spPr>
            <a:ln w="28575" cap="rnd">
              <a:solidFill>
                <a:schemeClr val="accent1"/>
              </a:solidFill>
              <a:round/>
            </a:ln>
            <a:effectLst/>
          </c:spPr>
          <c:marker>
            <c:symbol val="none"/>
          </c:marker>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'EGTI-001'!$J$36:$J$39</c:f>
              <c:numCache>
                <c:formatCode>0.00%</c:formatCode>
                <c:ptCount val="4"/>
                <c:pt idx="0">
                  <c:v>0.54545454545454541</c:v>
                </c:pt>
                <c:pt idx="1">
                  <c:v>0.48</c:v>
                </c:pt>
                <c:pt idx="2">
                  <c:v>0.7142857142857143</c:v>
                </c:pt>
                <c:pt idx="3">
                  <c:v>0</c:v>
                </c:pt>
              </c:numCache>
            </c:numRef>
          </c:val>
          <c:smooth val="0"/>
          <c:extLst>
            <c:ext xmlns:c16="http://schemas.microsoft.com/office/drawing/2014/chart" uri="{C3380CC4-5D6E-409C-BE32-E72D297353CC}">
              <c16:uniqueId val="{00000002-AC3A-4E83-B7A8-C5DAE7F5A52A}"/>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38886354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'EGTI-003'!$H$35</c:f>
              <c:strCache>
                <c:ptCount val="1"/>
                <c:pt idx="0">
                  <c:v>CIRI</c:v>
                </c:pt>
              </c:strCache>
            </c:strRef>
          </c:tx>
          <c:spPr>
            <a:solidFill>
              <a:schemeClr val="accent5"/>
            </a:solidFill>
            <a:ln>
              <a:noFill/>
            </a:ln>
            <a:effectLst/>
          </c:spPr>
          <c:invertIfNegative val="0"/>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'EGTI-003'!$H$36:$H$40</c:f>
              <c:numCache>
                <c:formatCode>0</c:formatCode>
                <c:ptCount val="5"/>
                <c:pt idx="0">
                  <c:v>3520</c:v>
                </c:pt>
                <c:pt idx="1">
                  <c:v>3760</c:v>
                </c:pt>
                <c:pt idx="2">
                  <c:v>3735</c:v>
                </c:pt>
              </c:numCache>
            </c:numRef>
          </c:val>
          <c:extLst>
            <c:ext xmlns:c16="http://schemas.microsoft.com/office/drawing/2014/chart" uri="{C3380CC4-5D6E-409C-BE32-E72D297353CC}">
              <c16:uniqueId val="{00000000-A94F-4B24-968A-ABD0CB12F285}"/>
            </c:ext>
          </c:extLst>
        </c:ser>
        <c:ser>
          <c:idx val="5"/>
          <c:order val="1"/>
          <c:tx>
            <c:strRef>
              <c:f>'EGTI-003'!$I$35</c:f>
              <c:strCache>
                <c:ptCount val="1"/>
                <c:pt idx="0">
                  <c:v>TIRI</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'EGTI-003'!$I$36:$I$40</c:f>
              <c:numCache>
                <c:formatCode>0</c:formatCode>
                <c:ptCount val="5"/>
                <c:pt idx="0">
                  <c:v>3899</c:v>
                </c:pt>
                <c:pt idx="1">
                  <c:v>4372</c:v>
                </c:pt>
                <c:pt idx="2">
                  <c:v>4346</c:v>
                </c:pt>
              </c:numCache>
            </c:numRef>
          </c:val>
          <c:extLst>
            <c:ext xmlns:c16="http://schemas.microsoft.com/office/drawing/2014/chart" uri="{C3380CC4-5D6E-409C-BE32-E72D297353CC}">
              <c16:uniqueId val="{00000001-A94F-4B24-968A-ABD0CB12F285}"/>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'EGTI-003'!$J$35</c:f>
              <c:strCache>
                <c:ptCount val="1"/>
                <c:pt idx="0">
                  <c:v>RESULTADO</c:v>
                </c:pt>
              </c:strCache>
            </c:strRef>
          </c:tx>
          <c:spPr>
            <a:ln w="28575" cap="rnd">
              <a:solidFill>
                <a:schemeClr val="accent1"/>
              </a:solidFill>
              <a:round/>
            </a:ln>
            <a:effectLst/>
          </c:spPr>
          <c:marker>
            <c:symbol val="none"/>
          </c:marker>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'EGTI-003'!$J$36:$J$40</c:f>
              <c:numCache>
                <c:formatCode>0.00%</c:formatCode>
                <c:ptCount val="5"/>
                <c:pt idx="0">
                  <c:v>0.90279558861246478</c:v>
                </c:pt>
                <c:pt idx="1">
                  <c:v>0.86001829826166509</c:v>
                </c:pt>
                <c:pt idx="2">
                  <c:v>0.85941095260009204</c:v>
                </c:pt>
                <c:pt idx="3" formatCode="0%">
                  <c:v>0</c:v>
                </c:pt>
              </c:numCache>
            </c:numRef>
          </c:val>
          <c:smooth val="0"/>
          <c:extLst>
            <c:ext xmlns:c16="http://schemas.microsoft.com/office/drawing/2014/chart" uri="{C3380CC4-5D6E-409C-BE32-E72D297353CC}">
              <c16:uniqueId val="{00000002-A94F-4B24-968A-ABD0CB12F285}"/>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38886354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'PIV-001'!$AN$48</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'PIV-001'!$AM$49:$AM$53</c:f>
              <c:strCache>
                <c:ptCount val="5"/>
                <c:pt idx="0">
                  <c:v>TRIM1</c:v>
                </c:pt>
                <c:pt idx="1">
                  <c:v>TRIM2</c:v>
                </c:pt>
                <c:pt idx="2">
                  <c:v>TRIM3</c:v>
                </c:pt>
                <c:pt idx="3">
                  <c:v>TRIM4</c:v>
                </c:pt>
                <c:pt idx="4">
                  <c:v>TOTAL</c:v>
                </c:pt>
              </c:strCache>
            </c:strRef>
          </c:cat>
          <c:val>
            <c:numRef>
              <c:f>'PIV-001'!$AN$49:$AN$53</c:f>
              <c:numCache>
                <c:formatCode>0.00</c:formatCode>
                <c:ptCount val="5"/>
                <c:pt idx="0">
                  <c:v>161.29</c:v>
                </c:pt>
                <c:pt idx="1">
                  <c:v>137.31</c:v>
                </c:pt>
                <c:pt idx="2">
                  <c:v>182.04</c:v>
                </c:pt>
                <c:pt idx="3">
                  <c:v>0</c:v>
                </c:pt>
                <c:pt idx="4">
                  <c:v>480.64</c:v>
                </c:pt>
              </c:numCache>
            </c:numRef>
          </c:val>
          <c:extLst>
            <c:ext xmlns:c16="http://schemas.microsoft.com/office/drawing/2014/chart" uri="{C3380CC4-5D6E-409C-BE32-E72D297353CC}">
              <c16:uniqueId val="{00000000-7955-428D-9288-21D6A5CDEE89}"/>
            </c:ext>
          </c:extLst>
        </c:ser>
        <c:ser>
          <c:idx val="1"/>
          <c:order val="1"/>
          <c:tx>
            <c:strRef>
              <c:f>'PIV-001'!$AO$48</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'PIV-001'!$AM$49:$AM$53</c:f>
              <c:strCache>
                <c:ptCount val="5"/>
                <c:pt idx="0">
                  <c:v>TRIM1</c:v>
                </c:pt>
                <c:pt idx="1">
                  <c:v>TRIM2</c:v>
                </c:pt>
                <c:pt idx="2">
                  <c:v>TRIM3</c:v>
                </c:pt>
                <c:pt idx="3">
                  <c:v>TRIM4</c:v>
                </c:pt>
                <c:pt idx="4">
                  <c:v>TOTAL</c:v>
                </c:pt>
              </c:strCache>
            </c:strRef>
          </c:cat>
          <c:val>
            <c:numRef>
              <c:f>'PIV-001'!$AO$49:$AO$53</c:f>
              <c:numCache>
                <c:formatCode>_(* #,##0.00_);_(* \(#,##0.00\);_(* "-"??_);_(@_)</c:formatCode>
                <c:ptCount val="5"/>
                <c:pt idx="0">
                  <c:v>161.29</c:v>
                </c:pt>
                <c:pt idx="1">
                  <c:v>298.60000000000002</c:v>
                </c:pt>
                <c:pt idx="2">
                  <c:v>480.64</c:v>
                </c:pt>
                <c:pt idx="3">
                  <c:v>480.64</c:v>
                </c:pt>
                <c:pt idx="4">
                  <c:v>480.64</c:v>
                </c:pt>
              </c:numCache>
            </c:numRef>
          </c:val>
          <c:extLst>
            <c:ext xmlns:c16="http://schemas.microsoft.com/office/drawing/2014/chart" uri="{C3380CC4-5D6E-409C-BE32-E72D297353CC}">
              <c16:uniqueId val="{00000001-7955-428D-9288-21D6A5CDEE89}"/>
            </c:ext>
          </c:extLst>
        </c:ser>
        <c:ser>
          <c:idx val="2"/>
          <c:order val="2"/>
          <c:tx>
            <c:strRef>
              <c:f>'PIV-001'!$AP$48</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'PIV-001'!$AM$49:$AM$53</c:f>
              <c:strCache>
                <c:ptCount val="5"/>
                <c:pt idx="0">
                  <c:v>TRIM1</c:v>
                </c:pt>
                <c:pt idx="1">
                  <c:v>TRIM2</c:v>
                </c:pt>
                <c:pt idx="2">
                  <c:v>TRIM3</c:v>
                </c:pt>
                <c:pt idx="3">
                  <c:v>TRIM4</c:v>
                </c:pt>
                <c:pt idx="4">
                  <c:v>TOTAL</c:v>
                </c:pt>
              </c:strCache>
            </c:strRef>
          </c:cat>
          <c:val>
            <c:numRef>
              <c:f>'PIV-001'!$AP$49:$AP$53</c:f>
              <c:numCache>
                <c:formatCode>0.00</c:formatCode>
                <c:ptCount val="5"/>
                <c:pt idx="0">
                  <c:v>150</c:v>
                </c:pt>
                <c:pt idx="1">
                  <c:v>140</c:v>
                </c:pt>
                <c:pt idx="2">
                  <c:v>140</c:v>
                </c:pt>
                <c:pt idx="3">
                  <c:v>14.860000000000014</c:v>
                </c:pt>
                <c:pt idx="4">
                  <c:v>444.86</c:v>
                </c:pt>
              </c:numCache>
            </c:numRef>
          </c:val>
          <c:extLst>
            <c:ext xmlns:c16="http://schemas.microsoft.com/office/drawing/2014/chart" uri="{C3380CC4-5D6E-409C-BE32-E72D297353CC}">
              <c16:uniqueId val="{00000002-7955-428D-9288-21D6A5CDEE89}"/>
            </c:ext>
          </c:extLst>
        </c:ser>
        <c:dLbls>
          <c:dLblPos val="outEnd"/>
          <c:showLegendKey val="0"/>
          <c:showVal val="1"/>
          <c:showCatName val="0"/>
          <c:showSerName val="0"/>
          <c:showPercent val="0"/>
          <c:showBubbleSize val="0"/>
        </c:dLbls>
        <c:gapWidth val="164"/>
        <c:overlap val="-22"/>
        <c:axId val="596540048"/>
        <c:axId val="596545624"/>
      </c:barChart>
      <c:catAx>
        <c:axId val="5965400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6545624"/>
        <c:crosses val="autoZero"/>
        <c:auto val="1"/>
        <c:lblAlgn val="ctr"/>
        <c:lblOffset val="100"/>
        <c:noMultiLvlLbl val="0"/>
      </c:catAx>
      <c:valAx>
        <c:axId val="59654562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65400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66860664156118E-2"/>
          <c:y val="3.3870962006441116E-2"/>
          <c:w val="0.93494328426338014"/>
          <c:h val="0.78520772412027362"/>
        </c:manualLayout>
      </c:layout>
      <c:barChart>
        <c:barDir val="col"/>
        <c:grouping val="clustered"/>
        <c:varyColors val="0"/>
        <c:ser>
          <c:idx val="0"/>
          <c:order val="0"/>
          <c:tx>
            <c:strRef>
              <c:f>'PIV-002'!$AS$45</c:f>
              <c:strCache>
                <c:ptCount val="1"/>
                <c:pt idx="0">
                  <c:v>AVANCE DEL TRIM </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'PIV-002'!$AR$46:$AR$50</c:f>
              <c:strCache>
                <c:ptCount val="5"/>
                <c:pt idx="0">
                  <c:v>TRIM1</c:v>
                </c:pt>
                <c:pt idx="1">
                  <c:v>TRIM2</c:v>
                </c:pt>
                <c:pt idx="2">
                  <c:v>TRIM3</c:v>
                </c:pt>
                <c:pt idx="3">
                  <c:v>TRIM4</c:v>
                </c:pt>
                <c:pt idx="4">
                  <c:v>TOTAL</c:v>
                </c:pt>
              </c:strCache>
            </c:strRef>
          </c:cat>
          <c:val>
            <c:numRef>
              <c:f>'PIV-002'!$AS$46:$AS$50</c:f>
              <c:numCache>
                <c:formatCode>General</c:formatCode>
                <c:ptCount val="5"/>
                <c:pt idx="0">
                  <c:v>687</c:v>
                </c:pt>
                <c:pt idx="1">
                  <c:v>554</c:v>
                </c:pt>
                <c:pt idx="2">
                  <c:v>544</c:v>
                </c:pt>
                <c:pt idx="4">
                  <c:v>1785</c:v>
                </c:pt>
              </c:numCache>
            </c:numRef>
          </c:val>
          <c:extLst>
            <c:ext xmlns:c16="http://schemas.microsoft.com/office/drawing/2014/chart" uri="{C3380CC4-5D6E-409C-BE32-E72D297353CC}">
              <c16:uniqueId val="{00000000-DE6C-44E6-949C-2F48CE76C089}"/>
            </c:ext>
          </c:extLst>
        </c:ser>
        <c:ser>
          <c:idx val="1"/>
          <c:order val="1"/>
          <c:tx>
            <c:strRef>
              <c:f>'PIV-002'!$AT$45</c:f>
              <c:strCache>
                <c:ptCount val="1"/>
                <c:pt idx="0">
                  <c:v>ACUMULADO</c:v>
                </c:pt>
              </c:strCache>
            </c:strRef>
          </c:tx>
          <c:spPr>
            <a:gradFill flip="none" rotWithShape="1">
              <a:gsLst>
                <a:gs pos="0">
                  <a:schemeClr val="accent2"/>
                </a:gs>
                <a:gs pos="75000">
                  <a:schemeClr val="accent2">
                    <a:lumMod val="60000"/>
                    <a:lumOff val="40000"/>
                  </a:schemeClr>
                </a:gs>
                <a:gs pos="51000">
                  <a:schemeClr val="accent2">
                    <a:alpha val="75000"/>
                  </a:schemeClr>
                </a:gs>
                <a:gs pos="100000">
                  <a:schemeClr val="accent2">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'PIV-002'!$AR$46:$AR$50</c:f>
              <c:strCache>
                <c:ptCount val="5"/>
                <c:pt idx="0">
                  <c:v>TRIM1</c:v>
                </c:pt>
                <c:pt idx="1">
                  <c:v>TRIM2</c:v>
                </c:pt>
                <c:pt idx="2">
                  <c:v>TRIM3</c:v>
                </c:pt>
                <c:pt idx="3">
                  <c:v>TRIM4</c:v>
                </c:pt>
                <c:pt idx="4">
                  <c:v>TOTAL</c:v>
                </c:pt>
              </c:strCache>
            </c:strRef>
          </c:cat>
          <c:val>
            <c:numRef>
              <c:f>'PIV-002'!$AT$46:$AT$50</c:f>
              <c:numCache>
                <c:formatCode>General</c:formatCode>
                <c:ptCount val="5"/>
                <c:pt idx="0">
                  <c:v>687</c:v>
                </c:pt>
                <c:pt idx="1">
                  <c:v>1241</c:v>
                </c:pt>
                <c:pt idx="2">
                  <c:v>1785</c:v>
                </c:pt>
                <c:pt idx="3">
                  <c:v>1785</c:v>
                </c:pt>
                <c:pt idx="4">
                  <c:v>1785</c:v>
                </c:pt>
              </c:numCache>
            </c:numRef>
          </c:val>
          <c:extLst>
            <c:ext xmlns:c16="http://schemas.microsoft.com/office/drawing/2014/chart" uri="{C3380CC4-5D6E-409C-BE32-E72D297353CC}">
              <c16:uniqueId val="{00000001-DE6C-44E6-949C-2F48CE76C089}"/>
            </c:ext>
          </c:extLst>
        </c:ser>
        <c:ser>
          <c:idx val="2"/>
          <c:order val="2"/>
          <c:tx>
            <c:strRef>
              <c:f>'PIV-002'!$AU$45</c:f>
              <c:strCache>
                <c:ptCount val="1"/>
                <c:pt idx="0">
                  <c:v>META</c:v>
                </c:pt>
              </c:strCache>
            </c:strRef>
          </c:tx>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'PIV-002'!$AR$46:$AR$50</c:f>
              <c:strCache>
                <c:ptCount val="5"/>
                <c:pt idx="0">
                  <c:v>TRIM1</c:v>
                </c:pt>
                <c:pt idx="1">
                  <c:v>TRIM2</c:v>
                </c:pt>
                <c:pt idx="2">
                  <c:v>TRIM3</c:v>
                </c:pt>
                <c:pt idx="3">
                  <c:v>TRIM4</c:v>
                </c:pt>
                <c:pt idx="4">
                  <c:v>TOTAL</c:v>
                </c:pt>
              </c:strCache>
            </c:strRef>
          </c:cat>
          <c:val>
            <c:numRef>
              <c:f>'PIV-002'!$AU$46:$AU$50</c:f>
              <c:numCache>
                <c:formatCode>General</c:formatCode>
                <c:ptCount val="5"/>
                <c:pt idx="0">
                  <c:v>680</c:v>
                </c:pt>
                <c:pt idx="1">
                  <c:v>550</c:v>
                </c:pt>
                <c:pt idx="2">
                  <c:v>550</c:v>
                </c:pt>
                <c:pt idx="3">
                  <c:v>250</c:v>
                </c:pt>
                <c:pt idx="4">
                  <c:v>2030</c:v>
                </c:pt>
              </c:numCache>
            </c:numRef>
          </c:val>
          <c:extLst>
            <c:ext xmlns:c16="http://schemas.microsoft.com/office/drawing/2014/chart" uri="{C3380CC4-5D6E-409C-BE32-E72D297353CC}">
              <c16:uniqueId val="{00000002-DE6C-44E6-949C-2F48CE76C089}"/>
            </c:ext>
          </c:extLst>
        </c:ser>
        <c:dLbls>
          <c:showLegendKey val="0"/>
          <c:showVal val="1"/>
          <c:showCatName val="0"/>
          <c:showSerName val="0"/>
          <c:showPercent val="0"/>
          <c:showBubbleSize val="0"/>
        </c:dLbls>
        <c:gapWidth val="355"/>
        <c:overlap val="-70"/>
        <c:axId val="1784485936"/>
        <c:axId val="2044221216"/>
      </c:barChart>
      <c:catAx>
        <c:axId val="178448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4221216"/>
        <c:crosses val="autoZero"/>
        <c:auto val="1"/>
        <c:lblAlgn val="ctr"/>
        <c:lblOffset val="100"/>
        <c:noMultiLvlLbl val="0"/>
      </c:catAx>
      <c:valAx>
        <c:axId val="2044221216"/>
        <c:scaling>
          <c:orientation val="minMax"/>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84485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Reversed" id="26">
  <a:schemeClr val="accent6"/>
</cs:colorStyle>
</file>

<file path=xl/charts/colors18.xml><?xml version="1.0" encoding="utf-8"?>
<cs:colorStyle xmlns:cs="http://schemas.microsoft.com/office/drawing/2012/chartStyle" xmlns:a="http://schemas.openxmlformats.org/drawingml/2006/main" meth="withinLinearReversed" id="26">
  <a:schemeClr val="accent6"/>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emf"/><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chart" Target="../charts/chart22.xml"/><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chart" Target="../charts/chart23.xml"/><Relationship Id="rId1" Type="http://schemas.openxmlformats.org/officeDocument/2006/relationships/image" Target="../media/image1.jpg"/><Relationship Id="rId5" Type="http://schemas.openxmlformats.org/officeDocument/2006/relationships/image" Target="../media/image15.png"/><Relationship Id="rId4"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chart" Target="../charts/chart24.xml"/><Relationship Id="rId1" Type="http://schemas.openxmlformats.org/officeDocument/2006/relationships/image" Target="../media/image1.jp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26.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190499"/>
          <a:ext cx="990600" cy="938463"/>
        </a:xfrm>
        <a:prstGeom prst="rect">
          <a:avLst/>
        </a:prstGeom>
      </xdr:spPr>
    </xdr:pic>
    <xdr:clientData/>
  </xdr:twoCellAnchor>
  <xdr:twoCellAnchor>
    <xdr:from>
      <xdr:col>5</xdr:col>
      <xdr:colOff>9525</xdr:colOff>
      <xdr:row>41</xdr:row>
      <xdr:rowOff>57151</xdr:rowOff>
    </xdr:from>
    <xdr:to>
      <xdr:col>25</xdr:col>
      <xdr:colOff>209549</xdr:colOff>
      <xdr:row>43</xdr:row>
      <xdr:rowOff>1381125</xdr:rowOff>
    </xdr:to>
    <xdr:graphicFrame macro="">
      <xdr:nvGraphicFramePr>
        <xdr:cNvPr id="2" name="Gráfico 1">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57150</xdr:colOff>
      <xdr:row>44</xdr:row>
      <xdr:rowOff>138112</xdr:rowOff>
    </xdr:from>
    <xdr:to>
      <xdr:col>25</xdr:col>
      <xdr:colOff>447674</xdr:colOff>
      <xdr:row>56</xdr:row>
      <xdr:rowOff>66675</xdr:rowOff>
    </xdr:to>
    <xdr:graphicFrame macro="">
      <xdr:nvGraphicFramePr>
        <xdr:cNvPr id="3" name="Gráfico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142875</xdr:colOff>
      <xdr:row>44</xdr:row>
      <xdr:rowOff>61912</xdr:rowOff>
    </xdr:from>
    <xdr:to>
      <xdr:col>26</xdr:col>
      <xdr:colOff>47625</xdr:colOff>
      <xdr:row>56</xdr:row>
      <xdr:rowOff>114300</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47624</xdr:colOff>
      <xdr:row>44</xdr:row>
      <xdr:rowOff>71437</xdr:rowOff>
    </xdr:from>
    <xdr:to>
      <xdr:col>26</xdr:col>
      <xdr:colOff>47624</xdr:colOff>
      <xdr:row>56</xdr:row>
      <xdr:rowOff>123825</xdr:rowOff>
    </xdr:to>
    <xdr:graphicFrame macro="">
      <xdr:nvGraphicFramePr>
        <xdr:cNvPr id="3" name="Gráfico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114300</xdr:colOff>
      <xdr:row>1</xdr:row>
      <xdr:rowOff>9524</xdr:rowOff>
    </xdr:from>
    <xdr:ext cx="947945" cy="937221"/>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7945" cy="937221"/>
        </a:xfrm>
        <a:prstGeom prst="rect">
          <a:avLst/>
        </a:prstGeom>
      </xdr:spPr>
    </xdr:pic>
    <xdr:clientData/>
  </xdr:oneCellAnchor>
  <xdr:twoCellAnchor>
    <xdr:from>
      <xdr:col>2</xdr:col>
      <xdr:colOff>89297</xdr:colOff>
      <xdr:row>44</xdr:row>
      <xdr:rowOff>39688</xdr:rowOff>
    </xdr:from>
    <xdr:to>
      <xdr:col>25</xdr:col>
      <xdr:colOff>436564</xdr:colOff>
      <xdr:row>56</xdr:row>
      <xdr:rowOff>148829</xdr:rowOff>
    </xdr:to>
    <xdr:graphicFrame macro="">
      <xdr:nvGraphicFramePr>
        <xdr:cNvPr id="3" name="Gráfico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oneCellAnchor>
    <xdr:from>
      <xdr:col>0</xdr:col>
      <xdr:colOff>114300</xdr:colOff>
      <xdr:row>0</xdr:row>
      <xdr:rowOff>0</xdr:rowOff>
    </xdr:from>
    <xdr:ext cx="942975" cy="923925"/>
    <xdr:pic>
      <xdr:nvPicPr>
        <xdr:cNvPr id="2" name="image1.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114300" y="0"/>
          <a:ext cx="942975" cy="923925"/>
        </a:xfrm>
        <a:prstGeom prst="rect">
          <a:avLst/>
        </a:prstGeom>
        <a:noFill/>
      </xdr:spPr>
    </xdr:pic>
    <xdr:clientData fLocksWithSheet="0"/>
  </xdr:oneCellAnchor>
  <xdr:oneCellAnchor>
    <xdr:from>
      <xdr:col>7</xdr:col>
      <xdr:colOff>866775</xdr:colOff>
      <xdr:row>44</xdr:row>
      <xdr:rowOff>47626</xdr:rowOff>
    </xdr:from>
    <xdr:ext cx="3457575" cy="2181224"/>
    <xdr:pic>
      <xdr:nvPicPr>
        <xdr:cNvPr id="3" name="Imagen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7600950" y="8010526"/>
          <a:ext cx="3457575" cy="2181224"/>
        </a:xfrm>
        <a:prstGeom prst="rect">
          <a:avLst/>
        </a:prstGeom>
        <a:ln w="3175">
          <a:solidFill>
            <a:schemeClr val="tx1"/>
          </a:solidFill>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85726</xdr:colOff>
      <xdr:row>1</xdr:row>
      <xdr:rowOff>57150</xdr:rowOff>
    </xdr:from>
    <xdr:ext cx="933450" cy="866775"/>
    <xdr:pic>
      <xdr:nvPicPr>
        <xdr:cNvPr id="2" name="image1.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333376" y="238125"/>
          <a:ext cx="933450" cy="866775"/>
        </a:xfrm>
        <a:prstGeom prst="rect">
          <a:avLst/>
        </a:prstGeom>
        <a:noFill/>
      </xdr:spPr>
    </xdr:pic>
    <xdr:clientData fLocksWithSheet="0"/>
  </xdr:oneCellAnchor>
  <xdr:twoCellAnchor>
    <xdr:from>
      <xdr:col>2</xdr:col>
      <xdr:colOff>83003</xdr:colOff>
      <xdr:row>47</xdr:row>
      <xdr:rowOff>88445</xdr:rowOff>
    </xdr:from>
    <xdr:to>
      <xdr:col>26</xdr:col>
      <xdr:colOff>238125</xdr:colOff>
      <xdr:row>55</xdr:row>
      <xdr:rowOff>163285</xdr:rowOff>
    </xdr:to>
    <xdr:graphicFrame macro="">
      <xdr:nvGraphicFramePr>
        <xdr:cNvPr id="3" name="Gráfico 2">
          <a:extLst>
            <a:ext uri="{FF2B5EF4-FFF2-40B4-BE49-F238E27FC236}">
              <a16:creationId xmlns:a16="http://schemas.microsoft.com/office/drawing/2014/main" id="{00000000-0008-0000-0E00-000003000000}"/>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xfrm>
          <a:off x="361950" y="180975"/>
          <a:ext cx="942975" cy="923925"/>
        </a:xfrm>
        <a:prstGeom prst="rect">
          <a:avLst/>
        </a:prstGeom>
        <a:noFill/>
      </xdr:spPr>
    </xdr:pic>
    <xdr:clientData fLocksWithSheet="0"/>
  </xdr:oneCellAnchor>
  <xdr:twoCellAnchor>
    <xdr:from>
      <xdr:col>7</xdr:col>
      <xdr:colOff>178593</xdr:colOff>
      <xdr:row>45</xdr:row>
      <xdr:rowOff>71438</xdr:rowOff>
    </xdr:from>
    <xdr:to>
      <xdr:col>22</xdr:col>
      <xdr:colOff>333374</xdr:colOff>
      <xdr:row>50</xdr:row>
      <xdr:rowOff>357188</xdr:rowOff>
    </xdr:to>
    <xdr:graphicFrame macro="">
      <xdr:nvGraphicFramePr>
        <xdr:cNvPr id="3" name="Gráfico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xfrm>
          <a:off x="1076325" y="180975"/>
          <a:ext cx="942975" cy="923925"/>
        </a:xfrm>
        <a:prstGeom prst="rect">
          <a:avLst/>
        </a:prstGeom>
        <a:noFill/>
      </xdr:spPr>
    </xdr:pic>
    <xdr:clientData fLocksWithSheet="0"/>
  </xdr:oneCellAnchor>
  <xdr:twoCellAnchor>
    <xdr:from>
      <xdr:col>7</xdr:col>
      <xdr:colOff>923925</xdr:colOff>
      <xdr:row>46</xdr:row>
      <xdr:rowOff>0</xdr:rowOff>
    </xdr:from>
    <xdr:to>
      <xdr:col>20</xdr:col>
      <xdr:colOff>209550</xdr:colOff>
      <xdr:row>51</xdr:row>
      <xdr:rowOff>2371725</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1</xdr:col>
      <xdr:colOff>114300</xdr:colOff>
      <xdr:row>1</xdr:row>
      <xdr:rowOff>9524</xdr:rowOff>
    </xdr:from>
    <xdr:ext cx="933450" cy="940844"/>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3450" cy="940844"/>
        </a:xfrm>
        <a:prstGeom prst="rect">
          <a:avLst/>
        </a:prstGeom>
      </xdr:spPr>
    </xdr:pic>
    <xdr:clientData/>
  </xdr:oneCellAnchor>
  <xdr:twoCellAnchor>
    <xdr:from>
      <xdr:col>8</xdr:col>
      <xdr:colOff>825500</xdr:colOff>
      <xdr:row>46</xdr:row>
      <xdr:rowOff>95250</xdr:rowOff>
    </xdr:from>
    <xdr:to>
      <xdr:col>22</xdr:col>
      <xdr:colOff>60326</xdr:colOff>
      <xdr:row>58</xdr:row>
      <xdr:rowOff>128588</xdr:rowOff>
    </xdr:to>
    <xdr:graphicFrame macro="">
      <xdr:nvGraphicFramePr>
        <xdr:cNvPr id="3" name="Gráfico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oneCellAnchor>
    <xdr:from>
      <xdr:col>1</xdr:col>
      <xdr:colOff>114300</xdr:colOff>
      <xdr:row>1</xdr:row>
      <xdr:rowOff>9524</xdr:rowOff>
    </xdr:from>
    <xdr:ext cx="933450" cy="940844"/>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3450" cy="940844"/>
        </a:xfrm>
        <a:prstGeom prst="rect">
          <a:avLst/>
        </a:prstGeom>
      </xdr:spPr>
    </xdr:pic>
    <xdr:clientData/>
  </xdr:oneCellAnchor>
  <xdr:twoCellAnchor>
    <xdr:from>
      <xdr:col>9</xdr:col>
      <xdr:colOff>833437</xdr:colOff>
      <xdr:row>25</xdr:row>
      <xdr:rowOff>297656</xdr:rowOff>
    </xdr:from>
    <xdr:to>
      <xdr:col>20</xdr:col>
      <xdr:colOff>11905</xdr:colOff>
      <xdr:row>25</xdr:row>
      <xdr:rowOff>297656</xdr:rowOff>
    </xdr:to>
    <xdr:cxnSp macro="">
      <xdr:nvCxnSpPr>
        <xdr:cNvPr id="3" name="Conector recto 2">
          <a:extLst>
            <a:ext uri="{FF2B5EF4-FFF2-40B4-BE49-F238E27FC236}">
              <a16:creationId xmlns:a16="http://schemas.microsoft.com/office/drawing/2014/main" id="{00000000-0008-0000-1200-000003000000}"/>
            </a:ext>
          </a:extLst>
        </xdr:cNvPr>
        <xdr:cNvCxnSpPr/>
      </xdr:nvCxnSpPr>
      <xdr:spPr>
        <a:xfrm>
          <a:off x="2481262" y="4955381"/>
          <a:ext cx="248364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158750</xdr:colOff>
      <xdr:row>46</xdr:row>
      <xdr:rowOff>111125</xdr:rowOff>
    </xdr:from>
    <xdr:to>
      <xdr:col>22</xdr:col>
      <xdr:colOff>119777</xdr:colOff>
      <xdr:row>58</xdr:row>
      <xdr:rowOff>135740</xdr:rowOff>
    </xdr:to>
    <xdr:graphicFrame macro="">
      <xdr:nvGraphicFramePr>
        <xdr:cNvPr id="4" name="Gráfico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14287</xdr:colOff>
      <xdr:row>45</xdr:row>
      <xdr:rowOff>28575</xdr:rowOff>
    </xdr:from>
    <xdr:to>
      <xdr:col>26</xdr:col>
      <xdr:colOff>54428</xdr:colOff>
      <xdr:row>52</xdr:row>
      <xdr:rowOff>0</xdr:rowOff>
    </xdr:to>
    <xdr:graphicFrame macro="">
      <xdr:nvGraphicFramePr>
        <xdr:cNvPr id="3" name="Gráfico 2">
          <a:extLst>
            <a:ext uri="{FF2B5EF4-FFF2-40B4-BE49-F238E27FC236}">
              <a16:creationId xmlns:a16="http://schemas.microsoft.com/office/drawing/2014/main" id="{00000000-0008-0000-0100-000003000000}"/>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76200</xdr:colOff>
      <xdr:row>44</xdr:row>
      <xdr:rowOff>47625</xdr:rowOff>
    </xdr:from>
    <xdr:to>
      <xdr:col>26</xdr:col>
      <xdr:colOff>38100</xdr:colOff>
      <xdr:row>56</xdr:row>
      <xdr:rowOff>152400</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5</xdr:col>
      <xdr:colOff>104775</xdr:colOff>
      <xdr:row>44</xdr:row>
      <xdr:rowOff>47624</xdr:rowOff>
    </xdr:from>
    <xdr:to>
      <xdr:col>24</xdr:col>
      <xdr:colOff>190500</xdr:colOff>
      <xdr:row>52</xdr:row>
      <xdr:rowOff>238125</xdr:rowOff>
    </xdr:to>
    <xdr:graphicFrame macro="">
      <xdr:nvGraphicFramePr>
        <xdr:cNvPr id="3" name="Gráfico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4</xdr:col>
      <xdr:colOff>133351</xdr:colOff>
      <xdr:row>46</xdr:row>
      <xdr:rowOff>28575</xdr:rowOff>
    </xdr:from>
    <xdr:to>
      <xdr:col>25</xdr:col>
      <xdr:colOff>228600</xdr:colOff>
      <xdr:row>54</xdr:row>
      <xdr:rowOff>266700</xdr:rowOff>
    </xdr:to>
    <xdr:graphicFrame macro="">
      <xdr:nvGraphicFramePr>
        <xdr:cNvPr id="3" name="Gráfico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oneCellAnchor>
    <xdr:from>
      <xdr:col>2</xdr:col>
      <xdr:colOff>120650</xdr:colOff>
      <xdr:row>1</xdr:row>
      <xdr:rowOff>66674</xdr:rowOff>
    </xdr:from>
    <xdr:ext cx="905934" cy="866776"/>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5950" y="257174"/>
          <a:ext cx="905934" cy="866776"/>
        </a:xfrm>
        <a:prstGeom prst="rect">
          <a:avLst/>
        </a:prstGeom>
      </xdr:spPr>
    </xdr:pic>
    <xdr:clientData/>
  </xdr:oneCellAnchor>
  <xdr:twoCellAnchor>
    <xdr:from>
      <xdr:col>2</xdr:col>
      <xdr:colOff>0</xdr:colOff>
      <xdr:row>54</xdr:row>
      <xdr:rowOff>0</xdr:rowOff>
    </xdr:from>
    <xdr:to>
      <xdr:col>26</xdr:col>
      <xdr:colOff>190500</xdr:colOff>
      <xdr:row>66</xdr:row>
      <xdr:rowOff>171450</xdr:rowOff>
    </xdr:to>
    <xdr:graphicFrame macro="">
      <xdr:nvGraphicFramePr>
        <xdr:cNvPr id="3" name="Gráfico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34</xdr:col>
      <xdr:colOff>0</xdr:colOff>
      <xdr:row>38</xdr:row>
      <xdr:rowOff>0</xdr:rowOff>
    </xdr:from>
    <xdr:ext cx="9525" cy="9525"/>
    <xdr:pic>
      <xdr:nvPicPr>
        <xdr:cNvPr id="4" name="Imagen 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20100" y="723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349251</xdr:colOff>
      <xdr:row>25</xdr:row>
      <xdr:rowOff>147109</xdr:rowOff>
    </xdr:from>
    <xdr:ext cx="4042834" cy="53022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600-000005000000}"/>
                </a:ext>
              </a:extLst>
            </xdr:cNvPr>
            <xdr:cNvSpPr txBox="1"/>
          </xdr:nvSpPr>
          <xdr:spPr>
            <a:xfrm>
              <a:off x="2473326" y="4909609"/>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𝑟𝑒𝑎𝑙𝑖𝑧𝑎𝑑𝑜𝑠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𝑠𝑜𝑙𝑖𝑐𝑖𝑡𝑎𝑑𝑜𝑠</m:t>
                          </m:r>
                        </m:den>
                      </m:f>
                    </m:e>
                  </m:d>
                </m:oMath>
              </a14:m>
              <a:r>
                <a:rPr lang="es-CO" sz="1800">
                  <a:latin typeface="+mn-lt"/>
                </a:rPr>
                <a:t>*100%</a:t>
              </a:r>
            </a:p>
          </xdr:txBody>
        </xdr:sp>
      </mc:Choice>
      <mc:Fallback xmlns="">
        <xdr:sp macro="" textlink="">
          <xdr:nvSpPr>
            <xdr:cNvPr id="5" name="CuadroTexto 4">
              <a:extLst>
                <a:ext uri="{FF2B5EF4-FFF2-40B4-BE49-F238E27FC236}">
                  <a16:creationId xmlns:a16="http://schemas.microsoft.com/office/drawing/2014/main" id="{00000000-0008-0000-0100-000006000000}"/>
                </a:ext>
              </a:extLst>
            </xdr:cNvPr>
            <xdr:cNvSpPr txBox="1"/>
          </xdr:nvSpPr>
          <xdr:spPr>
            <a:xfrm>
              <a:off x="2473326" y="4909609"/>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𝑒𝑛𝑠𝑎𝑦𝑜𝑠 𝑟𝑒𝑎𝑙𝑖𝑧𝑎𝑑𝑜𝑠)/(𝑁𝑢𝑚𝑒𝑟𝑜 𝑡𝑜𝑡𝑎𝑙 𝑑𝑒 𝑒𝑛𝑠𝑎𝑦𝑜𝑠 𝑠𝑜𝑙𝑖𝑐𝑖𝑡𝑎𝑑𝑜𝑠))</a:t>
              </a:r>
              <a:r>
                <a:rPr lang="es-CO" sz="1800">
                  <a:latin typeface="+mn-lt"/>
                </a:rPr>
                <a:t>*100%</a:t>
              </a:r>
            </a:p>
          </xdr:txBody>
        </xdr:sp>
      </mc:Fallback>
    </mc:AlternateContent>
    <xdr:clientData/>
  </xdr:oneCellAnchor>
  <xdr:oneCellAnchor>
    <xdr:from>
      <xdr:col>34</xdr:col>
      <xdr:colOff>0</xdr:colOff>
      <xdr:row>44</xdr:row>
      <xdr:rowOff>0</xdr:rowOff>
    </xdr:from>
    <xdr:ext cx="9525" cy="9525"/>
    <xdr:pic>
      <xdr:nvPicPr>
        <xdr:cNvPr id="6" name="Imagen 5">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20100" y="838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190500</xdr:colOff>
      <xdr:row>37</xdr:row>
      <xdr:rowOff>904875</xdr:rowOff>
    </xdr:from>
    <xdr:ext cx="2390775" cy="2134936"/>
    <xdr:pic>
      <xdr:nvPicPr>
        <xdr:cNvPr id="7" name="Imagen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4"/>
        <a:stretch>
          <a:fillRect/>
        </a:stretch>
      </xdr:blipFill>
      <xdr:spPr>
        <a:xfrm>
          <a:off x="3657600" y="7239000"/>
          <a:ext cx="2390775" cy="2134936"/>
        </a:xfrm>
        <a:prstGeom prst="rect">
          <a:avLst/>
        </a:prstGeom>
      </xdr:spPr>
    </xdr:pic>
    <xdr:clientData/>
  </xdr:oneCellAnchor>
  <xdr:oneCellAnchor>
    <xdr:from>
      <xdr:col>14</xdr:col>
      <xdr:colOff>190501</xdr:colOff>
      <xdr:row>38</xdr:row>
      <xdr:rowOff>885825</xdr:rowOff>
    </xdr:from>
    <xdr:ext cx="2392316" cy="2162175"/>
    <xdr:pic>
      <xdr:nvPicPr>
        <xdr:cNvPr id="8" name="Imagen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5"/>
        <a:stretch>
          <a:fillRect/>
        </a:stretch>
      </xdr:blipFill>
      <xdr:spPr>
        <a:xfrm>
          <a:off x="3657601" y="7429500"/>
          <a:ext cx="2392316" cy="2162175"/>
        </a:xfrm>
        <a:prstGeom prst="rect">
          <a:avLst/>
        </a:prstGeom>
      </xdr:spPr>
    </xdr:pic>
    <xdr:clientData/>
  </xdr:oneCellAnchor>
  <xdr:oneCellAnchor>
    <xdr:from>
      <xdr:col>14</xdr:col>
      <xdr:colOff>114300</xdr:colOff>
      <xdr:row>39</xdr:row>
      <xdr:rowOff>902534</xdr:rowOff>
    </xdr:from>
    <xdr:ext cx="2400300" cy="2149617"/>
    <xdr:pic>
      <xdr:nvPicPr>
        <xdr:cNvPr id="9" name="Imagen 8">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6"/>
        <a:stretch>
          <a:fillRect/>
        </a:stretch>
      </xdr:blipFill>
      <xdr:spPr>
        <a:xfrm>
          <a:off x="3581400" y="7617659"/>
          <a:ext cx="2400300" cy="2149617"/>
        </a:xfrm>
        <a:prstGeom prst="rect">
          <a:avLst/>
        </a:prstGeom>
      </xdr:spPr>
    </xdr:pic>
    <xdr:clientData/>
  </xdr:oneCellAnchor>
  <xdr:oneCellAnchor>
    <xdr:from>
      <xdr:col>13</xdr:col>
      <xdr:colOff>152400</xdr:colOff>
      <xdr:row>40</xdr:row>
      <xdr:rowOff>942974</xdr:rowOff>
    </xdr:from>
    <xdr:ext cx="2809875" cy="2525995"/>
    <xdr:pic>
      <xdr:nvPicPr>
        <xdr:cNvPr id="10" name="Imagen 9">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7"/>
        <a:stretch>
          <a:fillRect/>
        </a:stretch>
      </xdr:blipFill>
      <xdr:spPr>
        <a:xfrm>
          <a:off x="3371850" y="7810499"/>
          <a:ext cx="2809875" cy="2525995"/>
        </a:xfrm>
        <a:prstGeom prst="rect">
          <a:avLst/>
        </a:prstGeom>
      </xdr:spPr>
    </xdr:pic>
    <xdr:clientData/>
  </xdr:oneCellAnchor>
  <xdr:oneCellAnchor>
    <xdr:from>
      <xdr:col>13</xdr:col>
      <xdr:colOff>142875</xdr:colOff>
      <xdr:row>41</xdr:row>
      <xdr:rowOff>923925</xdr:rowOff>
    </xdr:from>
    <xdr:ext cx="2900627" cy="2609850"/>
    <xdr:pic>
      <xdr:nvPicPr>
        <xdr:cNvPr id="11" name="Imagen 10">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8"/>
        <a:stretch>
          <a:fillRect/>
        </a:stretch>
      </xdr:blipFill>
      <xdr:spPr>
        <a:xfrm>
          <a:off x="3362325" y="8001000"/>
          <a:ext cx="2900627" cy="2609850"/>
        </a:xfrm>
        <a:prstGeom prst="rect">
          <a:avLst/>
        </a:prstGeom>
      </xdr:spPr>
    </xdr:pic>
    <xdr:clientData/>
  </xdr:oneCellAnchor>
  <xdr:oneCellAnchor>
    <xdr:from>
      <xdr:col>13</xdr:col>
      <xdr:colOff>200026</xdr:colOff>
      <xdr:row>42</xdr:row>
      <xdr:rowOff>944616</xdr:rowOff>
    </xdr:from>
    <xdr:ext cx="2876549" cy="2579634"/>
    <xdr:pic>
      <xdr:nvPicPr>
        <xdr:cNvPr id="12" name="Imagen 11">
          <a:extLst>
            <a:ext uri="{FF2B5EF4-FFF2-40B4-BE49-F238E27FC236}">
              <a16:creationId xmlns:a16="http://schemas.microsoft.com/office/drawing/2014/main" id="{00000000-0008-0000-1600-00000C000000}"/>
            </a:ext>
          </a:extLst>
        </xdr:cNvPr>
        <xdr:cNvPicPr>
          <a:picLocks noChangeAspect="1"/>
        </xdr:cNvPicPr>
      </xdr:nvPicPr>
      <xdr:blipFill>
        <a:blip xmlns:r="http://schemas.openxmlformats.org/officeDocument/2006/relationships" r:embed="rId9"/>
        <a:stretch>
          <a:fillRect/>
        </a:stretch>
      </xdr:blipFill>
      <xdr:spPr>
        <a:xfrm>
          <a:off x="3419476" y="8193141"/>
          <a:ext cx="2876549" cy="2579634"/>
        </a:xfrm>
        <a:prstGeom prst="rect">
          <a:avLst/>
        </a:prstGeom>
      </xdr:spPr>
    </xdr:pic>
    <xdr:clientData/>
  </xdr:oneCellAnchor>
  <xdr:oneCellAnchor>
    <xdr:from>
      <xdr:col>14</xdr:col>
      <xdr:colOff>28575</xdr:colOff>
      <xdr:row>43</xdr:row>
      <xdr:rowOff>885825</xdr:rowOff>
    </xdr:from>
    <xdr:ext cx="2895600" cy="2615799"/>
    <xdr:pic>
      <xdr:nvPicPr>
        <xdr:cNvPr id="13" name="Imagen 12">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10"/>
        <a:stretch>
          <a:fillRect/>
        </a:stretch>
      </xdr:blipFill>
      <xdr:spPr>
        <a:xfrm>
          <a:off x="3495675" y="8382000"/>
          <a:ext cx="2895600" cy="2615799"/>
        </a:xfrm>
        <a:prstGeom prst="rect">
          <a:avLst/>
        </a:prstGeom>
      </xdr:spPr>
    </xdr:pic>
    <xdr:clientData/>
  </xdr:oneCellAnchor>
  <xdr:oneCellAnchor>
    <xdr:from>
      <xdr:col>15</xdr:col>
      <xdr:colOff>28574</xdr:colOff>
      <xdr:row>44</xdr:row>
      <xdr:rowOff>920235</xdr:rowOff>
    </xdr:from>
    <xdr:ext cx="2810318" cy="2528226"/>
    <xdr:pic>
      <xdr:nvPicPr>
        <xdr:cNvPr id="14" name="Imagen 13">
          <a:extLst>
            <a:ext uri="{FF2B5EF4-FFF2-40B4-BE49-F238E27FC236}">
              <a16:creationId xmlns:a16="http://schemas.microsoft.com/office/drawing/2014/main" id="{00000000-0008-0000-1600-00000E000000}"/>
            </a:ext>
          </a:extLst>
        </xdr:cNvPr>
        <xdr:cNvPicPr>
          <a:picLocks noChangeAspect="1"/>
        </xdr:cNvPicPr>
      </xdr:nvPicPr>
      <xdr:blipFill>
        <a:blip xmlns:r="http://schemas.openxmlformats.org/officeDocument/2006/relationships" r:embed="rId11"/>
        <a:stretch>
          <a:fillRect/>
        </a:stretch>
      </xdr:blipFill>
      <xdr:spPr>
        <a:xfrm>
          <a:off x="3743324" y="8568810"/>
          <a:ext cx="2810318" cy="2528226"/>
        </a:xfrm>
        <a:prstGeom prst="rect">
          <a:avLst/>
        </a:prstGeom>
      </xdr:spPr>
    </xdr:pic>
    <xdr:clientData/>
  </xdr:oneCellAnchor>
  <xdr:oneCellAnchor>
    <xdr:from>
      <xdr:col>14</xdr:col>
      <xdr:colOff>152400</xdr:colOff>
      <xdr:row>45</xdr:row>
      <xdr:rowOff>942974</xdr:rowOff>
    </xdr:from>
    <xdr:ext cx="2804216" cy="2515011"/>
    <xdr:pic>
      <xdr:nvPicPr>
        <xdr:cNvPr id="15" name="Imagen 14">
          <a:extLst>
            <a:ext uri="{FF2B5EF4-FFF2-40B4-BE49-F238E27FC236}">
              <a16:creationId xmlns:a16="http://schemas.microsoft.com/office/drawing/2014/main" id="{00000000-0008-0000-1600-00000F000000}"/>
            </a:ext>
          </a:extLst>
        </xdr:cNvPr>
        <xdr:cNvPicPr>
          <a:picLocks noChangeAspect="1"/>
        </xdr:cNvPicPr>
      </xdr:nvPicPr>
      <xdr:blipFill>
        <a:blip xmlns:r="http://schemas.openxmlformats.org/officeDocument/2006/relationships" r:embed="rId12"/>
        <a:stretch>
          <a:fillRect/>
        </a:stretch>
      </xdr:blipFill>
      <xdr:spPr>
        <a:xfrm>
          <a:off x="3619500" y="8762999"/>
          <a:ext cx="2804216" cy="2515011"/>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editAs="oneCell">
    <xdr:from>
      <xdr:col>2</xdr:col>
      <xdr:colOff>85725</xdr:colOff>
      <xdr:row>1</xdr:row>
      <xdr:rowOff>66674</xdr:rowOff>
    </xdr:from>
    <xdr:to>
      <xdr:col>4</xdr:col>
      <xdr:colOff>6350</xdr:colOff>
      <xdr:row>3</xdr:row>
      <xdr:rowOff>114300</xdr:rowOff>
    </xdr:to>
    <xdr:pic>
      <xdr:nvPicPr>
        <xdr:cNvPr id="2" name="Imagen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875" y="247649"/>
          <a:ext cx="939800" cy="819151"/>
        </a:xfrm>
        <a:prstGeom prst="rect">
          <a:avLst/>
        </a:prstGeom>
      </xdr:spPr>
    </xdr:pic>
    <xdr:clientData/>
  </xdr:twoCellAnchor>
  <xdr:twoCellAnchor>
    <xdr:from>
      <xdr:col>2</xdr:col>
      <xdr:colOff>0</xdr:colOff>
      <xdr:row>46</xdr:row>
      <xdr:rowOff>0</xdr:rowOff>
    </xdr:from>
    <xdr:to>
      <xdr:col>26</xdr:col>
      <xdr:colOff>314325</xdr:colOff>
      <xdr:row>58</xdr:row>
      <xdr:rowOff>171450</xdr:rowOff>
    </xdr:to>
    <xdr:graphicFrame macro="">
      <xdr:nvGraphicFramePr>
        <xdr:cNvPr id="3" name="Gráfico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8</xdr:col>
      <xdr:colOff>171450</xdr:colOff>
      <xdr:row>25</xdr:row>
      <xdr:rowOff>9525</xdr:rowOff>
    </xdr:from>
    <xdr:ext cx="7467600" cy="50482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700-000004000000}"/>
                </a:ext>
              </a:extLst>
            </xdr:cNvPr>
            <xdr:cNvSpPr txBox="1"/>
          </xdr:nvSpPr>
          <xdr:spPr>
            <a:xfrm>
              <a:off x="2981325" y="6410325"/>
              <a:ext cx="74676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MX" sz="1100" b="0" i="1">
                      <a:solidFill>
                        <a:schemeClr val="tx1"/>
                      </a:solidFill>
                      <a:effectLst/>
                      <a:latin typeface="Cambria Math" panose="02040503050406030204" pitchFamily="18" charset="0"/>
                      <a:ea typeface="+mn-ea"/>
                      <a:cs typeface="+mn-cs"/>
                    </a:rPr>
                    <m:t>1−</m:t>
                  </m:r>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MX" sz="1800" b="0" i="1">
                              <a:latin typeface="Cambria Math" panose="02040503050406030204" pitchFamily="18" charset="0"/>
                            </a:rPr>
                            <m:t>𝑡𝑟𝑎𝑏𝑎𝑗𝑜𝑠</m:t>
                          </m:r>
                          <m:r>
                            <a:rPr lang="es-MX" sz="1800" b="0" i="1">
                              <a:latin typeface="Cambria Math" panose="02040503050406030204" pitchFamily="18" charset="0"/>
                            </a:rPr>
                            <m:t> </m:t>
                          </m:r>
                          <m:r>
                            <a:rPr lang="es-MX" sz="1800" b="0" i="1">
                              <a:latin typeface="Cambria Math" panose="02040503050406030204" pitchFamily="18" charset="0"/>
                            </a:rPr>
                            <m:t>𝑛𝑜</m:t>
                          </m:r>
                          <m:r>
                            <a:rPr lang="es-MX" sz="1800" b="0" i="1">
                              <a:latin typeface="Cambria Math" panose="02040503050406030204" pitchFamily="18" charset="0"/>
                            </a:rPr>
                            <m:t> </m:t>
                          </m:r>
                          <m:r>
                            <a:rPr lang="es-MX" sz="1800" b="0" i="1">
                              <a:latin typeface="Cambria Math" panose="02040503050406030204" pitchFamily="18" charset="0"/>
                            </a:rPr>
                            <m:t>𝑐𝑜𝑛𝑓𝑜𝑟𝑚𝑒𝑠</m:t>
                          </m:r>
                          <m:r>
                            <a:rPr lang="es-MX" sz="1800" b="0" i="1">
                              <a:latin typeface="Cambria Math" panose="02040503050406030204" pitchFamily="18" charset="0"/>
                            </a:rPr>
                            <m:t> </m:t>
                          </m:r>
                          <m:r>
                            <a:rPr lang="es-MX" sz="1800" b="0" i="1">
                              <a:latin typeface="Cambria Math" panose="02040503050406030204" pitchFamily="18" charset="0"/>
                            </a:rPr>
                            <m:t>𝑟𝑒𝑎𝑙𝑖𝑧𝑎𝑑𝑜𝑠</m:t>
                          </m:r>
                          <m:r>
                            <a:rPr lang="es-MX" sz="1800" b="0" i="1">
                              <a:latin typeface="Cambria Math" panose="02040503050406030204" pitchFamily="18" charset="0"/>
                            </a:rPr>
                            <m:t> </m:t>
                          </m:r>
                          <m:r>
                            <a:rPr lang="es-MX" sz="1800" b="0" i="1">
                              <a:latin typeface="Cambria Math" panose="02040503050406030204" pitchFamily="18" charset="0"/>
                            </a:rPr>
                            <m:t>𝑠𝑜𝑏𝑟𝑒</m:t>
                          </m:r>
                          <m:r>
                            <a:rPr lang="es-MX" sz="1800" b="0" i="1">
                              <a:latin typeface="Cambria Math" panose="02040503050406030204" pitchFamily="18" charset="0"/>
                            </a:rPr>
                            <m:t> </m:t>
                          </m:r>
                          <m:r>
                            <a:rPr lang="es-MX" sz="1800" b="0" i="1">
                              <a:latin typeface="Cambria Math" panose="02040503050406030204" pitchFamily="18" charset="0"/>
                            </a:rPr>
                            <m:t>𝑙𝑜𝑠</m:t>
                          </m:r>
                          <m:r>
                            <a:rPr lang="es-MX" sz="1800" b="0" i="1">
                              <a:latin typeface="Cambria Math" panose="02040503050406030204" pitchFamily="18" charset="0"/>
                            </a:rPr>
                            <m:t> </m:t>
                          </m:r>
                          <m:r>
                            <a:rPr lang="es-MX" sz="1800" b="0" i="1">
                              <a:latin typeface="Cambria Math" panose="02040503050406030204" pitchFamily="18" charset="0"/>
                            </a:rPr>
                            <m:t>𝑖𝑛𝑓𝑜𝑟𝑚𝑒𝑠</m:t>
                          </m:r>
                          <m:r>
                            <a:rPr lang="es-MX" sz="1800" b="0" i="1">
                              <a:latin typeface="Cambria Math" panose="02040503050406030204" pitchFamily="18" charset="0"/>
                            </a:rPr>
                            <m:t> </m:t>
                          </m:r>
                          <m:r>
                            <a:rPr lang="es-MX" sz="1800" b="0" i="1">
                              <a:latin typeface="Cambria Math" panose="02040503050406030204" pitchFamily="18" charset="0"/>
                            </a:rPr>
                            <m:t>𝑒𝑚𝑖𝑡𝑖𝑑𝑜𝑠</m:t>
                          </m:r>
                        </m:num>
                        <m:den>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MX" sz="1800" b="0" i="1">
                              <a:latin typeface="Cambria Math" panose="02040503050406030204" pitchFamily="18" charset="0"/>
                            </a:rPr>
                            <m:t>𝑖𝑛𝑓𝑜𝑟𝑚𝑒𝑠</m:t>
                          </m:r>
                          <m:r>
                            <a:rPr lang="es-MX" sz="1800" b="0" i="1">
                              <a:latin typeface="Cambria Math" panose="02040503050406030204" pitchFamily="18" charset="0"/>
                            </a:rPr>
                            <m:t> </m:t>
                          </m:r>
                          <m:r>
                            <a:rPr lang="es-MX" sz="1800" b="0" i="1">
                              <a:latin typeface="Cambria Math" panose="02040503050406030204" pitchFamily="18" charset="0"/>
                            </a:rPr>
                            <m:t>𝑒𝑚𝑖𝑡𝑖𝑑𝑜𝑠</m:t>
                          </m:r>
                          <m:r>
                            <a:rPr lang="es-MX" sz="1800" b="0" i="1">
                              <a:latin typeface="Cambria Math" panose="02040503050406030204" pitchFamily="18" charset="0"/>
                            </a:rPr>
                            <m:t> </m:t>
                          </m:r>
                          <m:r>
                            <a:rPr lang="es-MX" sz="1800" b="0" i="1">
                              <a:latin typeface="Cambria Math" panose="02040503050406030204" pitchFamily="18" charset="0"/>
                            </a:rPr>
                            <m:t>𝑝𝑜𝑟</m:t>
                          </m:r>
                          <m:r>
                            <a:rPr lang="es-MX" sz="1800" b="0" i="1">
                              <a:latin typeface="Cambria Math" panose="02040503050406030204" pitchFamily="18" charset="0"/>
                            </a:rPr>
                            <m:t> </m:t>
                          </m:r>
                          <m:r>
                            <a:rPr lang="es-MX" sz="1800" b="0" i="1">
                              <a:latin typeface="Cambria Math" panose="02040503050406030204" pitchFamily="18" charset="0"/>
                            </a:rPr>
                            <m:t>𝑒𝑙</m:t>
                          </m:r>
                          <m:r>
                            <a:rPr lang="es-MX" sz="1800" b="0" i="1">
                              <a:latin typeface="Cambria Math" panose="02040503050406030204" pitchFamily="18" charset="0"/>
                            </a:rPr>
                            <m:t> </m:t>
                          </m:r>
                          <m:r>
                            <a:rPr lang="es-MX" sz="1800" b="0" i="1">
                              <a:latin typeface="Cambria Math" panose="02040503050406030204" pitchFamily="18" charset="0"/>
                            </a:rPr>
                            <m:t>𝑙𝑎𝑏𝑜𝑟𝑎𝑡𝑜𝑟𝑖𝑜</m:t>
                          </m:r>
                        </m:den>
                      </m:f>
                    </m:e>
                  </m:d>
                </m:oMath>
              </a14:m>
              <a:r>
                <a:rPr lang="es-CO" sz="1800">
                  <a:latin typeface="+mn-lt"/>
                </a:rPr>
                <a:t>*100%</a:t>
              </a:r>
            </a:p>
          </xdr:txBody>
        </xdr:sp>
      </mc:Choice>
      <mc:Fallback xmlns="">
        <xdr:sp macro="" textlink="">
          <xdr:nvSpPr>
            <xdr:cNvPr id="4" name="CuadroTexto 3">
              <a:extLst>
                <a:ext uri="{FF2B5EF4-FFF2-40B4-BE49-F238E27FC236}">
                  <a16:creationId xmlns:a16="http://schemas.microsoft.com/office/drawing/2014/main" id="{C62E9278-0E70-4E75-AB30-C949C471BD56}"/>
                </a:ext>
              </a:extLst>
            </xdr:cNvPr>
            <xdr:cNvSpPr txBox="1"/>
          </xdr:nvSpPr>
          <xdr:spPr>
            <a:xfrm>
              <a:off x="2981325" y="6410325"/>
              <a:ext cx="74676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MX" sz="1100" b="0" i="0">
                  <a:solidFill>
                    <a:schemeClr val="tx1"/>
                  </a:solidFill>
                  <a:effectLst/>
                  <a:latin typeface="Cambria Math" panose="02040503050406030204" pitchFamily="18" charset="0"/>
                  <a:ea typeface="+mn-ea"/>
                  <a:cs typeface="+mn-cs"/>
                </a:rPr>
                <a:t>1−</a:t>
              </a:r>
              <a:r>
                <a:rPr lang="es-CO" sz="1800" i="0">
                  <a:latin typeface="Cambria Math" panose="02040503050406030204" pitchFamily="18" charset="0"/>
                </a:rPr>
                <a:t>((𝑁ú𝑚𝑒𝑟𝑜 𝑑𝑒 </a:t>
              </a:r>
              <a:r>
                <a:rPr lang="es-MX" sz="1800" b="0" i="0">
                  <a:latin typeface="Cambria Math" panose="02040503050406030204" pitchFamily="18" charset="0"/>
                </a:rPr>
                <a:t>𝑡𝑟𝑎𝑏𝑎𝑗𝑜𝑠 𝑛𝑜 𝑐𝑜𝑛𝑓𝑜𝑟𝑚𝑒𝑠 𝑟𝑒𝑎𝑙𝑖𝑧𝑎𝑑𝑜𝑠 𝑠𝑜𝑏𝑟𝑒 𝑙𝑜𝑠 𝑖𝑛𝑓𝑜𝑟𝑚𝑒𝑠 𝑒𝑚𝑖𝑡𝑖𝑑𝑜𝑠</a:t>
              </a:r>
              <a:r>
                <a:rPr lang="es-CO" sz="1800" b="0" i="0">
                  <a:latin typeface="Cambria Math" panose="02040503050406030204" pitchFamily="18" charset="0"/>
                </a:rPr>
                <a:t>)/(</a:t>
              </a:r>
              <a:r>
                <a:rPr lang="es-CO" sz="1800" i="0">
                  <a:latin typeface="Cambria Math" panose="02040503050406030204" pitchFamily="18" charset="0"/>
                </a:rPr>
                <a:t>𝑁ú𝑚𝑒𝑟𝑜 𝑡𝑜𝑡𝑎𝑙 𝑑𝑒 </a:t>
              </a:r>
              <a:r>
                <a:rPr lang="es-MX" sz="1800" b="0" i="0">
                  <a:latin typeface="Cambria Math" panose="02040503050406030204" pitchFamily="18" charset="0"/>
                </a:rPr>
                <a:t>𝑖𝑛𝑓𝑜𝑟𝑚𝑒𝑠 𝑒𝑚𝑖𝑡𝑖𝑑𝑜𝑠 𝑝𝑜𝑟 𝑒𝑙 𝑙𝑎𝑏𝑜𝑟𝑎𝑡𝑜𝑟𝑖𝑜</a:t>
              </a:r>
              <a:r>
                <a:rPr lang="es-CO" sz="1800" b="0" i="0">
                  <a:latin typeface="Cambria Math" panose="02040503050406030204" pitchFamily="18" charset="0"/>
                </a:rPr>
                <a:t>)</a:t>
              </a:r>
              <a:r>
                <a:rPr lang="es-MX" sz="1800" b="0" i="0">
                  <a:latin typeface="Cambria Math" panose="02040503050406030204" pitchFamily="18" charset="0"/>
                </a:rPr>
                <a:t>)</a:t>
              </a:r>
              <a:r>
                <a:rPr lang="es-CO" sz="1800">
                  <a:latin typeface="+mn-lt"/>
                </a:rPr>
                <a:t>*100%</a:t>
              </a:r>
            </a:p>
          </xdr:txBody>
        </xdr:sp>
      </mc:Fallback>
    </mc:AlternateContent>
    <xdr:clientData/>
  </xdr:oneCellAnchor>
  <xdr:twoCellAnchor editAs="oneCell">
    <xdr:from>
      <xdr:col>11</xdr:col>
      <xdr:colOff>219076</xdr:colOff>
      <xdr:row>37</xdr:row>
      <xdr:rowOff>581026</xdr:rowOff>
    </xdr:from>
    <xdr:to>
      <xdr:col>15</xdr:col>
      <xdr:colOff>285750</xdr:colOff>
      <xdr:row>37</xdr:row>
      <xdr:rowOff>2703888</xdr:rowOff>
    </xdr:to>
    <xdr:pic>
      <xdr:nvPicPr>
        <xdr:cNvPr id="5" name="Imagen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a:stretch>
          <a:fillRect/>
        </a:stretch>
      </xdr:blipFill>
      <xdr:spPr>
        <a:xfrm>
          <a:off x="5457826" y="12087226"/>
          <a:ext cx="4410074" cy="2122862"/>
        </a:xfrm>
        <a:prstGeom prst="rect">
          <a:avLst/>
        </a:prstGeom>
      </xdr:spPr>
    </xdr:pic>
    <xdr:clientData/>
  </xdr:twoCellAnchor>
  <xdr:twoCellAnchor editAs="oneCell">
    <xdr:from>
      <xdr:col>11</xdr:col>
      <xdr:colOff>19052</xdr:colOff>
      <xdr:row>38</xdr:row>
      <xdr:rowOff>561976</xdr:rowOff>
    </xdr:from>
    <xdr:to>
      <xdr:col>16</xdr:col>
      <xdr:colOff>95251</xdr:colOff>
      <xdr:row>38</xdr:row>
      <xdr:rowOff>2660727</xdr:rowOff>
    </xdr:to>
    <xdr:pic>
      <xdr:nvPicPr>
        <xdr:cNvPr id="6" name="Imagen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4"/>
        <a:stretch>
          <a:fillRect/>
        </a:stretch>
      </xdr:blipFill>
      <xdr:spPr>
        <a:xfrm>
          <a:off x="5257802" y="14830426"/>
          <a:ext cx="4733924" cy="2098751"/>
        </a:xfrm>
        <a:prstGeom prst="rect">
          <a:avLst/>
        </a:prstGeom>
      </xdr:spPr>
    </xdr:pic>
    <xdr:clientData/>
  </xdr:twoCellAnchor>
  <xdr:twoCellAnchor editAs="oneCell">
    <xdr:from>
      <xdr:col>11</xdr:col>
      <xdr:colOff>171450</xdr:colOff>
      <xdr:row>39</xdr:row>
      <xdr:rowOff>600075</xdr:rowOff>
    </xdr:from>
    <xdr:to>
      <xdr:col>16</xdr:col>
      <xdr:colOff>74209</xdr:colOff>
      <xdr:row>39</xdr:row>
      <xdr:rowOff>2638424</xdr:rowOff>
    </xdr:to>
    <xdr:pic>
      <xdr:nvPicPr>
        <xdr:cNvPr id="7" name="Imagen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5"/>
        <a:stretch>
          <a:fillRect/>
        </a:stretch>
      </xdr:blipFill>
      <xdr:spPr>
        <a:xfrm>
          <a:off x="5410200" y="17630775"/>
          <a:ext cx="4560484" cy="203834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19050</xdr:colOff>
      <xdr:row>1</xdr:row>
      <xdr:rowOff>83608</xdr:rowOff>
    </xdr:from>
    <xdr:to>
      <xdr:col>3</xdr:col>
      <xdr:colOff>176743</xdr:colOff>
      <xdr:row>3</xdr:row>
      <xdr:rowOff>160514</xdr:rowOff>
    </xdr:to>
    <xdr:pic>
      <xdr:nvPicPr>
        <xdr:cNvPr id="2" name="Imagen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200" y="264583"/>
          <a:ext cx="853018" cy="848431"/>
        </a:xfrm>
        <a:prstGeom prst="rect">
          <a:avLst/>
        </a:prstGeom>
      </xdr:spPr>
    </xdr:pic>
    <xdr:clientData/>
  </xdr:twoCellAnchor>
  <xdr:twoCellAnchor>
    <xdr:from>
      <xdr:col>2</xdr:col>
      <xdr:colOff>0</xdr:colOff>
      <xdr:row>47</xdr:row>
      <xdr:rowOff>0</xdr:rowOff>
    </xdr:from>
    <xdr:to>
      <xdr:col>26</xdr:col>
      <xdr:colOff>314325</xdr:colOff>
      <xdr:row>59</xdr:row>
      <xdr:rowOff>171450</xdr:rowOff>
    </xdr:to>
    <xdr:graphicFrame macro="">
      <xdr:nvGraphicFramePr>
        <xdr:cNvPr id="3" name="Gráfico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32</xdr:col>
      <xdr:colOff>0</xdr:colOff>
      <xdr:row>38</xdr:row>
      <xdr:rowOff>0</xdr:rowOff>
    </xdr:from>
    <xdr:to>
      <xdr:col>32</xdr:col>
      <xdr:colOff>9525</xdr:colOff>
      <xdr:row>38</xdr:row>
      <xdr:rowOff>9525</xdr:rowOff>
    </xdr:to>
    <xdr:pic>
      <xdr:nvPicPr>
        <xdr:cNvPr id="4" name="Imagen 3">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763375" y="10772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126999</xdr:colOff>
      <xdr:row>38</xdr:row>
      <xdr:rowOff>571501</xdr:rowOff>
    </xdr:from>
    <xdr:to>
      <xdr:col>15</xdr:col>
      <xdr:colOff>161245</xdr:colOff>
      <xdr:row>38</xdr:row>
      <xdr:rowOff>2653905</xdr:rowOff>
    </xdr:to>
    <xdr:pic>
      <xdr:nvPicPr>
        <xdr:cNvPr id="5" name="Imagen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5203824" y="11344276"/>
          <a:ext cx="5130121" cy="2082404"/>
        </a:xfrm>
        <a:prstGeom prst="rect">
          <a:avLst/>
        </a:prstGeom>
      </xdr:spPr>
    </xdr:pic>
    <xdr:clientData/>
  </xdr:twoCellAnchor>
  <xdr:twoCellAnchor editAs="oneCell">
    <xdr:from>
      <xdr:col>10</xdr:col>
      <xdr:colOff>84667</xdr:colOff>
      <xdr:row>39</xdr:row>
      <xdr:rowOff>571500</xdr:rowOff>
    </xdr:from>
    <xdr:to>
      <xdr:col>15</xdr:col>
      <xdr:colOff>166286</xdr:colOff>
      <xdr:row>39</xdr:row>
      <xdr:rowOff>2688167</xdr:rowOff>
    </xdr:to>
    <xdr:pic>
      <xdr:nvPicPr>
        <xdr:cNvPr id="6" name="Imagen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5"/>
        <a:stretch>
          <a:fillRect/>
        </a:stretch>
      </xdr:blipFill>
      <xdr:spPr>
        <a:xfrm>
          <a:off x="5161492" y="14087475"/>
          <a:ext cx="5177494" cy="2116667"/>
        </a:xfrm>
        <a:prstGeom prst="rect">
          <a:avLst/>
        </a:prstGeom>
      </xdr:spPr>
    </xdr:pic>
    <xdr:clientData/>
  </xdr:twoCellAnchor>
  <xdr:twoCellAnchor editAs="oneCell">
    <xdr:from>
      <xdr:col>10</xdr:col>
      <xdr:colOff>226744</xdr:colOff>
      <xdr:row>40</xdr:row>
      <xdr:rowOff>613833</xdr:rowOff>
    </xdr:from>
    <xdr:to>
      <xdr:col>15</xdr:col>
      <xdr:colOff>165099</xdr:colOff>
      <xdr:row>40</xdr:row>
      <xdr:rowOff>2669811</xdr:rowOff>
    </xdr:to>
    <xdr:pic>
      <xdr:nvPicPr>
        <xdr:cNvPr id="7" name="Imagen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6"/>
        <a:stretch>
          <a:fillRect/>
        </a:stretch>
      </xdr:blipFill>
      <xdr:spPr>
        <a:xfrm>
          <a:off x="5303569" y="16873008"/>
          <a:ext cx="5024705" cy="205597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8</xdr:col>
      <xdr:colOff>95250</xdr:colOff>
      <xdr:row>44</xdr:row>
      <xdr:rowOff>71437</xdr:rowOff>
    </xdr:from>
    <xdr:to>
      <xdr:col>21</xdr:col>
      <xdr:colOff>104775</xdr:colOff>
      <xdr:row>55</xdr:row>
      <xdr:rowOff>90487</xdr:rowOff>
    </xdr:to>
    <xdr:graphicFrame macro="">
      <xdr:nvGraphicFramePr>
        <xdr:cNvPr id="3" name="Gráfico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oneCellAnchor>
    <xdr:from>
      <xdr:col>1</xdr:col>
      <xdr:colOff>114300</xdr:colOff>
      <xdr:row>1</xdr:row>
      <xdr:rowOff>9524</xdr:rowOff>
    </xdr:from>
    <xdr:ext cx="933450" cy="940844"/>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3450" cy="940844"/>
        </a:xfrm>
        <a:prstGeom prst="rect">
          <a:avLst/>
        </a:prstGeom>
      </xdr:spPr>
    </xdr:pic>
    <xdr:clientData/>
  </xdr:oneCellAnchor>
  <xdr:twoCellAnchor>
    <xdr:from>
      <xdr:col>2</xdr:col>
      <xdr:colOff>18815</xdr:colOff>
      <xdr:row>46</xdr:row>
      <xdr:rowOff>37630</xdr:rowOff>
    </xdr:from>
    <xdr:to>
      <xdr:col>26</xdr:col>
      <xdr:colOff>762000</xdr:colOff>
      <xdr:row>58</xdr:row>
      <xdr:rowOff>95250</xdr:rowOff>
    </xdr:to>
    <xdr:graphicFrame macro="">
      <xdr:nvGraphicFramePr>
        <xdr:cNvPr id="3" name="Gráfico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114299</xdr:colOff>
      <xdr:row>1</xdr:row>
      <xdr:rowOff>9525</xdr:rowOff>
    </xdr:from>
    <xdr:to>
      <xdr:col>6</xdr:col>
      <xdr:colOff>142874</xdr:colOff>
      <xdr:row>3</xdr:row>
      <xdr:rowOff>85726</xdr:rowOff>
    </xdr:to>
    <xdr:pic>
      <xdr:nvPicPr>
        <xdr:cNvPr id="2" name="Imagen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5"/>
          <a:ext cx="942975" cy="847726"/>
        </a:xfrm>
        <a:prstGeom prst="rect">
          <a:avLst/>
        </a:prstGeom>
      </xdr:spPr>
    </xdr:pic>
    <xdr:clientData/>
  </xdr:twoCellAnchor>
  <xdr:twoCellAnchor>
    <xdr:from>
      <xdr:col>2</xdr:col>
      <xdr:colOff>130969</xdr:colOff>
      <xdr:row>46</xdr:row>
      <xdr:rowOff>23283</xdr:rowOff>
    </xdr:from>
    <xdr:to>
      <xdr:col>26</xdr:col>
      <xdr:colOff>166687</xdr:colOff>
      <xdr:row>58</xdr:row>
      <xdr:rowOff>119063</xdr:rowOff>
    </xdr:to>
    <xdr:graphicFrame macro="">
      <xdr:nvGraphicFramePr>
        <xdr:cNvPr id="3" name="Gráfico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oneCellAnchor>
    <xdr:from>
      <xdr:col>1</xdr:col>
      <xdr:colOff>104775</xdr:colOff>
      <xdr:row>1</xdr:row>
      <xdr:rowOff>9525</xdr:rowOff>
    </xdr:from>
    <xdr:ext cx="838200" cy="838200"/>
    <xdr:pic>
      <xdr:nvPicPr>
        <xdr:cNvPr id="2" name="Imagen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200025"/>
          <a:ext cx="838200" cy="838200"/>
        </a:xfrm>
        <a:prstGeom prst="rect">
          <a:avLst/>
        </a:prstGeom>
      </xdr:spPr>
    </xdr:pic>
    <xdr:clientData/>
  </xdr:oneCellAnchor>
  <xdr:twoCellAnchor>
    <xdr:from>
      <xdr:col>4</xdr:col>
      <xdr:colOff>10584</xdr:colOff>
      <xdr:row>44</xdr:row>
      <xdr:rowOff>19050</xdr:rowOff>
    </xdr:from>
    <xdr:to>
      <xdr:col>25</xdr:col>
      <xdr:colOff>95250</xdr:colOff>
      <xdr:row>50</xdr:row>
      <xdr:rowOff>1280583</xdr:rowOff>
    </xdr:to>
    <xdr:graphicFrame macro="">
      <xdr:nvGraphicFramePr>
        <xdr:cNvPr id="3" name="Gráfico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5</xdr:col>
      <xdr:colOff>485775</xdr:colOff>
      <xdr:row>1</xdr:row>
      <xdr:rowOff>114300</xdr:rowOff>
    </xdr:from>
    <xdr:ext cx="819150" cy="819150"/>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85900" y="304800"/>
          <a:ext cx="819150" cy="819150"/>
        </a:xfrm>
        <a:prstGeom prst="rect">
          <a:avLst/>
        </a:prstGeom>
      </xdr:spPr>
    </xdr:pic>
    <xdr:clientData/>
  </xdr:oneCellAnchor>
  <xdr:twoCellAnchor>
    <xdr:from>
      <xdr:col>2</xdr:col>
      <xdr:colOff>14287</xdr:colOff>
      <xdr:row>45</xdr:row>
      <xdr:rowOff>28575</xdr:rowOff>
    </xdr:from>
    <xdr:to>
      <xdr:col>26</xdr:col>
      <xdr:colOff>54428</xdr:colOff>
      <xdr:row>52</xdr:row>
      <xdr:rowOff>0</xdr:rowOff>
    </xdr:to>
    <xdr:graphicFrame macro="">
      <xdr:nvGraphicFramePr>
        <xdr:cNvPr id="3" name="Gráfico 2">
          <a:extLst>
            <a:ext uri="{FF2B5EF4-FFF2-40B4-BE49-F238E27FC236}">
              <a16:creationId xmlns:a16="http://schemas.microsoft.com/office/drawing/2014/main" id="{00000000-0008-0000-0200-000003000000}"/>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38100</xdr:colOff>
      <xdr:row>45</xdr:row>
      <xdr:rowOff>9525</xdr:rowOff>
    </xdr:from>
    <xdr:to>
      <xdr:col>26</xdr:col>
      <xdr:colOff>266700</xdr:colOff>
      <xdr:row>50</xdr:row>
      <xdr:rowOff>1228725</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oneCellAnchor>
    <xdr:from>
      <xdr:col>1</xdr:col>
      <xdr:colOff>104775</xdr:colOff>
      <xdr:row>1</xdr:row>
      <xdr:rowOff>9525</xdr:rowOff>
    </xdr:from>
    <xdr:ext cx="838200" cy="838200"/>
    <xdr:pic>
      <xdr:nvPicPr>
        <xdr:cNvPr id="2" name="Imagen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200025"/>
          <a:ext cx="838200" cy="838200"/>
        </a:xfrm>
        <a:prstGeom prst="rect">
          <a:avLst/>
        </a:prstGeom>
      </xdr:spPr>
    </xdr:pic>
    <xdr:clientData/>
  </xdr:oneCellAnchor>
  <xdr:twoCellAnchor>
    <xdr:from>
      <xdr:col>1</xdr:col>
      <xdr:colOff>188769</xdr:colOff>
      <xdr:row>44</xdr:row>
      <xdr:rowOff>25978</xdr:rowOff>
    </xdr:from>
    <xdr:to>
      <xdr:col>26</xdr:col>
      <xdr:colOff>214746</xdr:colOff>
      <xdr:row>49</xdr:row>
      <xdr:rowOff>1437409</xdr:rowOff>
    </xdr:to>
    <xdr:graphicFrame macro="">
      <xdr:nvGraphicFramePr>
        <xdr:cNvPr id="3" name="Gráfico 2">
          <a:extLst>
            <a:ext uri="{FF2B5EF4-FFF2-40B4-BE49-F238E27FC236}">
              <a16:creationId xmlns:a16="http://schemas.microsoft.com/office/drawing/2014/main" id="{00000000-0008-0000-1E00-000003000000}"/>
            </a:ext>
            <a:ext uri="{147F2762-F138-4A5C-976F-8EAC2B608ADB}">
              <a16:predDERef xmlns:a16="http://schemas.microsoft.com/office/drawing/2014/main" pre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0</xdr:colOff>
      <xdr:row>44</xdr:row>
      <xdr:rowOff>0</xdr:rowOff>
    </xdr:from>
    <xdr:to>
      <xdr:col>26</xdr:col>
      <xdr:colOff>190500</xdr:colOff>
      <xdr:row>56</xdr:row>
      <xdr:rowOff>85725</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oneCellAnchor>
    <xdr:from>
      <xdr:col>1</xdr:col>
      <xdr:colOff>171450</xdr:colOff>
      <xdr:row>0</xdr:row>
      <xdr:rowOff>190499</xdr:rowOff>
    </xdr:from>
    <xdr:ext cx="942975" cy="928938"/>
    <xdr:pic>
      <xdr:nvPicPr>
        <xdr:cNvPr id="2" name="Imagen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100" y="190499"/>
          <a:ext cx="942975" cy="928938"/>
        </a:xfrm>
        <a:prstGeom prst="rect">
          <a:avLst/>
        </a:prstGeom>
      </xdr:spPr>
    </xdr:pic>
    <xdr:clientData/>
  </xdr:oneCellAnchor>
  <xdr:twoCellAnchor>
    <xdr:from>
      <xdr:col>5</xdr:col>
      <xdr:colOff>19051</xdr:colOff>
      <xdr:row>44</xdr:row>
      <xdr:rowOff>176212</xdr:rowOff>
    </xdr:from>
    <xdr:to>
      <xdr:col>25</xdr:col>
      <xdr:colOff>133350</xdr:colOff>
      <xdr:row>56</xdr:row>
      <xdr:rowOff>38100</xdr:rowOff>
    </xdr:to>
    <xdr:graphicFrame macro="">
      <xdr:nvGraphicFramePr>
        <xdr:cNvPr id="3" name="Gráfico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oneCellAnchor>
    <xdr:from>
      <xdr:col>1</xdr:col>
      <xdr:colOff>114300</xdr:colOff>
      <xdr:row>1</xdr:row>
      <xdr:rowOff>9524</xdr:rowOff>
    </xdr:from>
    <xdr:ext cx="384174" cy="941638"/>
    <xdr:pic>
      <xdr:nvPicPr>
        <xdr:cNvPr id="2" name="Imagen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384174" cy="941638"/>
        </a:xfrm>
        <a:prstGeom prst="rect">
          <a:avLst/>
        </a:prstGeom>
      </xdr:spPr>
    </xdr:pic>
    <xdr:clientData/>
  </xdr:oneCellAnchor>
  <xdr:twoCellAnchor>
    <xdr:from>
      <xdr:col>3</xdr:col>
      <xdr:colOff>0</xdr:colOff>
      <xdr:row>43</xdr:row>
      <xdr:rowOff>154781</xdr:rowOff>
    </xdr:from>
    <xdr:to>
      <xdr:col>26</xdr:col>
      <xdr:colOff>250031</xdr:colOff>
      <xdr:row>43</xdr:row>
      <xdr:rowOff>1940718</xdr:rowOff>
    </xdr:to>
    <xdr:graphicFrame macro="">
      <xdr:nvGraphicFramePr>
        <xdr:cNvPr id="3" name="Gráfico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oneCellAnchor>
    <xdr:from>
      <xdr:col>1</xdr:col>
      <xdr:colOff>114300</xdr:colOff>
      <xdr:row>1</xdr:row>
      <xdr:rowOff>9524</xdr:rowOff>
    </xdr:from>
    <xdr:ext cx="376917" cy="942545"/>
    <xdr:pic>
      <xdr:nvPicPr>
        <xdr:cNvPr id="2" name="Imagen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376917" cy="942545"/>
        </a:xfrm>
        <a:prstGeom prst="rect">
          <a:avLst/>
        </a:prstGeom>
      </xdr:spPr>
    </xdr:pic>
    <xdr:clientData/>
  </xdr:oneCellAnchor>
  <xdr:twoCellAnchor>
    <xdr:from>
      <xdr:col>4</xdr:col>
      <xdr:colOff>6349</xdr:colOff>
      <xdr:row>42</xdr:row>
      <xdr:rowOff>2117</xdr:rowOff>
    </xdr:from>
    <xdr:to>
      <xdr:col>26</xdr:col>
      <xdr:colOff>219075</xdr:colOff>
      <xdr:row>42</xdr:row>
      <xdr:rowOff>2057136</xdr:rowOff>
    </xdr:to>
    <xdr:graphicFrame macro="">
      <xdr:nvGraphicFramePr>
        <xdr:cNvPr id="3" name="Gráfico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0.20433</cdr:x>
      <cdr:y>0.74508</cdr:y>
    </cdr:from>
    <cdr:to>
      <cdr:x>0.31192</cdr:x>
      <cdr:y>0.85644</cdr:y>
    </cdr:to>
    <cdr:sp macro="" textlink="">
      <cdr:nvSpPr>
        <cdr:cNvPr id="3" name="CuadroTexto 2">
          <a:extLst xmlns:a="http://schemas.openxmlformats.org/drawingml/2006/main">
            <a:ext uri="{FF2B5EF4-FFF2-40B4-BE49-F238E27FC236}">
              <a16:creationId xmlns:a16="http://schemas.microsoft.com/office/drawing/2014/main" id="{F11E6A00-E6B5-9D44-A0DB-C69885CC2BBC}"/>
            </a:ext>
          </a:extLst>
        </cdr:cNvPr>
        <cdr:cNvSpPr txBox="1"/>
      </cdr:nvSpPr>
      <cdr:spPr>
        <a:xfrm xmlns:a="http://schemas.openxmlformats.org/drawingml/2006/main">
          <a:off x="1736726" y="1531144"/>
          <a:ext cx="914400" cy="2288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O" sz="1100"/>
            <a:t>92%</a:t>
          </a:r>
        </a:p>
      </cdr:txBody>
    </cdr:sp>
  </cdr:relSizeAnchor>
</c:userShapes>
</file>

<file path=xl/drawings/drawing4.xml><?xml version="1.0" encoding="utf-8"?>
<xdr:wsDr xmlns:xdr="http://schemas.openxmlformats.org/drawingml/2006/spreadsheetDrawing" xmlns:a="http://schemas.openxmlformats.org/drawingml/2006/main">
  <xdr:oneCellAnchor>
    <xdr:from>
      <xdr:col>6</xdr:col>
      <xdr:colOff>419100</xdr:colOff>
      <xdr:row>1</xdr:row>
      <xdr:rowOff>47625</xdr:rowOff>
    </xdr:from>
    <xdr:ext cx="871538" cy="876300"/>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33550" y="238125"/>
          <a:ext cx="871538" cy="876300"/>
        </a:xfrm>
        <a:prstGeom prst="rect">
          <a:avLst/>
        </a:prstGeom>
      </xdr:spPr>
    </xdr:pic>
    <xdr:clientData/>
  </xdr:oneCellAnchor>
  <xdr:twoCellAnchor>
    <xdr:from>
      <xdr:col>3</xdr:col>
      <xdr:colOff>134621</xdr:colOff>
      <xdr:row>45</xdr:row>
      <xdr:rowOff>88900</xdr:rowOff>
    </xdr:from>
    <xdr:to>
      <xdr:col>26</xdr:col>
      <xdr:colOff>162215</xdr:colOff>
      <xdr:row>52</xdr:row>
      <xdr:rowOff>63500</xdr:rowOff>
    </xdr:to>
    <xdr:graphicFrame macro="">
      <xdr:nvGraphicFramePr>
        <xdr:cNvPr id="3" name="Gráfico 2">
          <a:extLst>
            <a:ext uri="{FF2B5EF4-FFF2-40B4-BE49-F238E27FC236}">
              <a16:creationId xmlns:a16="http://schemas.microsoft.com/office/drawing/2014/main" id="{00000000-0008-0000-0300-000003000000}"/>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5</xdr:col>
      <xdr:colOff>173181</xdr:colOff>
      <xdr:row>44</xdr:row>
      <xdr:rowOff>48490</xdr:rowOff>
    </xdr:from>
    <xdr:to>
      <xdr:col>24</xdr:col>
      <xdr:colOff>173181</xdr:colOff>
      <xdr:row>50</xdr:row>
      <xdr:rowOff>155863</xdr:rowOff>
    </xdr:to>
    <xdr:graphicFrame macro="">
      <xdr:nvGraphicFramePr>
        <xdr:cNvPr id="3" name="Gráfico 2">
          <a:extLst>
            <a:ext uri="{FF2B5EF4-FFF2-40B4-BE49-F238E27FC236}">
              <a16:creationId xmlns:a16="http://schemas.microsoft.com/office/drawing/2014/main" id="{00000000-0008-0000-0400-000003000000}"/>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135255</xdr:colOff>
      <xdr:row>3</xdr:row>
      <xdr:rowOff>173922</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200024"/>
          <a:ext cx="897255" cy="935923"/>
        </a:xfrm>
        <a:prstGeom prst="rect">
          <a:avLst/>
        </a:prstGeom>
      </xdr:spPr>
    </xdr:pic>
    <xdr:clientData/>
  </xdr:twoCellAnchor>
  <xdr:twoCellAnchor>
    <xdr:from>
      <xdr:col>2</xdr:col>
      <xdr:colOff>57150</xdr:colOff>
      <xdr:row>44</xdr:row>
      <xdr:rowOff>114300</xdr:rowOff>
    </xdr:from>
    <xdr:to>
      <xdr:col>26</xdr:col>
      <xdr:colOff>93824</xdr:colOff>
      <xdr:row>56</xdr:row>
      <xdr:rowOff>0</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1</xdr:col>
      <xdr:colOff>114300</xdr:colOff>
      <xdr:row>1</xdr:row>
      <xdr:rowOff>9524</xdr:rowOff>
    </xdr:from>
    <xdr:ext cx="948417" cy="942545"/>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8417" cy="942545"/>
        </a:xfrm>
        <a:prstGeom prst="rect">
          <a:avLst/>
        </a:prstGeom>
      </xdr:spPr>
    </xdr:pic>
    <xdr:clientData/>
  </xdr:oneCellAnchor>
  <xdr:twoCellAnchor>
    <xdr:from>
      <xdr:col>2</xdr:col>
      <xdr:colOff>82551</xdr:colOff>
      <xdr:row>44</xdr:row>
      <xdr:rowOff>72838</xdr:rowOff>
    </xdr:from>
    <xdr:to>
      <xdr:col>26</xdr:col>
      <xdr:colOff>210179</xdr:colOff>
      <xdr:row>51</xdr:row>
      <xdr:rowOff>152400</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114300</xdr:colOff>
      <xdr:row>1</xdr:row>
      <xdr:rowOff>9524</xdr:rowOff>
    </xdr:from>
    <xdr:ext cx="933450" cy="943226"/>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3450" cy="943226"/>
        </a:xfrm>
        <a:prstGeom prst="rect">
          <a:avLst/>
        </a:prstGeom>
      </xdr:spPr>
    </xdr:pic>
    <xdr:clientData/>
  </xdr:oneCellAnchor>
  <xdr:twoCellAnchor>
    <xdr:from>
      <xdr:col>2</xdr:col>
      <xdr:colOff>133350</xdr:colOff>
      <xdr:row>44</xdr:row>
      <xdr:rowOff>104775</xdr:rowOff>
    </xdr:from>
    <xdr:to>
      <xdr:col>25</xdr:col>
      <xdr:colOff>438150</xdr:colOff>
      <xdr:row>56</xdr:row>
      <xdr:rowOff>52387</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1</xdr:col>
      <xdr:colOff>114300</xdr:colOff>
      <xdr:row>1</xdr:row>
      <xdr:rowOff>9524</xdr:rowOff>
    </xdr:from>
    <xdr:ext cx="926646" cy="942545"/>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26646" cy="942545"/>
        </a:xfrm>
        <a:prstGeom prst="rect">
          <a:avLst/>
        </a:prstGeom>
      </xdr:spPr>
    </xdr:pic>
    <xdr:clientData/>
  </xdr:oneCellAnchor>
  <xdr:twoCellAnchor>
    <xdr:from>
      <xdr:col>2</xdr:col>
      <xdr:colOff>136070</xdr:colOff>
      <xdr:row>44</xdr:row>
      <xdr:rowOff>163286</xdr:rowOff>
    </xdr:from>
    <xdr:to>
      <xdr:col>26</xdr:col>
      <xdr:colOff>95249</xdr:colOff>
      <xdr:row>56</xdr:row>
      <xdr:rowOff>1415143</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RH%20POSITIVO\Documents\German\Planeacion%202020\Plan_de_Accion_PPMQ%202020%20nuevo%20%20format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218E8E61\GJUR-IND-001-V3%20SENTENCIA%20A%20FAVOR%20DE%20LA%20ENTIDAD%20-borrador+.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LEXPEREA/Downloads/CEM-IND-001-V11%20Cumplimiento%20PAA%20Trim4-2022%20(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LEXPEREA/Downloads/2022-12-31%20CEM-IND-002%20V5%20CUMPLIMIENTO%20ACCIONES%20CORRECTIV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RH%20POSITIVO\Documents\German\Planeacion%202020\PPMQ-MR-2019_V3%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tifanny_wilches_umv_gov_co/Documents/3.%20CONTRATO%20163%20-2019/ENLACE/2020/002%20INDICADORES/001%20Primer%20Trimestre/GSIT/3.%20GSIT-IND-001-V2_Mesa_de_Ayuda.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uaermv-my.sharepoint.com/personal/alexander_perea_umv_gov_co/Documents/Carpeta%20UMV%20curentena/Informe%20Indicadores/2023/3er%20Trim%202023/PPMQ-IND-003-V1_Disponibilidad_Vehiculo.xlsx" TargetMode="External"/><Relationship Id="rId1" Type="http://schemas.openxmlformats.org/officeDocument/2006/relationships/externalLinkPath" Target="PPMQ-IND-003-V1_Disponibilidad_Vehicul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astrid_morera_umv_gov_co/Documents/8%20Astrid%20Lorena%20Morera-Gestion%20Social/3%20Septiembre/Indicadores/IMVI-IND-002-V10_Indicador_poblacion_satisfech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astrid_morera_umv_gov_co/Documents/8%20Astrid%20Lorena%20Morera-Gestion%20Social/3%20Septiembre/Indicadores/IMVI-IND-003-V5_Nivel_promedio_de_satisfaccion.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uaermv-my.sharepoint.com/personal/alexander_perea_umv_gov_co/Documents/Carpeta%20UMV%20curentena/Informe%20Indicadores/2023/3er%20Trim%202023/2.%20GLAB-IND-002%20V1%20Indicador%20de%20calidad%20de%20los%20ensayos%20(1).xlsx" TargetMode="External"/><Relationship Id="rId1" Type="http://schemas.openxmlformats.org/officeDocument/2006/relationships/externalLinkPath" Target="2.%20GLAB-IND-002%20V1%20Indicador%20de%20calidad%20de%20los%20ensayos%20(1).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uaermv-my.sharepoint.com/personal/alexander_perea_umv_gov_co/Documents/Carpeta%20UMV%20curentena/Informe%20Indicadores/2023/3er%20Trim%202023/5.%20GLAB-IND-005%20V3%20Indicador%20oportunidad%20(1).xlsx" TargetMode="External"/><Relationship Id="rId1" Type="http://schemas.openxmlformats.org/officeDocument/2006/relationships/externalLinkPath" Target="5.%20GLAB-IND-005%20V3%20Indicador%20oportunidad%20(1).xlsx" TargetMode="External"/></Relationships>
</file>

<file path=xl/externalLinks/_rels/externalLink9.xml.rels><?xml version="1.0" encoding="UTF-8" standalone="yes"?>
<Relationships xmlns="http://schemas.openxmlformats.org/package/2006/relationships"><Relationship Id="rId3" Type="http://schemas.openxmlformats.org/officeDocument/2006/relationships/externalLinkPath" Target="https://uaermv-my.sharepoint.com/personal/alexander_perea_umv_gov_co/Documents/Carpeta%20UMV%20curentena/Informe%20Indicadores/2023/3er%20Trim%202023/GAM-IND-003-V3_Eficiencia_en_el_Consumo_de_Energia_Electrica_en_la_Entidad.xlsx" TargetMode="External"/><Relationship Id="rId2" Type="http://schemas.microsoft.com/office/2019/04/relationships/externalLinkLongPath" Target="GAM-IND-003-V3_Eficiencia_en_el_Consumo_de_Energia_Electrica_en_la_Entidad.xlsx?AF481734" TargetMode="External"/><Relationship Id="rId1" Type="http://schemas.openxmlformats.org/officeDocument/2006/relationships/externalLinkPath" Target="file:///\\AF481734\GAM-IND-003-V3_Eficiencia_en_el_Consumo_de_Energia_Electrica_en_la_Entid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2019"/>
      <sheetName val="Hoja2"/>
      <sheetName val="Instructivo"/>
      <sheetName val="Plan de Acción 2019 (2)"/>
    </sheetNames>
    <sheetDataSet>
      <sheetData sheetId="0"/>
      <sheetData sheetId="1"/>
      <sheetData sheetId="2"/>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JUR-IND-001V1"/>
    </sheetNames>
    <sheetDataSet>
      <sheetData sheetId="0">
        <row r="32">
          <cell r="H32" t="str">
            <v xml:space="preserve">total sentencia favorables del periodo </v>
          </cell>
          <cell r="I32" t="str">
            <v>Total sentecias del periodo</v>
          </cell>
          <cell r="J32" t="str">
            <v>FAVORABILIDAD</v>
          </cell>
        </row>
        <row r="33">
          <cell r="H33">
            <v>0</v>
          </cell>
          <cell r="I33">
            <v>0</v>
          </cell>
          <cell r="J33">
            <v>0</v>
          </cell>
        </row>
        <row r="34">
          <cell r="H34">
            <v>3</v>
          </cell>
          <cell r="I34">
            <v>3</v>
          </cell>
          <cell r="J34">
            <v>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M-IND-001-V11"/>
      <sheetName val="TRIM1"/>
      <sheetName val="TRIM2"/>
      <sheetName val="TRIM3"/>
      <sheetName val="TRIM4"/>
    </sheetNames>
    <sheetDataSet>
      <sheetData sheetId="0">
        <row r="35">
          <cell r="D35"/>
          <cell r="E35"/>
          <cell r="F35"/>
          <cell r="G35"/>
          <cell r="H35" t="str">
            <v>Sumatoria de actividades del PAA ejecutadas</v>
          </cell>
          <cell r="I35" t="str">
            <v>Sumatoria de actividades del PAA programadas</v>
          </cell>
          <cell r="J35" t="str">
            <v>% cumplimiento</v>
          </cell>
        </row>
        <row r="36">
          <cell r="C36" t="str">
            <v>Trimestre 1</v>
          </cell>
          <cell r="D36"/>
          <cell r="E36"/>
          <cell r="F36"/>
          <cell r="G36"/>
          <cell r="H36">
            <v>36</v>
          </cell>
          <cell r="I36">
            <v>37</v>
          </cell>
          <cell r="J36">
            <v>0.97297297297297303</v>
          </cell>
        </row>
        <row r="37">
          <cell r="C37" t="str">
            <v>Trimestre 2</v>
          </cell>
          <cell r="D37"/>
          <cell r="E37"/>
          <cell r="F37"/>
          <cell r="G37"/>
          <cell r="H37">
            <v>23</v>
          </cell>
          <cell r="I37">
            <v>23</v>
          </cell>
          <cell r="J37">
            <v>1</v>
          </cell>
        </row>
        <row r="38">
          <cell r="C38" t="str">
            <v>Trimestre 3</v>
          </cell>
          <cell r="D38"/>
          <cell r="E38"/>
          <cell r="F38"/>
          <cell r="G38"/>
          <cell r="H38">
            <v>31</v>
          </cell>
          <cell r="I38">
            <v>32</v>
          </cell>
          <cell r="J38">
            <v>0.96875</v>
          </cell>
        </row>
        <row r="39">
          <cell r="C39" t="str">
            <v>Trimestre 4</v>
          </cell>
          <cell r="D39"/>
          <cell r="E39"/>
          <cell r="F39"/>
          <cell r="G39"/>
          <cell r="H39">
            <v>28</v>
          </cell>
          <cell r="I39">
            <v>29</v>
          </cell>
          <cell r="J39">
            <v>0.96551724137931039</v>
          </cell>
        </row>
        <row r="40">
          <cell r="C40" t="str">
            <v>SUMATORIA</v>
          </cell>
          <cell r="D40"/>
          <cell r="E40"/>
          <cell r="F40"/>
          <cell r="G40"/>
          <cell r="H40">
            <v>118</v>
          </cell>
          <cell r="I40">
            <v>121</v>
          </cell>
          <cell r="J40">
            <v>0.97520661157024791</v>
          </cell>
        </row>
      </sheetData>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M-IND-002-V5"/>
      <sheetName val="Consolidado"/>
      <sheetName val="Reporte Aplicativo"/>
      <sheetName val="Cto Sindical"/>
      <sheetName val="DESI"/>
      <sheetName val="APIC"/>
      <sheetName val="PIV"/>
      <sheetName val="EGTI"/>
      <sheetName val="PPMQ"/>
      <sheetName val="GSIT"/>
      <sheetName val="GEFI"/>
      <sheetName val="ABI-GREF"/>
      <sheetName val="GCON"/>
      <sheetName val="GTHU"/>
      <sheetName val="GAM"/>
      <sheetName val="GDO-GDOC"/>
      <sheetName val="GJUR"/>
      <sheetName val="CODI"/>
      <sheetName val="GLAB"/>
      <sheetName val="IMVI"/>
    </sheetNames>
    <sheetDataSet>
      <sheetData sheetId="0">
        <row r="36">
          <cell r="H36">
            <v>24</v>
          </cell>
          <cell r="I36">
            <v>37</v>
          </cell>
          <cell r="J36">
            <v>0.64864864864864868</v>
          </cell>
        </row>
        <row r="37">
          <cell r="H37">
            <v>64</v>
          </cell>
          <cell r="I37">
            <v>84</v>
          </cell>
          <cell r="J37">
            <v>0.76190476190476186</v>
          </cell>
        </row>
        <row r="38">
          <cell r="H38">
            <v>74</v>
          </cell>
          <cell r="I38">
            <v>80</v>
          </cell>
          <cell r="J38">
            <v>0.92500000000000004</v>
          </cell>
        </row>
        <row r="39">
          <cell r="H39">
            <v>112</v>
          </cell>
          <cell r="I39">
            <v>130</v>
          </cell>
          <cell r="J39">
            <v>0.86153846153846159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S"/>
      <sheetName val="MAPA DE RIESGOS PROCESOS PRO"/>
      <sheetName val="TIPOLOGÍA DE RIESGOS"/>
      <sheetName val="PROBABILIDAD"/>
      <sheetName val="IMPACTO GESTIÓN"/>
      <sheetName val="IMPACTO CORRUPCIÓN"/>
      <sheetName val="IMPACTO SEGURIDAD I"/>
      <sheetName val="EJEMPLO CONTROLES"/>
      <sheetName val="OPCIONES DE MANEJO DEL RIESGO"/>
      <sheetName val="MAPA DE CALOR"/>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S-FM-001"/>
    </sheetNames>
    <sheetDataSet>
      <sheetData sheetId="0">
        <row r="34">
          <cell r="C34" t="str">
            <v>Primer trimestre</v>
          </cell>
          <cell r="D34">
            <v>0</v>
          </cell>
          <cell r="E34">
            <v>0</v>
          </cell>
          <cell r="F34">
            <v>0</v>
          </cell>
          <cell r="G34">
            <v>0</v>
          </cell>
        </row>
        <row r="35">
          <cell r="C35" t="str">
            <v>Segundo trimestre</v>
          </cell>
          <cell r="D35">
            <v>0</v>
          </cell>
          <cell r="E35">
            <v>0</v>
          </cell>
          <cell r="F35">
            <v>0</v>
          </cell>
          <cell r="G35">
            <v>0</v>
          </cell>
        </row>
        <row r="36">
          <cell r="C36" t="str">
            <v>Tercer Trimestres</v>
          </cell>
          <cell r="D36">
            <v>0</v>
          </cell>
          <cell r="E36">
            <v>0</v>
          </cell>
          <cell r="F36">
            <v>0</v>
          </cell>
          <cell r="G36">
            <v>0</v>
          </cell>
        </row>
        <row r="37">
          <cell r="C37" t="str">
            <v>Cuarto Trimestre</v>
          </cell>
          <cell r="D37">
            <v>0</v>
          </cell>
          <cell r="E37">
            <v>0</v>
          </cell>
          <cell r="F37">
            <v>0</v>
          </cell>
          <cell r="G37">
            <v>0</v>
          </cell>
        </row>
        <row r="38">
          <cell r="C38" t="str">
            <v>TOTAL</v>
          </cell>
          <cell r="D38">
            <v>0</v>
          </cell>
          <cell r="E38">
            <v>0</v>
          </cell>
          <cell r="F38">
            <v>0</v>
          </cell>
          <cell r="G38">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I9w-Dcl0ykKzXIKLBIy6kn94XR0Z1tJOrnIg97l8otLdSwl6b6MsQqrYYNTn4mB7" itemId="01CY4VJ5WMGUYYS57JVVFJP4W4NG5Y5W5K">
      <xxl21:absoluteUrl r:id="rId2"/>
    </xxl21:alternateUrls>
    <sheetNames>
      <sheetName val="data"/>
      <sheetName val="PPMQ-IND-003"/>
      <sheetName val="td"/>
      <sheetName val="PPMQ-003"/>
    </sheetNames>
    <sheetDataSet>
      <sheetData sheetId="0">
        <row r="2">
          <cell r="G2">
            <v>0.84126984126984128</v>
          </cell>
          <cell r="I2">
            <v>0.78481012658227844</v>
          </cell>
          <cell r="K2">
            <v>0.96078431372549022</v>
          </cell>
          <cell r="M2">
            <v>0.88888888888888884</v>
          </cell>
          <cell r="O2">
            <v>0.8571428571428571</v>
          </cell>
        </row>
        <row r="3">
          <cell r="G3">
            <v>0.82539682539682535</v>
          </cell>
          <cell r="I3">
            <v>0.74683544303797467</v>
          </cell>
          <cell r="K3">
            <v>0.98039215686274506</v>
          </cell>
          <cell r="M3">
            <v>0.91666666666666663</v>
          </cell>
          <cell r="O3">
            <v>0.8571428571428571</v>
          </cell>
        </row>
        <row r="4">
          <cell r="G4">
            <v>0.80952380952380953</v>
          </cell>
          <cell r="I4">
            <v>0.78481012658227844</v>
          </cell>
          <cell r="K4">
            <v>0.98039215686274506</v>
          </cell>
          <cell r="M4">
            <v>0.91666666666666663</v>
          </cell>
          <cell r="O4">
            <v>0.8571428571428571</v>
          </cell>
        </row>
        <row r="5">
          <cell r="G5">
            <v>0.80952380952380953</v>
          </cell>
          <cell r="I5">
            <v>0.79746835443037978</v>
          </cell>
          <cell r="K5">
            <v>0.98039215686274506</v>
          </cell>
          <cell r="M5">
            <v>0.88888888888888884</v>
          </cell>
          <cell r="O5">
            <v>0.8571428571428571</v>
          </cell>
        </row>
        <row r="6">
          <cell r="G6">
            <v>0.82539682539682535</v>
          </cell>
          <cell r="I6">
            <v>0.78481012658227844</v>
          </cell>
          <cell r="K6">
            <v>0.98039215686274506</v>
          </cell>
          <cell r="M6">
            <v>0.83333333333333337</v>
          </cell>
          <cell r="O6">
            <v>0.8571428571428571</v>
          </cell>
        </row>
        <row r="7">
          <cell r="G7">
            <v>0.77777777777777779</v>
          </cell>
          <cell r="I7">
            <v>0.810126582278481</v>
          </cell>
          <cell r="K7">
            <v>0.98039215686274506</v>
          </cell>
          <cell r="M7">
            <v>0.86111111111111116</v>
          </cell>
          <cell r="O7">
            <v>0.8571428571428571</v>
          </cell>
        </row>
        <row r="8">
          <cell r="G8">
            <v>0.77777777777777779</v>
          </cell>
          <cell r="I8">
            <v>0.810126582278481</v>
          </cell>
          <cell r="K8">
            <v>0.98039215686274506</v>
          </cell>
          <cell r="M8">
            <v>0.86111111111111116</v>
          </cell>
          <cell r="O8">
            <v>0.8571428571428571</v>
          </cell>
        </row>
        <row r="9">
          <cell r="G9">
            <v>0.77777777777777779</v>
          </cell>
          <cell r="I9">
            <v>0.810126582278481</v>
          </cell>
          <cell r="K9">
            <v>0.98039215686274506</v>
          </cell>
          <cell r="M9">
            <v>0.86111111111111116</v>
          </cell>
          <cell r="O9">
            <v>0.8571428571428571</v>
          </cell>
        </row>
        <row r="10">
          <cell r="G10">
            <v>0.77777777777777779</v>
          </cell>
          <cell r="I10">
            <v>0.810126582278481</v>
          </cell>
          <cell r="K10">
            <v>0.98039215686274506</v>
          </cell>
          <cell r="M10">
            <v>0.86111111111111116</v>
          </cell>
          <cell r="O10">
            <v>0.8571428571428571</v>
          </cell>
        </row>
        <row r="11">
          <cell r="G11">
            <v>0.77777777777777779</v>
          </cell>
          <cell r="I11">
            <v>0.77200000000000002</v>
          </cell>
          <cell r="K11">
            <v>0.94117647058823528</v>
          </cell>
          <cell r="M11">
            <v>0.86111111111111116</v>
          </cell>
          <cell r="O11">
            <v>0.8571428571428571</v>
          </cell>
        </row>
        <row r="12">
          <cell r="G12">
            <v>0.77777777777777779</v>
          </cell>
          <cell r="I12">
            <v>0.759493670886076</v>
          </cell>
          <cell r="K12">
            <v>0.94117647058823528</v>
          </cell>
          <cell r="M12">
            <v>0.83333333333333337</v>
          </cell>
          <cell r="O12">
            <v>0.8571428571428571</v>
          </cell>
        </row>
        <row r="13">
          <cell r="G13">
            <v>0.77777777777777801</v>
          </cell>
          <cell r="I13">
            <v>0.73417721518987344</v>
          </cell>
          <cell r="K13">
            <v>0.94117647058823528</v>
          </cell>
          <cell r="M13">
            <v>0.83333333333333337</v>
          </cell>
          <cell r="O13">
            <v>0.8571428571428571</v>
          </cell>
        </row>
        <row r="14">
          <cell r="G14">
            <v>0.77419354838709675</v>
          </cell>
          <cell r="I14">
            <v>0.74683544303797467</v>
          </cell>
          <cell r="K14">
            <v>0.94117647058823528</v>
          </cell>
          <cell r="M14">
            <v>0.88888888888888884</v>
          </cell>
          <cell r="O14">
            <v>0.8571428571428571</v>
          </cell>
        </row>
        <row r="15">
          <cell r="G15">
            <v>0.77419354838709675</v>
          </cell>
          <cell r="I15">
            <v>0.74683544303797467</v>
          </cell>
          <cell r="K15">
            <v>0.94117647058823528</v>
          </cell>
          <cell r="M15">
            <v>0.88888888888888884</v>
          </cell>
          <cell r="O15">
            <v>0.8571428571428571</v>
          </cell>
        </row>
        <row r="16">
          <cell r="G16">
            <v>0.77419354838709675</v>
          </cell>
          <cell r="I16">
            <v>0.74683544303797467</v>
          </cell>
          <cell r="K16">
            <v>0.94117647058823528</v>
          </cell>
          <cell r="M16">
            <v>0.88888888888888884</v>
          </cell>
          <cell r="O16">
            <v>0.8571428571428571</v>
          </cell>
        </row>
        <row r="17">
          <cell r="G17">
            <v>0.75806451612903225</v>
          </cell>
          <cell r="I17">
            <v>0.78481012658227844</v>
          </cell>
          <cell r="K17">
            <v>0.94117647058823528</v>
          </cell>
          <cell r="M17">
            <v>0.77777777777777779</v>
          </cell>
          <cell r="O17">
            <v>0.8571428571428571</v>
          </cell>
        </row>
        <row r="18">
          <cell r="G18">
            <v>0.79032258064516125</v>
          </cell>
          <cell r="I18">
            <v>0.78481012658227844</v>
          </cell>
          <cell r="K18">
            <v>0.94117647058823528</v>
          </cell>
          <cell r="M18">
            <v>0.77777777777777779</v>
          </cell>
          <cell r="O18">
            <v>0.8571428571428571</v>
          </cell>
        </row>
        <row r="19">
          <cell r="G19">
            <v>0.79032258064516125</v>
          </cell>
          <cell r="I19">
            <v>0.759493670886076</v>
          </cell>
          <cell r="K19">
            <v>0.94117647058823528</v>
          </cell>
          <cell r="M19">
            <v>0.83333333333333337</v>
          </cell>
          <cell r="O19">
            <v>0.8571428571428571</v>
          </cell>
        </row>
        <row r="20">
          <cell r="G20">
            <v>0.79365079365079361</v>
          </cell>
          <cell r="I20">
            <v>0.75</v>
          </cell>
          <cell r="K20">
            <v>0.94117647058823528</v>
          </cell>
          <cell r="M20">
            <v>0.83333333333333337</v>
          </cell>
          <cell r="O20">
            <v>0.8571428571428571</v>
          </cell>
        </row>
        <row r="21">
          <cell r="G21">
            <v>0.79365079365079361</v>
          </cell>
          <cell r="I21">
            <v>0.75</v>
          </cell>
          <cell r="K21">
            <v>0.94117647058823528</v>
          </cell>
          <cell r="M21">
            <v>0.83333333333333337</v>
          </cell>
          <cell r="O21">
            <v>0.8571428571428571</v>
          </cell>
        </row>
        <row r="22">
          <cell r="G22">
            <v>0.79365079365079361</v>
          </cell>
          <cell r="I22">
            <v>0.75</v>
          </cell>
          <cell r="K22">
            <v>0.94117647058823528</v>
          </cell>
          <cell r="M22">
            <v>0.83333333333333337</v>
          </cell>
          <cell r="O22">
            <v>0.8571428571428571</v>
          </cell>
        </row>
        <row r="23">
          <cell r="G23">
            <v>0.79365079365079361</v>
          </cell>
          <cell r="I23">
            <v>0.75</v>
          </cell>
          <cell r="K23">
            <v>0.94117647058823528</v>
          </cell>
          <cell r="M23">
            <v>0.83333333333333337</v>
          </cell>
          <cell r="O23">
            <v>0.8571428571428571</v>
          </cell>
        </row>
        <row r="24">
          <cell r="G24">
            <v>0.79365079365079361</v>
          </cell>
          <cell r="I24">
            <v>0.75</v>
          </cell>
          <cell r="K24">
            <v>0.94117647058823528</v>
          </cell>
          <cell r="M24">
            <v>0.83333333333333337</v>
          </cell>
          <cell r="O24">
            <v>0.8571428571428571</v>
          </cell>
        </row>
        <row r="25">
          <cell r="G25">
            <v>0.79365079365079361</v>
          </cell>
          <cell r="I25">
            <v>0.75</v>
          </cell>
          <cell r="K25">
            <v>0.94117647058823528</v>
          </cell>
          <cell r="M25">
            <v>0.83333333333333337</v>
          </cell>
          <cell r="O25">
            <v>0.8571428571428571</v>
          </cell>
        </row>
        <row r="26">
          <cell r="G26">
            <v>0.79365079365079361</v>
          </cell>
          <cell r="I26">
            <v>0.75</v>
          </cell>
          <cell r="K26">
            <v>0.94117647058823528</v>
          </cell>
          <cell r="M26">
            <v>0.83333333333333337</v>
          </cell>
          <cell r="O26">
            <v>0.8571428571428571</v>
          </cell>
        </row>
        <row r="27">
          <cell r="G27">
            <v>0.79365079365079361</v>
          </cell>
          <cell r="I27">
            <v>0.75</v>
          </cell>
          <cell r="K27">
            <v>0.94117647058823528</v>
          </cell>
          <cell r="M27">
            <v>0.83333333333333337</v>
          </cell>
          <cell r="O27">
            <v>0.8571428571428571</v>
          </cell>
        </row>
        <row r="28">
          <cell r="G28">
            <v>0.79365079365079361</v>
          </cell>
          <cell r="I28">
            <v>0.75</v>
          </cell>
          <cell r="K28">
            <v>0.94117647058823528</v>
          </cell>
          <cell r="M28">
            <v>0.83333333333333337</v>
          </cell>
          <cell r="O28">
            <v>0.8571428571428571</v>
          </cell>
        </row>
        <row r="29">
          <cell r="G29">
            <v>0.79365079365079361</v>
          </cell>
          <cell r="I29">
            <v>0.75</v>
          </cell>
          <cell r="K29">
            <v>0.94117647058823528</v>
          </cell>
          <cell r="M29">
            <v>0.83333333333333337</v>
          </cell>
          <cell r="O29">
            <v>0.8571428571428571</v>
          </cell>
        </row>
        <row r="30">
          <cell r="G30">
            <v>0.79365079365079361</v>
          </cell>
          <cell r="I30">
            <v>0.75</v>
          </cell>
          <cell r="K30">
            <v>0.94117647058823528</v>
          </cell>
          <cell r="M30">
            <v>0.83333333333333337</v>
          </cell>
          <cell r="O30">
            <v>0.8571428571428571</v>
          </cell>
        </row>
        <row r="31">
          <cell r="G31">
            <v>0.746</v>
          </cell>
          <cell r="I31">
            <v>0.81599999999999995</v>
          </cell>
          <cell r="K31">
            <v>0.86299999999999999</v>
          </cell>
          <cell r="M31">
            <v>0.72233333</v>
          </cell>
          <cell r="O31">
            <v>0.71414285714285697</v>
          </cell>
        </row>
        <row r="32">
          <cell r="G32">
            <v>0.80263157894736847</v>
          </cell>
          <cell r="I32">
            <v>0.92156862745098034</v>
          </cell>
          <cell r="K32">
            <v>0.80555555555555558</v>
          </cell>
          <cell r="M32">
            <v>0.7142857142857143</v>
          </cell>
          <cell r="O32">
            <v>0.82403433476394849</v>
          </cell>
        </row>
        <row r="33">
          <cell r="G33">
            <v>0.79365079365079361</v>
          </cell>
          <cell r="I33">
            <v>0.81578947368421051</v>
          </cell>
          <cell r="K33">
            <v>0.92156862745098034</v>
          </cell>
          <cell r="M33">
            <v>0.80555555555555558</v>
          </cell>
          <cell r="O33">
            <v>0.7142857142857143</v>
          </cell>
        </row>
        <row r="34">
          <cell r="G34">
            <v>0.79365079365079361</v>
          </cell>
          <cell r="I34">
            <v>0.80263157894736847</v>
          </cell>
          <cell r="K34">
            <v>0.92156862745098034</v>
          </cell>
          <cell r="M34">
            <v>0.86111111111111116</v>
          </cell>
          <cell r="O34">
            <v>0.8571428571428571</v>
          </cell>
        </row>
        <row r="35">
          <cell r="G35">
            <v>0.78125</v>
          </cell>
          <cell r="I35">
            <v>0.82894736842105265</v>
          </cell>
          <cell r="K35">
            <v>0.92156862745098034</v>
          </cell>
          <cell r="M35">
            <v>0.83333333333333337</v>
          </cell>
          <cell r="O35">
            <v>0.8571428571428571</v>
          </cell>
        </row>
        <row r="36">
          <cell r="G36">
            <v>0.78125</v>
          </cell>
          <cell r="I36">
            <v>0.82894736842105265</v>
          </cell>
          <cell r="K36">
            <v>0.92156862745098034</v>
          </cell>
          <cell r="M36">
            <v>0.83333333333333337</v>
          </cell>
          <cell r="O36">
            <v>0.8571428571428571</v>
          </cell>
        </row>
        <row r="37">
          <cell r="G37">
            <v>0.78125</v>
          </cell>
          <cell r="I37">
            <v>0.82894736842105265</v>
          </cell>
          <cell r="K37">
            <v>0.92156862745098034</v>
          </cell>
          <cell r="M37">
            <v>0.83333333333333337</v>
          </cell>
          <cell r="O37">
            <v>0.8571428571428571</v>
          </cell>
        </row>
        <row r="38">
          <cell r="G38">
            <v>0.80263157894736847</v>
          </cell>
          <cell r="I38">
            <v>0.96078431372549022</v>
          </cell>
          <cell r="K38">
            <v>0.75</v>
          </cell>
          <cell r="M38">
            <v>0.8571428571428571</v>
          </cell>
          <cell r="O38">
            <v>0.82478632478632474</v>
          </cell>
        </row>
        <row r="39">
          <cell r="G39">
            <v>0.82894736842105265</v>
          </cell>
          <cell r="I39">
            <v>0.94117647058823528</v>
          </cell>
          <cell r="K39">
            <v>0.77777777777777779</v>
          </cell>
          <cell r="M39">
            <v>0.8571428571428571</v>
          </cell>
          <cell r="O39">
            <v>0.82905982905982911</v>
          </cell>
        </row>
        <row r="40">
          <cell r="G40">
            <v>0.71875</v>
          </cell>
          <cell r="I40">
            <v>0.85526315789473684</v>
          </cell>
          <cell r="K40">
            <v>0.92156862745098034</v>
          </cell>
          <cell r="M40">
            <v>0.77777777777777779</v>
          </cell>
          <cell r="O40">
            <v>0.8571428571428571</v>
          </cell>
        </row>
        <row r="41">
          <cell r="G41">
            <v>0.71875</v>
          </cell>
          <cell r="I41">
            <v>0.78947368421052633</v>
          </cell>
          <cell r="K41">
            <v>0.96078431372549022</v>
          </cell>
          <cell r="M41">
            <v>0.83333333333333337</v>
          </cell>
          <cell r="O41">
            <v>0.8571428571428571</v>
          </cell>
        </row>
        <row r="42">
          <cell r="G42">
            <v>0.71875</v>
          </cell>
          <cell r="I42">
            <v>0.78947368421052633</v>
          </cell>
          <cell r="K42">
            <v>0.96078431372549022</v>
          </cell>
          <cell r="M42">
            <v>0.83333333333333337</v>
          </cell>
          <cell r="O42">
            <v>0.8571428571428571</v>
          </cell>
        </row>
        <row r="43">
          <cell r="G43">
            <v>0.71875</v>
          </cell>
          <cell r="I43">
            <v>0.78947368421052633</v>
          </cell>
          <cell r="K43">
            <v>0.96078431372549022</v>
          </cell>
          <cell r="M43">
            <v>0.83333333333333337</v>
          </cell>
          <cell r="O43">
            <v>0.8571428571428571</v>
          </cell>
        </row>
        <row r="44">
          <cell r="G44">
            <v>0.71875</v>
          </cell>
          <cell r="I44">
            <v>0.78947368421052633</v>
          </cell>
          <cell r="K44">
            <v>0.96078431372549022</v>
          </cell>
          <cell r="M44">
            <v>0.83333333333333337</v>
          </cell>
          <cell r="O44">
            <v>0.8571428571428571</v>
          </cell>
        </row>
        <row r="45">
          <cell r="G45">
            <v>0.71875</v>
          </cell>
          <cell r="I45">
            <v>0.85526315789473684</v>
          </cell>
          <cell r="K45">
            <v>0.94117647058823528</v>
          </cell>
          <cell r="M45">
            <v>0.77777777777777779</v>
          </cell>
          <cell r="O45">
            <v>0.7142857142857143</v>
          </cell>
        </row>
        <row r="46">
          <cell r="G46">
            <v>0.75</v>
          </cell>
          <cell r="I46">
            <v>0.84210526315789469</v>
          </cell>
          <cell r="K46">
            <v>0.94117647058823528</v>
          </cell>
          <cell r="M46">
            <v>0.77777777777777779</v>
          </cell>
          <cell r="O46">
            <v>0.7142857142857143</v>
          </cell>
        </row>
        <row r="47">
          <cell r="G47">
            <v>0.71875</v>
          </cell>
          <cell r="I47">
            <v>0.82894736842105265</v>
          </cell>
          <cell r="K47">
            <v>0.92156862745098034</v>
          </cell>
          <cell r="M47">
            <v>0.80555555555555558</v>
          </cell>
          <cell r="O47">
            <v>0.5714285714285714</v>
          </cell>
        </row>
        <row r="48">
          <cell r="G48">
            <v>0.734375</v>
          </cell>
          <cell r="I48">
            <v>0.82894736842105265</v>
          </cell>
          <cell r="K48">
            <v>0.92156862745098034</v>
          </cell>
          <cell r="M48">
            <v>0.80555555555555558</v>
          </cell>
          <cell r="O48">
            <v>0.7142857142857143</v>
          </cell>
        </row>
        <row r="49">
          <cell r="G49">
            <v>0.78125</v>
          </cell>
          <cell r="I49">
            <v>0.82894736842105265</v>
          </cell>
          <cell r="K49">
            <v>0.92156862745098034</v>
          </cell>
          <cell r="M49">
            <v>0.83333333333333337</v>
          </cell>
          <cell r="O49">
            <v>0.7142857142857143</v>
          </cell>
        </row>
        <row r="50">
          <cell r="G50">
            <v>0.78125</v>
          </cell>
          <cell r="I50">
            <v>0.82894736842105265</v>
          </cell>
          <cell r="K50">
            <v>0.92156862745098034</v>
          </cell>
          <cell r="M50">
            <v>0.83333333333333337</v>
          </cell>
          <cell r="O50">
            <v>0.7142857142857143</v>
          </cell>
        </row>
        <row r="51">
          <cell r="G51">
            <v>0.78125</v>
          </cell>
          <cell r="I51">
            <v>0.82894736842105265</v>
          </cell>
          <cell r="K51">
            <v>0.92156862745098034</v>
          </cell>
          <cell r="M51">
            <v>0.83333333333333337</v>
          </cell>
          <cell r="O51">
            <v>0.7142857142857143</v>
          </cell>
        </row>
        <row r="52">
          <cell r="G52">
            <v>0.828125</v>
          </cell>
          <cell r="I52">
            <v>0.84210526315789469</v>
          </cell>
          <cell r="K52">
            <v>0.94117647058823528</v>
          </cell>
          <cell r="M52">
            <v>0.77777777777777779</v>
          </cell>
          <cell r="O52">
            <v>0.7142857142857143</v>
          </cell>
        </row>
        <row r="53">
          <cell r="G53">
            <v>0.78125</v>
          </cell>
          <cell r="I53">
            <v>0.81578947368421051</v>
          </cell>
          <cell r="K53">
            <v>0.94117647058823528</v>
          </cell>
          <cell r="M53">
            <v>0.80555555555555558</v>
          </cell>
          <cell r="O53">
            <v>0.7142857142857143</v>
          </cell>
        </row>
        <row r="54">
          <cell r="G54">
            <v>0.78125</v>
          </cell>
          <cell r="I54">
            <v>0.81578947368421051</v>
          </cell>
          <cell r="K54">
            <v>0.94117647058823528</v>
          </cell>
          <cell r="M54">
            <v>0.80555555555555558</v>
          </cell>
          <cell r="O54">
            <v>0.7142857142857143</v>
          </cell>
        </row>
        <row r="55">
          <cell r="G55">
            <v>0.81299999999999994</v>
          </cell>
          <cell r="I55">
            <v>0.81578947368421051</v>
          </cell>
          <cell r="K55">
            <v>0.94117647058823528</v>
          </cell>
          <cell r="M55">
            <v>0.83333333333333337</v>
          </cell>
          <cell r="O55">
            <v>0.7142857142857143</v>
          </cell>
        </row>
        <row r="56">
          <cell r="G56">
            <v>0.796875</v>
          </cell>
          <cell r="I56">
            <v>0.81578947368421051</v>
          </cell>
          <cell r="K56">
            <v>0.94117647058823528</v>
          </cell>
          <cell r="M56">
            <v>0.80555555555555558</v>
          </cell>
          <cell r="O56">
            <v>0.7142857142857143</v>
          </cell>
        </row>
        <row r="57">
          <cell r="G57">
            <v>0.796875</v>
          </cell>
          <cell r="I57">
            <v>0.81578947368421051</v>
          </cell>
          <cell r="K57">
            <v>0.94117647058823528</v>
          </cell>
          <cell r="M57">
            <v>0.80555555555555558</v>
          </cell>
          <cell r="O57">
            <v>0.7142857142857143</v>
          </cell>
        </row>
        <row r="58">
          <cell r="G58">
            <v>0.796875</v>
          </cell>
          <cell r="I58">
            <v>0.81578947368421051</v>
          </cell>
          <cell r="K58">
            <v>0.94117647058823528</v>
          </cell>
          <cell r="M58">
            <v>0.80555555555555558</v>
          </cell>
          <cell r="O58">
            <v>0.7142857142857143</v>
          </cell>
        </row>
        <row r="59">
          <cell r="G59">
            <v>0.78125</v>
          </cell>
          <cell r="I59">
            <v>0.80263157894736847</v>
          </cell>
          <cell r="K59">
            <v>0.94117647058823528</v>
          </cell>
          <cell r="M59">
            <v>0.80555555555555558</v>
          </cell>
          <cell r="O59">
            <v>0.7142857142857143</v>
          </cell>
        </row>
        <row r="60">
          <cell r="G60">
            <v>0.8125</v>
          </cell>
          <cell r="I60">
            <v>0.81578947368421051</v>
          </cell>
          <cell r="K60">
            <v>0.94117647058823528</v>
          </cell>
          <cell r="M60">
            <v>0.83333333333333337</v>
          </cell>
          <cell r="O60">
            <v>0.7142857142857143</v>
          </cell>
        </row>
        <row r="61">
          <cell r="G61">
            <v>0.828125</v>
          </cell>
          <cell r="I61">
            <v>0.81578947368421051</v>
          </cell>
          <cell r="K61">
            <v>0.96078431372549022</v>
          </cell>
          <cell r="M61">
            <v>0.83333333333333337</v>
          </cell>
          <cell r="O61">
            <v>0.7142857142857143</v>
          </cell>
        </row>
        <row r="62">
          <cell r="G62">
            <v>0.8125</v>
          </cell>
          <cell r="I62">
            <v>0.82894736842105265</v>
          </cell>
          <cell r="K62">
            <v>0.96078431372549022</v>
          </cell>
          <cell r="M62">
            <v>0.83333333333333337</v>
          </cell>
          <cell r="O62">
            <v>0.7142857142857143</v>
          </cell>
        </row>
        <row r="63">
          <cell r="G63">
            <v>0.828125</v>
          </cell>
          <cell r="I63">
            <v>0.85526315789473684</v>
          </cell>
          <cell r="K63">
            <v>0.94117647058823528</v>
          </cell>
          <cell r="M63">
            <v>0.83333333333333337</v>
          </cell>
          <cell r="O63">
            <v>0.7142857142857143</v>
          </cell>
        </row>
        <row r="64">
          <cell r="G64">
            <v>0.828125</v>
          </cell>
          <cell r="I64">
            <v>0.85526315789473684</v>
          </cell>
          <cell r="K64">
            <v>0.94117647058823528</v>
          </cell>
          <cell r="M64">
            <v>0.83333333333333337</v>
          </cell>
          <cell r="O64">
            <v>0.7142857142857143</v>
          </cell>
        </row>
        <row r="65">
          <cell r="G65">
            <v>0.828125</v>
          </cell>
          <cell r="I65">
            <v>0.85526315789473684</v>
          </cell>
          <cell r="K65">
            <v>0.94117647058823528</v>
          </cell>
          <cell r="M65">
            <v>0.83333333333333337</v>
          </cell>
          <cell r="O65">
            <v>0.7142857142857143</v>
          </cell>
        </row>
        <row r="66">
          <cell r="G66">
            <v>0.828125</v>
          </cell>
          <cell r="I66">
            <v>0.82894736842105265</v>
          </cell>
          <cell r="K66">
            <v>0.94117647058823528</v>
          </cell>
          <cell r="M66">
            <v>0.83333333333333337</v>
          </cell>
          <cell r="O66">
            <v>0.7142857142857143</v>
          </cell>
        </row>
        <row r="67">
          <cell r="G67">
            <v>0.8125</v>
          </cell>
          <cell r="I67">
            <v>0.78947368421052633</v>
          </cell>
          <cell r="K67">
            <v>0.92156862745098034</v>
          </cell>
          <cell r="M67">
            <v>0.80555555555555558</v>
          </cell>
          <cell r="O67">
            <v>0.8571428571428571</v>
          </cell>
        </row>
        <row r="68">
          <cell r="G68">
            <v>0.8125</v>
          </cell>
          <cell r="I68">
            <v>0.77631578947368418</v>
          </cell>
          <cell r="K68">
            <v>0.90196078431372551</v>
          </cell>
          <cell r="M68">
            <v>0.86111111111111116</v>
          </cell>
          <cell r="O68">
            <v>0.8571428571428571</v>
          </cell>
        </row>
        <row r="69">
          <cell r="G69">
            <v>0.828125</v>
          </cell>
          <cell r="I69">
            <v>0.75</v>
          </cell>
          <cell r="K69">
            <v>0.90196078431372551</v>
          </cell>
          <cell r="M69">
            <v>0.83333333333333337</v>
          </cell>
          <cell r="O69">
            <v>0.8571428571428571</v>
          </cell>
        </row>
        <row r="70">
          <cell r="G70">
            <v>0.84375</v>
          </cell>
          <cell r="I70">
            <v>0.78947368421052633</v>
          </cell>
          <cell r="K70">
            <v>0.90196078431372551</v>
          </cell>
          <cell r="M70">
            <v>0.83333333333333337</v>
          </cell>
          <cell r="O70">
            <v>0.8571428571428571</v>
          </cell>
        </row>
        <row r="71">
          <cell r="G71">
            <v>0.84375</v>
          </cell>
          <cell r="I71">
            <v>0.78947368421052633</v>
          </cell>
          <cell r="K71">
            <v>0.90196078431372551</v>
          </cell>
          <cell r="M71">
            <v>0.83333333333333337</v>
          </cell>
          <cell r="O71">
            <v>0.8571428571428571</v>
          </cell>
        </row>
        <row r="72">
          <cell r="G72">
            <v>0.84375</v>
          </cell>
          <cell r="I72">
            <v>0.78947368421052633</v>
          </cell>
          <cell r="K72">
            <v>0.90196078431372551</v>
          </cell>
          <cell r="M72">
            <v>0.83333333333333337</v>
          </cell>
          <cell r="O72">
            <v>0.8571428571428571</v>
          </cell>
        </row>
        <row r="73">
          <cell r="G73">
            <v>0.84375</v>
          </cell>
          <cell r="I73">
            <v>0.77631578947368418</v>
          </cell>
          <cell r="K73">
            <v>0.90196078431372551</v>
          </cell>
          <cell r="M73">
            <v>0.86111111111111116</v>
          </cell>
          <cell r="O73">
            <v>0.8571428571428571</v>
          </cell>
        </row>
        <row r="74">
          <cell r="G74">
            <v>0.796875</v>
          </cell>
          <cell r="I74">
            <v>0.78947368421052633</v>
          </cell>
          <cell r="K74">
            <v>0.88235294117647056</v>
          </cell>
          <cell r="M74">
            <v>0.83333333333333337</v>
          </cell>
          <cell r="O74">
            <v>0.7142857142857143</v>
          </cell>
        </row>
        <row r="75">
          <cell r="G75">
            <v>0.734375</v>
          </cell>
          <cell r="I75">
            <v>0.73684210526315785</v>
          </cell>
          <cell r="K75">
            <v>0.86274509803921573</v>
          </cell>
          <cell r="M75">
            <v>0.83333333333333337</v>
          </cell>
          <cell r="O75">
            <v>0.7142857142857143</v>
          </cell>
        </row>
        <row r="76">
          <cell r="G76">
            <v>0.78125</v>
          </cell>
          <cell r="I76">
            <v>0.75</v>
          </cell>
          <cell r="K76">
            <v>0.88235294117647056</v>
          </cell>
          <cell r="M76">
            <v>0.80555555555555558</v>
          </cell>
          <cell r="O76">
            <v>0.8571428571428571</v>
          </cell>
        </row>
        <row r="77">
          <cell r="G77">
            <v>0.796875</v>
          </cell>
          <cell r="I77">
            <v>0.7567567567567568</v>
          </cell>
          <cell r="K77">
            <v>0.92156862745098034</v>
          </cell>
          <cell r="M77">
            <v>0.75</v>
          </cell>
          <cell r="O77">
            <v>1</v>
          </cell>
        </row>
        <row r="78">
          <cell r="G78">
            <v>0.796875</v>
          </cell>
          <cell r="I78">
            <v>0.7567567567567568</v>
          </cell>
          <cell r="K78">
            <v>0.92156862745098034</v>
          </cell>
          <cell r="M78">
            <v>0.75</v>
          </cell>
          <cell r="O78">
            <v>1</v>
          </cell>
        </row>
        <row r="79">
          <cell r="G79">
            <v>0.796875</v>
          </cell>
          <cell r="I79">
            <v>0.7567567567567568</v>
          </cell>
          <cell r="K79">
            <v>0.92156862745098034</v>
          </cell>
          <cell r="M79">
            <v>0.75</v>
          </cell>
          <cell r="O79">
            <v>1</v>
          </cell>
        </row>
        <row r="80">
          <cell r="G80">
            <v>0.796875</v>
          </cell>
          <cell r="I80">
            <v>0.7567567567567568</v>
          </cell>
          <cell r="K80">
            <v>0.92156862745098034</v>
          </cell>
          <cell r="M80">
            <v>0.75</v>
          </cell>
          <cell r="O80">
            <v>1</v>
          </cell>
        </row>
        <row r="81">
          <cell r="G81">
            <v>0.8125</v>
          </cell>
          <cell r="I81">
            <v>0.78082191780821919</v>
          </cell>
          <cell r="K81">
            <v>0.86274509803921573</v>
          </cell>
          <cell r="M81">
            <v>0.86111111111111116</v>
          </cell>
          <cell r="O81">
            <v>1</v>
          </cell>
        </row>
        <row r="82">
          <cell r="G82">
            <v>0.796875</v>
          </cell>
          <cell r="I82">
            <v>0.79452054794520544</v>
          </cell>
          <cell r="K82">
            <v>0.88235294117647056</v>
          </cell>
          <cell r="M82">
            <v>0.86111111111111116</v>
          </cell>
          <cell r="O82">
            <v>0.8571428571428571</v>
          </cell>
        </row>
        <row r="83">
          <cell r="G83">
            <v>0.75</v>
          </cell>
          <cell r="I83">
            <v>0.78082191780821919</v>
          </cell>
          <cell r="K83">
            <v>0.80392156862745101</v>
          </cell>
          <cell r="M83">
            <v>0.86111111111111116</v>
          </cell>
          <cell r="O83">
            <v>0.8571428571428571</v>
          </cell>
        </row>
        <row r="84">
          <cell r="G84">
            <v>0.765625</v>
          </cell>
          <cell r="I84">
            <v>0.79452054794520544</v>
          </cell>
          <cell r="K84">
            <v>0.88235294117647056</v>
          </cell>
          <cell r="M84">
            <v>0.86111111111111116</v>
          </cell>
          <cell r="O84">
            <v>1</v>
          </cell>
        </row>
        <row r="85">
          <cell r="G85">
            <v>0.765625</v>
          </cell>
          <cell r="I85">
            <v>0.79452054794520544</v>
          </cell>
          <cell r="K85">
            <v>0.88235294117647056</v>
          </cell>
          <cell r="M85">
            <v>0.86111111111111116</v>
          </cell>
          <cell r="O85">
            <v>1</v>
          </cell>
        </row>
        <row r="86">
          <cell r="G86">
            <v>0.765625</v>
          </cell>
          <cell r="I86">
            <v>0.79452054794520544</v>
          </cell>
          <cell r="K86">
            <v>0.88235294117647056</v>
          </cell>
          <cell r="M86">
            <v>0.86111111111111116</v>
          </cell>
          <cell r="O86">
            <v>1</v>
          </cell>
        </row>
        <row r="87">
          <cell r="G87">
            <v>0.765625</v>
          </cell>
          <cell r="I87">
            <v>0.75</v>
          </cell>
          <cell r="K87">
            <v>0.88235294117647056</v>
          </cell>
          <cell r="M87">
            <v>0.83333333333333337</v>
          </cell>
          <cell r="O87">
            <v>0.5714285714285714</v>
          </cell>
        </row>
        <row r="88">
          <cell r="G88">
            <v>0.765625</v>
          </cell>
          <cell r="I88">
            <v>0.76388888888888884</v>
          </cell>
          <cell r="K88">
            <v>0.88235294117647056</v>
          </cell>
          <cell r="M88">
            <v>0.83333333333333337</v>
          </cell>
          <cell r="O88">
            <v>0.7142857142857143</v>
          </cell>
        </row>
        <row r="89">
          <cell r="G89">
            <v>0.765625</v>
          </cell>
          <cell r="I89">
            <v>0.76388888888888884</v>
          </cell>
          <cell r="K89">
            <v>0.88235294117647056</v>
          </cell>
          <cell r="M89">
            <v>0.77777777777777779</v>
          </cell>
          <cell r="O89">
            <v>0.7142857142857143</v>
          </cell>
        </row>
        <row r="90">
          <cell r="G90">
            <v>0.796875</v>
          </cell>
          <cell r="I90">
            <v>0.75342465753424659</v>
          </cell>
          <cell r="K90">
            <v>0.86274509803921573</v>
          </cell>
          <cell r="M90">
            <v>0.80555555555555558</v>
          </cell>
          <cell r="O90">
            <v>0.8571428571428571</v>
          </cell>
        </row>
        <row r="91">
          <cell r="G91">
            <v>0.796875</v>
          </cell>
          <cell r="I91">
            <v>0.82191780821917804</v>
          </cell>
          <cell r="K91">
            <v>0.88235294117647056</v>
          </cell>
          <cell r="M91">
            <v>0.86111111111111116</v>
          </cell>
          <cell r="O91">
            <v>0.8571428571428571</v>
          </cell>
        </row>
        <row r="92">
          <cell r="G92">
            <v>0.796875</v>
          </cell>
          <cell r="I92">
            <v>0.82191780821917804</v>
          </cell>
          <cell r="K92">
            <v>0.88235294117647056</v>
          </cell>
          <cell r="M92">
            <v>0.86111111111111116</v>
          </cell>
          <cell r="O92">
            <v>0.8571428571428571</v>
          </cell>
        </row>
        <row r="93">
          <cell r="G93">
            <v>0.796875</v>
          </cell>
          <cell r="I93">
            <v>0.82191780821917804</v>
          </cell>
          <cell r="K93">
            <v>0.88235294117647056</v>
          </cell>
          <cell r="M93">
            <v>0.86111111111111116</v>
          </cell>
          <cell r="O93">
            <v>0.8571428571428571</v>
          </cell>
        </row>
        <row r="94">
          <cell r="G94">
            <v>0.84375</v>
          </cell>
          <cell r="I94">
            <v>0.76712328767123283</v>
          </cell>
          <cell r="K94">
            <v>0.89090909090909087</v>
          </cell>
          <cell r="M94">
            <v>0.86111111111111116</v>
          </cell>
          <cell r="O94">
            <v>0.8571428571428571</v>
          </cell>
        </row>
        <row r="95">
          <cell r="G95">
            <v>0.875</v>
          </cell>
          <cell r="I95">
            <v>0.75342465753424659</v>
          </cell>
          <cell r="K95">
            <v>0.89090909090909087</v>
          </cell>
          <cell r="M95">
            <v>0.91666666666666663</v>
          </cell>
          <cell r="O95">
            <v>0.8571428571428571</v>
          </cell>
        </row>
        <row r="96">
          <cell r="G96">
            <v>0.859375</v>
          </cell>
          <cell r="I96">
            <v>0.78082191780821919</v>
          </cell>
          <cell r="K96">
            <v>0.90909090909090906</v>
          </cell>
          <cell r="M96">
            <v>0.88888888888888884</v>
          </cell>
          <cell r="O96">
            <v>1</v>
          </cell>
        </row>
        <row r="97">
          <cell r="G97">
            <v>0.859375</v>
          </cell>
          <cell r="I97">
            <v>0.78082191780821919</v>
          </cell>
          <cell r="K97">
            <v>0.90909090909090906</v>
          </cell>
          <cell r="M97">
            <v>0.88888888888888884</v>
          </cell>
          <cell r="O97">
            <v>1</v>
          </cell>
        </row>
        <row r="98">
          <cell r="G98">
            <v>0.859375</v>
          </cell>
          <cell r="I98">
            <v>0.78082191780821919</v>
          </cell>
          <cell r="K98">
            <v>0.90909090909090906</v>
          </cell>
          <cell r="M98">
            <v>0.88888888888888884</v>
          </cell>
          <cell r="O98">
            <v>1</v>
          </cell>
        </row>
        <row r="99">
          <cell r="G99">
            <v>0.859375</v>
          </cell>
          <cell r="I99">
            <v>0.78082191780821919</v>
          </cell>
          <cell r="K99">
            <v>0.90909090909090906</v>
          </cell>
          <cell r="M99">
            <v>0.88888888888888884</v>
          </cell>
          <cell r="O99">
            <v>1</v>
          </cell>
        </row>
        <row r="100">
          <cell r="G100">
            <v>0.859375</v>
          </cell>
          <cell r="I100">
            <v>0.78082191780821919</v>
          </cell>
          <cell r="K100">
            <v>0.90909090909090906</v>
          </cell>
          <cell r="M100">
            <v>0.88888888888888884</v>
          </cell>
          <cell r="O100">
            <v>1</v>
          </cell>
        </row>
        <row r="101">
          <cell r="G101">
            <v>0.859375</v>
          </cell>
          <cell r="I101">
            <v>0.79452054794520544</v>
          </cell>
          <cell r="K101">
            <v>0.90909090909090906</v>
          </cell>
          <cell r="M101">
            <v>0.88888888888888884</v>
          </cell>
          <cell r="O101">
            <v>0.8571428571428571</v>
          </cell>
        </row>
        <row r="102">
          <cell r="G102">
            <v>0.8125</v>
          </cell>
          <cell r="I102">
            <v>0.71232876712328763</v>
          </cell>
          <cell r="K102">
            <v>0.89090909090909087</v>
          </cell>
          <cell r="M102">
            <v>0.86111111111111116</v>
          </cell>
          <cell r="O102">
            <v>0.8571428571428571</v>
          </cell>
        </row>
        <row r="103">
          <cell r="G103">
            <v>0.8125</v>
          </cell>
          <cell r="I103">
            <v>0.71232876712328763</v>
          </cell>
          <cell r="K103">
            <v>0.92727272727272725</v>
          </cell>
          <cell r="M103">
            <v>0.91666666666666663</v>
          </cell>
          <cell r="O103">
            <v>1</v>
          </cell>
        </row>
        <row r="104">
          <cell r="G104">
            <v>0.8125</v>
          </cell>
          <cell r="I104">
            <v>0.69863013698630139</v>
          </cell>
          <cell r="K104">
            <v>0.92727272727272725</v>
          </cell>
          <cell r="M104">
            <v>0.88888888888888884</v>
          </cell>
          <cell r="O104">
            <v>1</v>
          </cell>
        </row>
        <row r="105">
          <cell r="G105">
            <v>0.796875</v>
          </cell>
          <cell r="I105">
            <v>0.73972602739726023</v>
          </cell>
          <cell r="K105">
            <v>0.92727272727272725</v>
          </cell>
          <cell r="M105">
            <v>0.88888888888888884</v>
          </cell>
          <cell r="O105">
            <v>1</v>
          </cell>
        </row>
        <row r="106">
          <cell r="G106">
            <v>0.796875</v>
          </cell>
          <cell r="I106">
            <v>0.73972602739726023</v>
          </cell>
          <cell r="K106">
            <v>0.92727272727272725</v>
          </cell>
          <cell r="M106">
            <v>0.88888888888888884</v>
          </cell>
          <cell r="O106">
            <v>1</v>
          </cell>
        </row>
        <row r="107">
          <cell r="G107">
            <v>0.796875</v>
          </cell>
          <cell r="I107">
            <v>0.73972602739726023</v>
          </cell>
          <cell r="K107">
            <v>0.92727272727272725</v>
          </cell>
          <cell r="M107">
            <v>0.88888888888888884</v>
          </cell>
          <cell r="O107">
            <v>1</v>
          </cell>
        </row>
        <row r="108">
          <cell r="G108">
            <v>0.875</v>
          </cell>
          <cell r="I108">
            <v>0.76712328767123283</v>
          </cell>
          <cell r="K108">
            <v>0.90909090909090906</v>
          </cell>
          <cell r="M108">
            <v>0.88888888888888884</v>
          </cell>
          <cell r="O108">
            <v>1</v>
          </cell>
        </row>
        <row r="109">
          <cell r="G109">
            <v>0.890625</v>
          </cell>
          <cell r="I109">
            <v>0.76712328767123283</v>
          </cell>
          <cell r="K109">
            <v>0.90909090909090906</v>
          </cell>
          <cell r="M109">
            <v>0.88888888888888884</v>
          </cell>
          <cell r="O109">
            <v>1</v>
          </cell>
        </row>
        <row r="110">
          <cell r="G110">
            <v>0.890625</v>
          </cell>
          <cell r="I110">
            <v>0.76712328767123283</v>
          </cell>
          <cell r="K110">
            <v>0.92727272727272725</v>
          </cell>
          <cell r="M110">
            <v>0.86111111111111116</v>
          </cell>
          <cell r="O110">
            <v>1</v>
          </cell>
        </row>
        <row r="111">
          <cell r="G111">
            <v>0.875</v>
          </cell>
          <cell r="I111">
            <v>0.76712328767123283</v>
          </cell>
          <cell r="K111">
            <v>0.90909090909090906</v>
          </cell>
          <cell r="M111">
            <v>0.83333333333333337</v>
          </cell>
          <cell r="O111">
            <v>1</v>
          </cell>
        </row>
        <row r="112">
          <cell r="G112">
            <v>0.890625</v>
          </cell>
          <cell r="I112">
            <v>0.73972602739726023</v>
          </cell>
          <cell r="K112">
            <v>0.90909090909090906</v>
          </cell>
          <cell r="M112">
            <v>0.83333333333333337</v>
          </cell>
          <cell r="O112">
            <v>1</v>
          </cell>
        </row>
        <row r="113">
          <cell r="G113">
            <v>0.890625</v>
          </cell>
          <cell r="I113">
            <v>0.73972602739726023</v>
          </cell>
          <cell r="K113">
            <v>0.90909090909090906</v>
          </cell>
          <cell r="M113">
            <v>0.83333333333333337</v>
          </cell>
          <cell r="O113">
            <v>1</v>
          </cell>
        </row>
        <row r="114">
          <cell r="G114">
            <v>0.890625</v>
          </cell>
          <cell r="I114">
            <v>0.73972602739726023</v>
          </cell>
          <cell r="K114">
            <v>0.90909090909090906</v>
          </cell>
          <cell r="M114">
            <v>0.83333333333333337</v>
          </cell>
          <cell r="O114">
            <v>1</v>
          </cell>
        </row>
        <row r="115">
          <cell r="G115">
            <v>0.921875</v>
          </cell>
          <cell r="I115">
            <v>0.77777777777777779</v>
          </cell>
          <cell r="K115">
            <v>0.90909090909090906</v>
          </cell>
          <cell r="M115">
            <v>0.86111111111111116</v>
          </cell>
          <cell r="O115">
            <v>1</v>
          </cell>
        </row>
        <row r="116">
          <cell r="G116">
            <v>0.890625</v>
          </cell>
          <cell r="I116">
            <v>0.70833333333333337</v>
          </cell>
          <cell r="K116">
            <v>0.90909090909090906</v>
          </cell>
          <cell r="M116">
            <v>0.88888888888888884</v>
          </cell>
          <cell r="O116">
            <v>1</v>
          </cell>
        </row>
        <row r="117">
          <cell r="G117">
            <v>0.890625</v>
          </cell>
          <cell r="I117">
            <v>0.75</v>
          </cell>
          <cell r="K117">
            <v>0.92727272727272725</v>
          </cell>
          <cell r="M117">
            <v>0.88888888888888884</v>
          </cell>
          <cell r="O117">
            <v>1</v>
          </cell>
        </row>
        <row r="118">
          <cell r="G118">
            <v>0.890625</v>
          </cell>
          <cell r="I118">
            <v>0.73611111111111116</v>
          </cell>
          <cell r="K118">
            <v>0.92727272727272725</v>
          </cell>
          <cell r="M118">
            <v>0.86111111111111116</v>
          </cell>
          <cell r="O118">
            <v>1</v>
          </cell>
        </row>
        <row r="119">
          <cell r="G119">
            <v>0.890625</v>
          </cell>
          <cell r="I119">
            <v>0.75</v>
          </cell>
          <cell r="K119">
            <v>0.92727272727272725</v>
          </cell>
          <cell r="M119">
            <v>0.86111111111111116</v>
          </cell>
          <cell r="O119">
            <v>1</v>
          </cell>
        </row>
        <row r="120">
          <cell r="G120">
            <v>0.890625</v>
          </cell>
          <cell r="I120">
            <v>0.75</v>
          </cell>
          <cell r="K120">
            <v>0.92727272727272725</v>
          </cell>
          <cell r="M120">
            <v>0.86111111111111116</v>
          </cell>
          <cell r="O120">
            <v>1</v>
          </cell>
        </row>
        <row r="121">
          <cell r="G121">
            <v>0.90625</v>
          </cell>
          <cell r="I121">
            <v>0.76543209876543206</v>
          </cell>
          <cell r="K121">
            <v>0.89090909090909087</v>
          </cell>
          <cell r="M121">
            <v>0.86111111111111116</v>
          </cell>
          <cell r="O121">
            <v>0.8571428571428571</v>
          </cell>
        </row>
        <row r="122">
          <cell r="G122">
            <v>0.890625</v>
          </cell>
          <cell r="I122">
            <v>0.76543209876543206</v>
          </cell>
          <cell r="K122">
            <v>0.90909090909090906</v>
          </cell>
          <cell r="M122">
            <v>0.86111111111111116</v>
          </cell>
          <cell r="O122">
            <v>0.7142857142857143</v>
          </cell>
        </row>
        <row r="123">
          <cell r="G123">
            <v>0.890625</v>
          </cell>
          <cell r="I123">
            <v>0.81481481481481477</v>
          </cell>
          <cell r="K123">
            <v>0.92727272727272725</v>
          </cell>
          <cell r="M123">
            <v>0.86111111111111116</v>
          </cell>
          <cell r="O123">
            <v>0.8571428571428571</v>
          </cell>
        </row>
        <row r="124">
          <cell r="G124">
            <v>0.859375</v>
          </cell>
          <cell r="I124">
            <v>0.85185185185185186</v>
          </cell>
          <cell r="K124">
            <v>0.94545454545454544</v>
          </cell>
          <cell r="M124">
            <v>0.86111111111111116</v>
          </cell>
          <cell r="O124">
            <v>0.8571428571428571</v>
          </cell>
        </row>
        <row r="125">
          <cell r="G125">
            <v>0.859375</v>
          </cell>
          <cell r="I125">
            <v>0.85185185185185186</v>
          </cell>
          <cell r="K125">
            <v>0.94545454545454544</v>
          </cell>
          <cell r="M125">
            <v>0.86111111111111116</v>
          </cell>
          <cell r="O125">
            <v>0.8571428571428571</v>
          </cell>
        </row>
        <row r="126">
          <cell r="G126">
            <v>0.859375</v>
          </cell>
          <cell r="I126">
            <v>0.85185185185185186</v>
          </cell>
          <cell r="K126">
            <v>0.94545454545454544</v>
          </cell>
          <cell r="M126">
            <v>0.86111111111111116</v>
          </cell>
          <cell r="O126">
            <v>0.8571428571428571</v>
          </cell>
        </row>
        <row r="127">
          <cell r="G127">
            <v>0.890625</v>
          </cell>
          <cell r="I127">
            <v>0.8271604938271605</v>
          </cell>
          <cell r="K127">
            <v>0.94545454545454544</v>
          </cell>
          <cell r="M127">
            <v>0.83333333333333337</v>
          </cell>
          <cell r="O127">
            <v>0.7142857142857143</v>
          </cell>
        </row>
        <row r="128">
          <cell r="G128">
            <v>0.84375</v>
          </cell>
          <cell r="I128">
            <v>0.83950617283950613</v>
          </cell>
          <cell r="K128">
            <v>0.94545454545454544</v>
          </cell>
          <cell r="M128">
            <v>0.83333333333333337</v>
          </cell>
          <cell r="O128">
            <v>0.7142857142857143</v>
          </cell>
        </row>
        <row r="129">
          <cell r="G129">
            <v>0.84375</v>
          </cell>
          <cell r="I129">
            <v>0.80246913580246915</v>
          </cell>
          <cell r="K129">
            <v>0.92727272727272725</v>
          </cell>
          <cell r="M129">
            <v>0.80555555555555558</v>
          </cell>
          <cell r="O129">
            <v>0.7142857142857143</v>
          </cell>
        </row>
        <row r="130">
          <cell r="G130">
            <v>0.859375</v>
          </cell>
          <cell r="I130">
            <v>0.81481481481481477</v>
          </cell>
          <cell r="K130">
            <v>0.92727272727272725</v>
          </cell>
          <cell r="M130">
            <v>0.88888888888888884</v>
          </cell>
          <cell r="O130">
            <v>0.7142857142857143</v>
          </cell>
        </row>
        <row r="131">
          <cell r="G131">
            <v>0.859375</v>
          </cell>
          <cell r="I131">
            <v>0.8271604938271605</v>
          </cell>
          <cell r="K131">
            <v>0.92727272727272725</v>
          </cell>
          <cell r="M131">
            <v>0.88888888888888884</v>
          </cell>
          <cell r="O131">
            <v>0.7142857142857143</v>
          </cell>
        </row>
        <row r="132">
          <cell r="G132">
            <v>0.859375</v>
          </cell>
          <cell r="I132">
            <v>0.8271604938271605</v>
          </cell>
          <cell r="K132">
            <v>0.92727272727272725</v>
          </cell>
          <cell r="M132">
            <v>0.88888888888888884</v>
          </cell>
          <cell r="O132">
            <v>0.7142857142857143</v>
          </cell>
        </row>
        <row r="133">
          <cell r="G133">
            <v>0.859375</v>
          </cell>
          <cell r="I133">
            <v>0.8271604938271605</v>
          </cell>
          <cell r="K133">
            <v>0.92727272727272725</v>
          </cell>
          <cell r="M133">
            <v>0.88888888888888884</v>
          </cell>
          <cell r="O133">
            <v>0.7142857142857143</v>
          </cell>
        </row>
        <row r="134">
          <cell r="G134">
            <v>0.84375</v>
          </cell>
          <cell r="I134">
            <v>0.83950617283950613</v>
          </cell>
          <cell r="K134">
            <v>0.94545454545454544</v>
          </cell>
          <cell r="M134">
            <v>0.88888888888888884</v>
          </cell>
          <cell r="O134">
            <v>0.7142857142857143</v>
          </cell>
        </row>
        <row r="135">
          <cell r="G135">
            <v>0.84375</v>
          </cell>
          <cell r="I135">
            <v>0.85185185185185186</v>
          </cell>
          <cell r="K135">
            <v>0.94545454545454544</v>
          </cell>
          <cell r="M135">
            <v>0.88888888888888884</v>
          </cell>
          <cell r="O135">
            <v>0.7142857142857143</v>
          </cell>
        </row>
        <row r="136">
          <cell r="G136">
            <v>0.859375</v>
          </cell>
          <cell r="I136">
            <v>0.85185185185185186</v>
          </cell>
          <cell r="K136">
            <v>0.94545454545454544</v>
          </cell>
          <cell r="M136">
            <v>0.86111111111111116</v>
          </cell>
          <cell r="O136">
            <v>0.8571428571428571</v>
          </cell>
        </row>
        <row r="137">
          <cell r="G137">
            <v>0.84375</v>
          </cell>
          <cell r="I137">
            <v>0.85185185185185186</v>
          </cell>
          <cell r="K137">
            <v>0.90909090909090906</v>
          </cell>
          <cell r="M137">
            <v>0.83333333333333337</v>
          </cell>
          <cell r="O137">
            <v>0.8571428571428571</v>
          </cell>
        </row>
        <row r="138">
          <cell r="G138">
            <v>0.859375</v>
          </cell>
          <cell r="I138">
            <v>0.83950617283950613</v>
          </cell>
          <cell r="K138">
            <v>0.90909090909090906</v>
          </cell>
          <cell r="M138">
            <v>0.77777777777777779</v>
          </cell>
          <cell r="O138">
            <v>0.8571428571428571</v>
          </cell>
        </row>
        <row r="139">
          <cell r="G139">
            <v>0.859375</v>
          </cell>
          <cell r="I139">
            <v>0.83950617283950613</v>
          </cell>
          <cell r="K139">
            <v>0.90909090909090906</v>
          </cell>
          <cell r="M139">
            <v>0.77777777777777779</v>
          </cell>
          <cell r="O139">
            <v>0.8571428571428571</v>
          </cell>
        </row>
        <row r="140">
          <cell r="G140">
            <v>0.859375</v>
          </cell>
          <cell r="I140">
            <v>0.83950617283950613</v>
          </cell>
          <cell r="K140">
            <v>0.90909090909090906</v>
          </cell>
          <cell r="M140">
            <v>0.77777777777777779</v>
          </cell>
          <cell r="O140">
            <v>0.8571428571428571</v>
          </cell>
        </row>
        <row r="141">
          <cell r="G141">
            <v>0.859375</v>
          </cell>
          <cell r="I141">
            <v>0.83950617283950613</v>
          </cell>
          <cell r="K141">
            <v>0.90909090909090906</v>
          </cell>
          <cell r="M141">
            <v>0.77777777777777779</v>
          </cell>
          <cell r="O141">
            <v>0.8571428571428571</v>
          </cell>
        </row>
        <row r="142">
          <cell r="G142">
            <v>0.8125</v>
          </cell>
          <cell r="I142">
            <v>0.8271604938271605</v>
          </cell>
          <cell r="K142">
            <v>0.89090909090909087</v>
          </cell>
          <cell r="M142">
            <v>0.80555555555555558</v>
          </cell>
          <cell r="O142">
            <v>0.8571428571428571</v>
          </cell>
        </row>
        <row r="143">
          <cell r="G143">
            <v>0.8125</v>
          </cell>
          <cell r="I143">
            <v>0.77777777777777779</v>
          </cell>
          <cell r="K143">
            <v>0.89090909090909087</v>
          </cell>
          <cell r="M143">
            <v>0.83333333333333337</v>
          </cell>
          <cell r="O143">
            <v>1</v>
          </cell>
        </row>
        <row r="144">
          <cell r="G144">
            <v>0.859375</v>
          </cell>
          <cell r="I144">
            <v>0.79012345679012341</v>
          </cell>
          <cell r="K144">
            <v>0.90909090909090906</v>
          </cell>
          <cell r="M144">
            <v>0.75</v>
          </cell>
          <cell r="O144">
            <v>1</v>
          </cell>
        </row>
        <row r="145">
          <cell r="G145">
            <v>0.875</v>
          </cell>
          <cell r="I145">
            <v>0.77777777777777779</v>
          </cell>
          <cell r="K145">
            <v>0.89090909090909087</v>
          </cell>
          <cell r="M145">
            <v>0.75</v>
          </cell>
          <cell r="O145">
            <v>1</v>
          </cell>
        </row>
        <row r="146">
          <cell r="G146">
            <v>0.875</v>
          </cell>
          <cell r="I146">
            <v>0.77777777777777779</v>
          </cell>
          <cell r="K146">
            <v>0.89090909090909087</v>
          </cell>
          <cell r="M146">
            <v>0.75</v>
          </cell>
          <cell r="O146">
            <v>1</v>
          </cell>
        </row>
        <row r="147">
          <cell r="G147">
            <v>0.875</v>
          </cell>
          <cell r="I147">
            <v>0.77777777777777779</v>
          </cell>
          <cell r="K147">
            <v>0.89090909090909087</v>
          </cell>
          <cell r="M147">
            <v>0.75</v>
          </cell>
          <cell r="O147">
            <v>1</v>
          </cell>
        </row>
        <row r="148">
          <cell r="G148">
            <v>0.84375</v>
          </cell>
          <cell r="I148">
            <v>0.76543209876543206</v>
          </cell>
          <cell r="K148">
            <v>0.90909090909090906</v>
          </cell>
          <cell r="M148">
            <v>0.72222222222222221</v>
          </cell>
          <cell r="O148">
            <v>1</v>
          </cell>
        </row>
        <row r="149">
          <cell r="G149">
            <v>0.734375</v>
          </cell>
          <cell r="I149">
            <v>0.7407407407407407</v>
          </cell>
          <cell r="K149">
            <v>0.90909090909090906</v>
          </cell>
          <cell r="M149">
            <v>0.77777777777777779</v>
          </cell>
          <cell r="O149">
            <v>1</v>
          </cell>
        </row>
        <row r="150">
          <cell r="G150">
            <v>0.78125</v>
          </cell>
          <cell r="I150">
            <v>0.77777777777777779</v>
          </cell>
          <cell r="K150">
            <v>0.92727272727272725</v>
          </cell>
          <cell r="M150">
            <v>0.77777777777777779</v>
          </cell>
          <cell r="O150">
            <v>1</v>
          </cell>
        </row>
        <row r="151">
          <cell r="G151">
            <v>0.796875</v>
          </cell>
          <cell r="I151">
            <v>0.79012345679012341</v>
          </cell>
          <cell r="K151">
            <v>0.90909090909090906</v>
          </cell>
          <cell r="M151">
            <v>0.80555555555555558</v>
          </cell>
          <cell r="O151">
            <v>1</v>
          </cell>
        </row>
        <row r="152">
          <cell r="G152">
            <v>0.8125</v>
          </cell>
          <cell r="I152">
            <v>0.79012345679012341</v>
          </cell>
          <cell r="K152">
            <v>0.90909090909090906</v>
          </cell>
          <cell r="M152">
            <v>0.83333333333333337</v>
          </cell>
          <cell r="O152">
            <v>0.7142857142857143</v>
          </cell>
        </row>
        <row r="153">
          <cell r="G153">
            <v>0.8125</v>
          </cell>
          <cell r="I153">
            <v>0.79012345679012341</v>
          </cell>
          <cell r="K153">
            <v>0.90909090909090906</v>
          </cell>
          <cell r="M153">
            <v>0.83333333333333337</v>
          </cell>
          <cell r="O153">
            <v>0.7142857142857143</v>
          </cell>
        </row>
        <row r="154">
          <cell r="G154">
            <v>0.8125</v>
          </cell>
          <cell r="I154">
            <v>0.79012345679012341</v>
          </cell>
          <cell r="K154">
            <v>0.90909090909090906</v>
          </cell>
          <cell r="M154">
            <v>0.83333333333333337</v>
          </cell>
          <cell r="O154">
            <v>0.7142857142857143</v>
          </cell>
        </row>
        <row r="155">
          <cell r="G155">
            <v>0.8125</v>
          </cell>
          <cell r="I155">
            <v>0.81481481481481477</v>
          </cell>
          <cell r="K155">
            <v>0.92727272727272725</v>
          </cell>
          <cell r="M155">
            <v>0.77777777777777779</v>
          </cell>
          <cell r="O155">
            <v>0.5714285714285714</v>
          </cell>
        </row>
        <row r="156">
          <cell r="G156">
            <v>0.828125</v>
          </cell>
          <cell r="I156">
            <v>0.81481481481481477</v>
          </cell>
          <cell r="K156">
            <v>0.92727272727272725</v>
          </cell>
          <cell r="M156">
            <v>0.77777777777777779</v>
          </cell>
          <cell r="O156">
            <v>0.5714285714285714</v>
          </cell>
        </row>
        <row r="157">
          <cell r="G157">
            <v>0.84375</v>
          </cell>
          <cell r="I157">
            <v>0.81481481481481477</v>
          </cell>
          <cell r="K157">
            <v>0.92727272727272725</v>
          </cell>
          <cell r="M157">
            <v>0.75</v>
          </cell>
          <cell r="O157">
            <v>0.5714285714285714</v>
          </cell>
        </row>
        <row r="158">
          <cell r="G158">
            <v>0.875</v>
          </cell>
          <cell r="I158">
            <v>0.83950617283950613</v>
          </cell>
          <cell r="K158">
            <v>0.92727272727272725</v>
          </cell>
          <cell r="M158">
            <v>0.77777777777777779</v>
          </cell>
          <cell r="O158">
            <v>0.5714285714285714</v>
          </cell>
        </row>
        <row r="159">
          <cell r="G159">
            <v>0.875</v>
          </cell>
          <cell r="I159">
            <v>0.83950617283950613</v>
          </cell>
          <cell r="K159">
            <v>0.92727272727272725</v>
          </cell>
          <cell r="M159">
            <v>0.77777777777777779</v>
          </cell>
          <cell r="O159">
            <v>0.5714285714285714</v>
          </cell>
        </row>
        <row r="160">
          <cell r="G160">
            <v>0.875</v>
          </cell>
          <cell r="I160">
            <v>0.83950617283950613</v>
          </cell>
          <cell r="K160">
            <v>0.92727272727272725</v>
          </cell>
          <cell r="M160">
            <v>0.77777777777777779</v>
          </cell>
          <cell r="O160">
            <v>0.5714285714285714</v>
          </cell>
        </row>
        <row r="161">
          <cell r="G161">
            <v>0.875</v>
          </cell>
          <cell r="I161">
            <v>0.83950617283950613</v>
          </cell>
          <cell r="K161">
            <v>0.92727272727272725</v>
          </cell>
          <cell r="M161">
            <v>0.77777777777777779</v>
          </cell>
          <cell r="O161">
            <v>0.5714285714285714</v>
          </cell>
        </row>
        <row r="162">
          <cell r="G162">
            <v>0.875</v>
          </cell>
          <cell r="I162">
            <v>0.83950617283950613</v>
          </cell>
          <cell r="K162">
            <v>0.92727272727272725</v>
          </cell>
          <cell r="M162">
            <v>0.77777777777777779</v>
          </cell>
          <cell r="O162">
            <v>0.5714285714285714</v>
          </cell>
        </row>
        <row r="163">
          <cell r="G163">
            <v>0.84375</v>
          </cell>
          <cell r="I163">
            <v>0.71604938271604934</v>
          </cell>
          <cell r="K163">
            <v>0.90909090909090906</v>
          </cell>
          <cell r="M163">
            <v>0.83333333333333337</v>
          </cell>
          <cell r="O163">
            <v>0.5714285714285714</v>
          </cell>
        </row>
        <row r="164">
          <cell r="G164">
            <v>0.8125</v>
          </cell>
          <cell r="I164">
            <v>0.71604938271604934</v>
          </cell>
          <cell r="K164">
            <v>0.92727272727272725</v>
          </cell>
          <cell r="M164">
            <v>0.83333333333333337</v>
          </cell>
          <cell r="O164">
            <v>0.5714285714285714</v>
          </cell>
        </row>
        <row r="165">
          <cell r="G165">
            <v>0.77777777777777779</v>
          </cell>
          <cell r="I165">
            <v>0.77777777777777779</v>
          </cell>
          <cell r="K165">
            <v>0.92727272727272725</v>
          </cell>
          <cell r="M165">
            <v>0.83333333333333337</v>
          </cell>
          <cell r="O165">
            <v>0.7142857142857143</v>
          </cell>
        </row>
        <row r="166">
          <cell r="G166">
            <v>0.82539682539682535</v>
          </cell>
          <cell r="I166">
            <v>0.79012345679012341</v>
          </cell>
          <cell r="K166">
            <v>0.90909090909090906</v>
          </cell>
          <cell r="M166">
            <v>0.80555555555555558</v>
          </cell>
          <cell r="O166">
            <v>0.7142857142857143</v>
          </cell>
        </row>
        <row r="167">
          <cell r="G167">
            <v>0.82539682539682535</v>
          </cell>
          <cell r="I167">
            <v>0.79012345679012341</v>
          </cell>
          <cell r="K167">
            <v>0.90909090909090906</v>
          </cell>
          <cell r="M167">
            <v>0.80555555555555558</v>
          </cell>
          <cell r="O167">
            <v>0.7142857142857143</v>
          </cell>
        </row>
        <row r="168">
          <cell r="G168">
            <v>0.82539682539682535</v>
          </cell>
          <cell r="I168">
            <v>0.79012345679012341</v>
          </cell>
          <cell r="K168">
            <v>0.90909090909090906</v>
          </cell>
          <cell r="M168">
            <v>0.80555555555555558</v>
          </cell>
          <cell r="O168">
            <v>0.7142857142857143</v>
          </cell>
        </row>
        <row r="169">
          <cell r="G169">
            <v>0.82539682539682535</v>
          </cell>
          <cell r="I169">
            <v>0.79012345679012341</v>
          </cell>
          <cell r="K169">
            <v>0.90909090909090906</v>
          </cell>
          <cell r="M169">
            <v>0.80555555555555558</v>
          </cell>
          <cell r="O169">
            <v>0.7142857142857143</v>
          </cell>
        </row>
        <row r="170">
          <cell r="G170">
            <v>0.82539682539682535</v>
          </cell>
          <cell r="I170">
            <v>0.8271604938271605</v>
          </cell>
          <cell r="K170">
            <v>0.94545454545454544</v>
          </cell>
          <cell r="M170">
            <v>0.80555555555555558</v>
          </cell>
          <cell r="O170">
            <v>0.7142857142857143</v>
          </cell>
        </row>
        <row r="171">
          <cell r="G171">
            <v>0.82539682539682535</v>
          </cell>
          <cell r="I171">
            <v>0.83950617283950613</v>
          </cell>
          <cell r="K171">
            <v>0.94545454545454544</v>
          </cell>
          <cell r="M171">
            <v>0.86111111111111116</v>
          </cell>
          <cell r="O171">
            <v>0.7142857142857143</v>
          </cell>
        </row>
        <row r="172">
          <cell r="G172">
            <v>0.77777777777777779</v>
          </cell>
          <cell r="I172">
            <v>0.85185185185185186</v>
          </cell>
          <cell r="K172">
            <v>0.92727272727272725</v>
          </cell>
          <cell r="M172">
            <v>0.77777777777777779</v>
          </cell>
          <cell r="O172">
            <v>0.7142857142857143</v>
          </cell>
        </row>
        <row r="173">
          <cell r="G173">
            <v>0.80952380952380953</v>
          </cell>
          <cell r="I173">
            <v>0.85185185185185186</v>
          </cell>
          <cell r="K173">
            <v>0.90909090909090906</v>
          </cell>
          <cell r="M173">
            <v>0.83333333333333337</v>
          </cell>
          <cell r="O173">
            <v>0.7142857142857143</v>
          </cell>
        </row>
        <row r="174">
          <cell r="G174">
            <v>0.80952380952380953</v>
          </cell>
          <cell r="I174">
            <v>0.85185185185185186</v>
          </cell>
          <cell r="K174">
            <v>0.90909090909090906</v>
          </cell>
          <cell r="M174">
            <v>0.83333333333333337</v>
          </cell>
          <cell r="O174">
            <v>0.7142857142857143</v>
          </cell>
        </row>
        <row r="175">
          <cell r="G175">
            <v>0.80952380952380953</v>
          </cell>
          <cell r="I175">
            <v>0.85185185185185186</v>
          </cell>
          <cell r="K175">
            <v>0.90909090909090906</v>
          </cell>
          <cell r="M175">
            <v>0.83333333333333337</v>
          </cell>
          <cell r="O175">
            <v>0.7142857142857143</v>
          </cell>
        </row>
        <row r="176">
          <cell r="G176">
            <v>0.80952380952380953</v>
          </cell>
          <cell r="I176">
            <v>0.85185185185185186</v>
          </cell>
          <cell r="K176">
            <v>0.90909090909090906</v>
          </cell>
          <cell r="M176">
            <v>0.83333333333333337</v>
          </cell>
          <cell r="O176">
            <v>0.7142857142857143</v>
          </cell>
        </row>
        <row r="177">
          <cell r="G177">
            <v>0.82539682539682535</v>
          </cell>
          <cell r="I177">
            <v>0.83333333333333337</v>
          </cell>
          <cell r="K177">
            <v>0.85106382978723405</v>
          </cell>
          <cell r="M177">
            <v>0.77777777777777779</v>
          </cell>
          <cell r="O177">
            <v>0.7142857142857143</v>
          </cell>
        </row>
        <row r="178">
          <cell r="G178">
            <v>0.8125</v>
          </cell>
          <cell r="I178">
            <v>0.83950617283950613</v>
          </cell>
          <cell r="K178">
            <v>0.90909090909090906</v>
          </cell>
          <cell r="M178">
            <v>0.86111111111111116</v>
          </cell>
          <cell r="O178">
            <v>0.7142857142857143</v>
          </cell>
        </row>
        <row r="179">
          <cell r="G179">
            <v>0.8125</v>
          </cell>
          <cell r="I179">
            <v>0.8271604938271605</v>
          </cell>
          <cell r="K179">
            <v>0.90909090909090906</v>
          </cell>
          <cell r="M179">
            <v>0.86111111111111116</v>
          </cell>
          <cell r="O179">
            <v>0.8571428571428571</v>
          </cell>
        </row>
        <row r="180">
          <cell r="G180">
            <v>0.78125</v>
          </cell>
          <cell r="I180">
            <v>0.8271604938271605</v>
          </cell>
          <cell r="K180">
            <v>0.90909090909090906</v>
          </cell>
          <cell r="M180">
            <v>0.80555555555555558</v>
          </cell>
          <cell r="O180">
            <v>0.7142857142857143</v>
          </cell>
        </row>
        <row r="181">
          <cell r="G181">
            <v>0.78125</v>
          </cell>
          <cell r="I181">
            <v>0.8271604938271605</v>
          </cell>
          <cell r="K181">
            <v>0.90909090909090906</v>
          </cell>
          <cell r="M181">
            <v>0.80555555555555558</v>
          </cell>
          <cell r="O181">
            <v>0.7142857142857143</v>
          </cell>
        </row>
        <row r="182">
          <cell r="G182">
            <v>0.78125</v>
          </cell>
          <cell r="I182">
            <v>0.8271604938271605</v>
          </cell>
          <cell r="K182">
            <v>0.90909090909090906</v>
          </cell>
          <cell r="M182">
            <v>0.80555555555555558</v>
          </cell>
          <cell r="O182">
            <v>0.7142857142857143</v>
          </cell>
        </row>
        <row r="183">
          <cell r="G183">
            <v>0.78125</v>
          </cell>
          <cell r="I183">
            <v>0.8271604938271605</v>
          </cell>
          <cell r="K183">
            <v>0.90909090909090906</v>
          </cell>
          <cell r="M183">
            <v>0.80555555555555558</v>
          </cell>
          <cell r="O183">
            <v>0.7142857142857143</v>
          </cell>
        </row>
        <row r="184">
          <cell r="G184">
            <v>0.765625</v>
          </cell>
          <cell r="I184">
            <v>0.80246913580246915</v>
          </cell>
          <cell r="K184">
            <v>0.92727272727272725</v>
          </cell>
          <cell r="M184">
            <v>0.75</v>
          </cell>
          <cell r="O184">
            <v>0.7142857142857143</v>
          </cell>
        </row>
        <row r="185">
          <cell r="G185">
            <v>0.75</v>
          </cell>
          <cell r="I185">
            <v>0.76543209876543206</v>
          </cell>
          <cell r="K185">
            <v>0.94545454545454544</v>
          </cell>
          <cell r="M185">
            <v>0.75</v>
          </cell>
          <cell r="O185">
            <v>0.7142857142857143</v>
          </cell>
        </row>
        <row r="186">
          <cell r="G186">
            <v>0.73015873015873012</v>
          </cell>
          <cell r="I186">
            <v>0.78205128205128205</v>
          </cell>
          <cell r="K186">
            <v>0.94545454545454544</v>
          </cell>
          <cell r="M186">
            <v>0.75</v>
          </cell>
          <cell r="O186">
            <v>0.7142857142857143</v>
          </cell>
        </row>
        <row r="187">
          <cell r="G187">
            <v>0.74603174603174605</v>
          </cell>
          <cell r="I187">
            <v>0.74683544303797467</v>
          </cell>
          <cell r="K187">
            <v>0.90909090909090906</v>
          </cell>
          <cell r="M187">
            <v>0.75</v>
          </cell>
          <cell r="O187">
            <v>0.7142857142857143</v>
          </cell>
        </row>
        <row r="188">
          <cell r="G188">
            <v>0.74603174603174605</v>
          </cell>
          <cell r="I188">
            <v>0.74683544303797467</v>
          </cell>
          <cell r="K188">
            <v>0.90909090909090906</v>
          </cell>
          <cell r="M188">
            <v>0.75</v>
          </cell>
          <cell r="O188">
            <v>0.7142857142857143</v>
          </cell>
        </row>
        <row r="189">
          <cell r="G189">
            <v>0.74603174603174605</v>
          </cell>
          <cell r="I189">
            <v>0.74683544303797467</v>
          </cell>
          <cell r="K189">
            <v>0.90909090909090906</v>
          </cell>
          <cell r="M189">
            <v>0.75</v>
          </cell>
          <cell r="O189">
            <v>0.7142857142857143</v>
          </cell>
        </row>
        <row r="190">
          <cell r="G190">
            <v>0.71875</v>
          </cell>
          <cell r="I190">
            <v>0.74683544303797467</v>
          </cell>
          <cell r="K190">
            <v>0.90909090909090906</v>
          </cell>
          <cell r="M190">
            <v>0.72222222222222221</v>
          </cell>
          <cell r="O190">
            <v>0.8571428571428571</v>
          </cell>
        </row>
        <row r="191">
          <cell r="G191">
            <v>0.71875</v>
          </cell>
          <cell r="I191">
            <v>0.76623376623376627</v>
          </cell>
          <cell r="K191">
            <v>0.90909090909090906</v>
          </cell>
          <cell r="M191">
            <v>0.70588235294117652</v>
          </cell>
          <cell r="O191">
            <v>0.7142857142857143</v>
          </cell>
        </row>
        <row r="192">
          <cell r="G192">
            <v>0.70967741935483875</v>
          </cell>
          <cell r="I192">
            <v>0.78082191780821919</v>
          </cell>
          <cell r="K192">
            <v>0.80769230769230771</v>
          </cell>
          <cell r="M192">
            <v>0.69696969696969702</v>
          </cell>
          <cell r="O192">
            <v>0.7142857142857143</v>
          </cell>
        </row>
        <row r="193">
          <cell r="G193">
            <v>0.73770491803278693</v>
          </cell>
          <cell r="I193">
            <v>0.76712328767123283</v>
          </cell>
          <cell r="K193">
            <v>0.875</v>
          </cell>
          <cell r="M193">
            <v>0.69696969696969702</v>
          </cell>
          <cell r="O193">
            <v>0.5714285714285714</v>
          </cell>
        </row>
        <row r="194">
          <cell r="G194">
            <v>0.78688524590163933</v>
          </cell>
          <cell r="I194">
            <v>0.73913043478260865</v>
          </cell>
          <cell r="K194">
            <v>0.91666666666666663</v>
          </cell>
          <cell r="M194">
            <v>0.69696969696969702</v>
          </cell>
          <cell r="O194">
            <v>0.7142857142857143</v>
          </cell>
        </row>
        <row r="195">
          <cell r="G195">
            <v>0.78688524590163933</v>
          </cell>
          <cell r="I195">
            <v>0.73913043478260865</v>
          </cell>
          <cell r="K195">
            <v>0.91666666666666663</v>
          </cell>
          <cell r="M195">
            <v>0.69696969696969702</v>
          </cell>
          <cell r="O195">
            <v>0.7142857142857143</v>
          </cell>
        </row>
        <row r="196">
          <cell r="G196">
            <v>0.78688524590163933</v>
          </cell>
          <cell r="I196">
            <v>0.73913043478260865</v>
          </cell>
          <cell r="K196">
            <v>0.91666666666666663</v>
          </cell>
          <cell r="M196">
            <v>0.69696969696969702</v>
          </cell>
          <cell r="O196">
            <v>0.7142857142857143</v>
          </cell>
        </row>
        <row r="197">
          <cell r="G197">
            <v>0.78688524590163933</v>
          </cell>
          <cell r="I197">
            <v>0.65217391304347827</v>
          </cell>
          <cell r="K197">
            <v>0.93617021276595747</v>
          </cell>
          <cell r="M197">
            <v>0.63636363636363635</v>
          </cell>
          <cell r="O197">
            <v>1</v>
          </cell>
        </row>
        <row r="198">
          <cell r="G198">
            <v>0.77049180327868849</v>
          </cell>
          <cell r="I198">
            <v>0.6376811594202898</v>
          </cell>
          <cell r="K198">
            <v>0.93617021276595747</v>
          </cell>
          <cell r="M198">
            <v>0.60606060606060597</v>
          </cell>
          <cell r="O198">
            <v>0.8571428571428571</v>
          </cell>
        </row>
        <row r="199">
          <cell r="G199">
            <v>0.75409836065573765</v>
          </cell>
          <cell r="I199">
            <v>0.65217391304347827</v>
          </cell>
          <cell r="K199">
            <v>0.93617021276595747</v>
          </cell>
          <cell r="M199">
            <v>0.60606060606060608</v>
          </cell>
          <cell r="O199">
            <v>0.8571428571428571</v>
          </cell>
        </row>
        <row r="200">
          <cell r="G200">
            <v>0.75409836065573765</v>
          </cell>
          <cell r="I200">
            <v>0.65217391304347827</v>
          </cell>
          <cell r="K200">
            <v>0.93617021276595747</v>
          </cell>
          <cell r="M200">
            <v>0.60606060606060608</v>
          </cell>
          <cell r="O200">
            <v>0.8571428571428571</v>
          </cell>
        </row>
        <row r="201">
          <cell r="G201">
            <v>0.73770491803278693</v>
          </cell>
          <cell r="I201">
            <v>0.6376811594202898</v>
          </cell>
          <cell r="K201">
            <v>0.93617021276595747</v>
          </cell>
          <cell r="M201">
            <v>0.5757575757575758</v>
          </cell>
          <cell r="O201">
            <v>0.7142857142857143</v>
          </cell>
        </row>
        <row r="202">
          <cell r="G202">
            <v>0.73770491803278693</v>
          </cell>
          <cell r="I202">
            <v>0.6376811594202898</v>
          </cell>
          <cell r="K202">
            <v>0.93617021276595747</v>
          </cell>
          <cell r="M202">
            <v>0.5757575757575758</v>
          </cell>
          <cell r="O202">
            <v>0.7142857142857143</v>
          </cell>
        </row>
        <row r="203">
          <cell r="G203">
            <v>0.73770491803278693</v>
          </cell>
          <cell r="I203">
            <v>0.6376811594202898</v>
          </cell>
          <cell r="K203">
            <v>0.93617021276595747</v>
          </cell>
          <cell r="M203">
            <v>0.5757575757575758</v>
          </cell>
          <cell r="O203">
            <v>0.7142857142857143</v>
          </cell>
        </row>
        <row r="204">
          <cell r="G204">
            <v>0.73770491803278693</v>
          </cell>
          <cell r="I204">
            <v>0.6029411764705882</v>
          </cell>
          <cell r="K204">
            <v>0.92307692307692313</v>
          </cell>
          <cell r="M204">
            <v>0.5757575757575758</v>
          </cell>
          <cell r="O204">
            <v>0.7142857142857143</v>
          </cell>
        </row>
        <row r="205">
          <cell r="G205">
            <v>0.75409836065573765</v>
          </cell>
          <cell r="I205">
            <v>0.58823529411764708</v>
          </cell>
          <cell r="K205">
            <v>0.92307692307692313</v>
          </cell>
          <cell r="M205">
            <v>0.60606060606060608</v>
          </cell>
          <cell r="O205">
            <v>0.7142857142857143</v>
          </cell>
        </row>
        <row r="206">
          <cell r="G206">
            <v>0.75409836065573765</v>
          </cell>
          <cell r="I206">
            <v>0.58823529411764708</v>
          </cell>
          <cell r="K206">
            <v>0.94230769230769229</v>
          </cell>
          <cell r="M206">
            <v>0.60606060606060608</v>
          </cell>
          <cell r="O206">
            <v>0.7142857142857143</v>
          </cell>
        </row>
        <row r="207">
          <cell r="G207">
            <v>0.75409836065573765</v>
          </cell>
          <cell r="I207">
            <v>0.58571428571428574</v>
          </cell>
          <cell r="K207">
            <v>0.92307692307692313</v>
          </cell>
          <cell r="M207">
            <v>0.54545454545454541</v>
          </cell>
          <cell r="O207">
            <v>0.7142857142857143</v>
          </cell>
        </row>
        <row r="208">
          <cell r="G208">
            <v>0.75409836065573765</v>
          </cell>
          <cell r="I208">
            <v>0.58571428571428574</v>
          </cell>
          <cell r="K208">
            <v>0.94230769230769229</v>
          </cell>
          <cell r="M208">
            <v>0.51515151515151514</v>
          </cell>
          <cell r="O208">
            <v>0.8571428571428571</v>
          </cell>
        </row>
        <row r="209">
          <cell r="G209">
            <v>0.75409836065573765</v>
          </cell>
          <cell r="I209">
            <v>0.58571428571428574</v>
          </cell>
          <cell r="K209">
            <v>0.94230769230769229</v>
          </cell>
          <cell r="M209">
            <v>0.51515151515151514</v>
          </cell>
          <cell r="O209">
            <v>0.8571428571428571</v>
          </cell>
        </row>
        <row r="210">
          <cell r="G210">
            <v>0.75409836065573765</v>
          </cell>
          <cell r="I210">
            <v>0.58571428571428574</v>
          </cell>
          <cell r="K210">
            <v>0.94230769230769229</v>
          </cell>
          <cell r="M210">
            <v>0.51515151515151514</v>
          </cell>
          <cell r="O210">
            <v>0.8571428571428571</v>
          </cell>
        </row>
        <row r="211">
          <cell r="G211">
            <v>0.70491803278688525</v>
          </cell>
          <cell r="I211">
            <v>0.53521126760563376</v>
          </cell>
          <cell r="K211">
            <v>0.92307692307692313</v>
          </cell>
          <cell r="M211">
            <v>0.48484848484848486</v>
          </cell>
          <cell r="O211">
            <v>0.8571428571428571</v>
          </cell>
        </row>
        <row r="212">
          <cell r="G212">
            <v>0.68852459016393441</v>
          </cell>
          <cell r="I212">
            <v>0.52112676056338025</v>
          </cell>
          <cell r="K212">
            <v>0.94230769230769229</v>
          </cell>
          <cell r="M212">
            <v>0.48484848484848486</v>
          </cell>
          <cell r="O212">
            <v>0.7142857142857143</v>
          </cell>
        </row>
        <row r="213">
          <cell r="G213">
            <v>0.94230769230769229</v>
          </cell>
          <cell r="I213">
            <v>0.53521126760563376</v>
          </cell>
          <cell r="K213">
            <v>0.68852459016393441</v>
          </cell>
          <cell r="M213">
            <v>0.51515151515151514</v>
          </cell>
          <cell r="O213">
            <v>0.7142857142857143</v>
          </cell>
        </row>
        <row r="214">
          <cell r="G214">
            <v>0.62295081967213117</v>
          </cell>
          <cell r="I214">
            <v>0.54166666666666663</v>
          </cell>
          <cell r="K214">
            <v>0.94230769230769229</v>
          </cell>
          <cell r="M214">
            <v>0.48484848484848486</v>
          </cell>
          <cell r="O214">
            <v>0.7142857142857143</v>
          </cell>
        </row>
        <row r="215">
          <cell r="G215">
            <v>0.62295081967213117</v>
          </cell>
          <cell r="I215">
            <v>0.52777777777777779</v>
          </cell>
          <cell r="K215">
            <v>0.94230769230769229</v>
          </cell>
          <cell r="M215">
            <v>0.48484848484848486</v>
          </cell>
          <cell r="O215">
            <v>1</v>
          </cell>
        </row>
        <row r="216">
          <cell r="G216">
            <v>0.62295081967213117</v>
          </cell>
          <cell r="I216">
            <v>0.52777777777777779</v>
          </cell>
          <cell r="K216">
            <v>0.94230769230769229</v>
          </cell>
          <cell r="M216">
            <v>0.48484848484848486</v>
          </cell>
          <cell r="O216">
            <v>1</v>
          </cell>
        </row>
        <row r="217">
          <cell r="G217">
            <v>0.62295081967213117</v>
          </cell>
          <cell r="I217">
            <v>0.52777777777777779</v>
          </cell>
          <cell r="K217">
            <v>0.94230769230769229</v>
          </cell>
          <cell r="M217">
            <v>0.48484848484848486</v>
          </cell>
          <cell r="O217">
            <v>1</v>
          </cell>
        </row>
        <row r="218">
          <cell r="G218">
            <v>0.62295081967213117</v>
          </cell>
          <cell r="I218">
            <v>0.52777777777777779</v>
          </cell>
          <cell r="K218">
            <v>0.94230769230769229</v>
          </cell>
          <cell r="M218">
            <v>0.48484848484848486</v>
          </cell>
          <cell r="O218">
            <v>1</v>
          </cell>
        </row>
        <row r="219">
          <cell r="G219">
            <v>0.65573770491803274</v>
          </cell>
          <cell r="I219">
            <v>0.50684931506849318</v>
          </cell>
          <cell r="K219">
            <v>0.94230769230769229</v>
          </cell>
          <cell r="M219">
            <v>0.5</v>
          </cell>
          <cell r="O219">
            <v>1</v>
          </cell>
        </row>
        <row r="220">
          <cell r="G220">
            <v>0.63934426229508201</v>
          </cell>
          <cell r="I220">
            <v>0.49315068493150682</v>
          </cell>
          <cell r="K220">
            <v>0.94230769230769229</v>
          </cell>
          <cell r="M220">
            <v>0.45454545454545453</v>
          </cell>
          <cell r="O220">
            <v>1</v>
          </cell>
        </row>
        <row r="221">
          <cell r="G221">
            <v>0.65573770491803274</v>
          </cell>
          <cell r="I221">
            <v>0.47945205479452052</v>
          </cell>
          <cell r="K221">
            <v>0.94230769230769229</v>
          </cell>
          <cell r="M221">
            <v>0.45454545454545453</v>
          </cell>
          <cell r="O221">
            <v>1</v>
          </cell>
        </row>
        <row r="222">
          <cell r="G222">
            <v>0.63934426229508201</v>
          </cell>
          <cell r="I222">
            <v>0.46575342465753422</v>
          </cell>
          <cell r="K222">
            <v>0.94230769230769229</v>
          </cell>
          <cell r="M222">
            <v>0.45454545454545453</v>
          </cell>
          <cell r="O222">
            <v>1</v>
          </cell>
        </row>
        <row r="223">
          <cell r="G223">
            <v>0.63934426229508201</v>
          </cell>
          <cell r="I223">
            <v>0.46575342465753422</v>
          </cell>
          <cell r="K223">
            <v>0.94230769230769229</v>
          </cell>
          <cell r="M223">
            <v>0.45454545454545453</v>
          </cell>
          <cell r="O223">
            <v>1</v>
          </cell>
        </row>
        <row r="224">
          <cell r="G224">
            <v>0.63934426229508201</v>
          </cell>
          <cell r="I224">
            <v>0.46575342465753422</v>
          </cell>
          <cell r="K224">
            <v>0.94230769230769229</v>
          </cell>
          <cell r="M224">
            <v>0.45454545454545453</v>
          </cell>
          <cell r="O224">
            <v>1</v>
          </cell>
        </row>
        <row r="225">
          <cell r="G225">
            <v>0.62295081967213117</v>
          </cell>
          <cell r="I225">
            <v>0.46575342465753422</v>
          </cell>
          <cell r="K225">
            <v>0.92307692307692313</v>
          </cell>
          <cell r="M225">
            <v>0.48484848484848486</v>
          </cell>
          <cell r="O225">
            <v>1</v>
          </cell>
        </row>
        <row r="226">
          <cell r="G226">
            <v>0.62295081967213117</v>
          </cell>
          <cell r="I226">
            <v>0.43835616438356162</v>
          </cell>
          <cell r="K226">
            <v>0.92307692307692313</v>
          </cell>
          <cell r="M226">
            <v>0.48484848484848486</v>
          </cell>
          <cell r="O226">
            <v>1</v>
          </cell>
        </row>
        <row r="227">
          <cell r="G227">
            <v>0.62295081967213117</v>
          </cell>
          <cell r="I227">
            <v>0.47945205479452052</v>
          </cell>
          <cell r="K227">
            <v>0.92307692307692313</v>
          </cell>
          <cell r="M227">
            <v>0.47058823529411764</v>
          </cell>
          <cell r="O227">
            <v>1</v>
          </cell>
        </row>
        <row r="228">
          <cell r="G228">
            <v>0.65573770491803274</v>
          </cell>
          <cell r="I228">
            <v>0.52054794520547942</v>
          </cell>
          <cell r="K228">
            <v>0.96153846153846156</v>
          </cell>
          <cell r="M228">
            <v>0.44117647058823528</v>
          </cell>
          <cell r="O228">
            <v>1</v>
          </cell>
        </row>
        <row r="229">
          <cell r="G229">
            <v>0.63934426229508201</v>
          </cell>
          <cell r="I229">
            <v>0.52054794520547942</v>
          </cell>
          <cell r="K229">
            <v>0.96153846153846156</v>
          </cell>
          <cell r="M229">
            <v>0.44117647058823528</v>
          </cell>
          <cell r="O229">
            <v>0.8571428571428571</v>
          </cell>
        </row>
        <row r="230">
          <cell r="G230">
            <v>0.63934426229508201</v>
          </cell>
          <cell r="I230">
            <v>0.52054794520547942</v>
          </cell>
          <cell r="K230">
            <v>0.96153846153846156</v>
          </cell>
          <cell r="M230">
            <v>0.44117647058823528</v>
          </cell>
          <cell r="O230">
            <v>0.8571428571428571</v>
          </cell>
        </row>
        <row r="231">
          <cell r="G231">
            <v>0.63934426229508201</v>
          </cell>
          <cell r="I231">
            <v>0.52054794520547942</v>
          </cell>
          <cell r="K231">
            <v>0.96153846153846156</v>
          </cell>
          <cell r="M231">
            <v>0.44117647058823528</v>
          </cell>
          <cell r="O231">
            <v>0.8571428571428571</v>
          </cell>
        </row>
        <row r="232">
          <cell r="G232">
            <v>0.63934426229508201</v>
          </cell>
          <cell r="I232">
            <v>0.52054794520547942</v>
          </cell>
          <cell r="K232">
            <v>0.96153846153846156</v>
          </cell>
          <cell r="M232">
            <v>0.44117647058823528</v>
          </cell>
          <cell r="O232">
            <v>0.8571428571428571</v>
          </cell>
        </row>
        <row r="233">
          <cell r="G233">
            <v>0.60655737704918034</v>
          </cell>
          <cell r="I233">
            <v>0.51388888888888884</v>
          </cell>
          <cell r="K233">
            <v>0.96153846153846156</v>
          </cell>
          <cell r="M233">
            <v>0.38709677419354838</v>
          </cell>
          <cell r="O233">
            <v>0.8571428571428571</v>
          </cell>
        </row>
        <row r="234">
          <cell r="G234">
            <v>0.66101694915254239</v>
          </cell>
          <cell r="I234">
            <v>0.52631578947368418</v>
          </cell>
          <cell r="K234">
            <v>0.96153846153846156</v>
          </cell>
          <cell r="M234">
            <v>0.40625</v>
          </cell>
          <cell r="O234">
            <v>0.7142857142857143</v>
          </cell>
        </row>
        <row r="235">
          <cell r="G235">
            <v>0.6271186440677966</v>
          </cell>
          <cell r="I235">
            <v>0.53947368421052633</v>
          </cell>
          <cell r="K235">
            <v>0.96153846153846156</v>
          </cell>
          <cell r="M235">
            <v>0.5</v>
          </cell>
          <cell r="O235">
            <v>0.7142857142857143</v>
          </cell>
        </row>
        <row r="236">
          <cell r="G236">
            <v>0.66101694915254239</v>
          </cell>
          <cell r="I236">
            <v>0.54666666666666663</v>
          </cell>
          <cell r="K236">
            <v>0.98076923076923073</v>
          </cell>
          <cell r="M236">
            <v>0.5</v>
          </cell>
          <cell r="O236">
            <v>0.7142857142857143</v>
          </cell>
        </row>
        <row r="237">
          <cell r="G237">
            <v>0.66101694915254239</v>
          </cell>
          <cell r="I237">
            <v>0.54666666666666663</v>
          </cell>
          <cell r="K237">
            <v>0.98076923076923073</v>
          </cell>
          <cell r="M237">
            <v>0.5</v>
          </cell>
          <cell r="O237">
            <v>0.7142857142857143</v>
          </cell>
        </row>
        <row r="238">
          <cell r="G238">
            <v>0.66101694915254239</v>
          </cell>
          <cell r="I238">
            <v>0.54666666666666663</v>
          </cell>
          <cell r="K238">
            <v>0.98076923076923073</v>
          </cell>
          <cell r="M238">
            <v>0.5</v>
          </cell>
          <cell r="O238">
            <v>0.7142857142857143</v>
          </cell>
        </row>
        <row r="239">
          <cell r="G239">
            <v>0.71186440677966101</v>
          </cell>
          <cell r="I239">
            <v>0.53947368421052633</v>
          </cell>
          <cell r="K239">
            <v>0.94230769230769229</v>
          </cell>
          <cell r="M239">
            <v>0.46875</v>
          </cell>
          <cell r="O239">
            <v>0.7142857142857143</v>
          </cell>
        </row>
        <row r="240">
          <cell r="G240">
            <v>0.71186440677966101</v>
          </cell>
          <cell r="I240">
            <v>0.50666666666666671</v>
          </cell>
          <cell r="K240">
            <v>0.92307692307692313</v>
          </cell>
          <cell r="M240">
            <v>0.45454545454545453</v>
          </cell>
          <cell r="O240">
            <v>0.7142857142857143</v>
          </cell>
        </row>
        <row r="241">
          <cell r="G241">
            <v>0.69491525423728817</v>
          </cell>
          <cell r="I241">
            <v>0.48684210526315791</v>
          </cell>
          <cell r="K241">
            <v>0.92307692307692313</v>
          </cell>
          <cell r="M241">
            <v>0.48484848484848486</v>
          </cell>
          <cell r="O241">
            <v>0.8571428571428571</v>
          </cell>
        </row>
        <row r="242">
          <cell r="G242">
            <v>0.71186440677966101</v>
          </cell>
          <cell r="I242">
            <v>0.51315789473684215</v>
          </cell>
          <cell r="K242">
            <v>0.92307692307692313</v>
          </cell>
          <cell r="M242">
            <v>0.45454545454545453</v>
          </cell>
          <cell r="O242">
            <v>0.8571428571428571</v>
          </cell>
        </row>
        <row r="243">
          <cell r="G243">
            <v>0.66101694915254239</v>
          </cell>
          <cell r="I243">
            <v>0.51315789473684215</v>
          </cell>
          <cell r="K243">
            <v>0.90384615384615385</v>
          </cell>
          <cell r="M243">
            <v>0.47058823529411764</v>
          </cell>
          <cell r="O243">
            <v>0.8571428571428571</v>
          </cell>
        </row>
        <row r="244">
          <cell r="G244">
            <v>0.66101694915254239</v>
          </cell>
          <cell r="I244">
            <v>0.51315789473684215</v>
          </cell>
          <cell r="K244">
            <v>0.90384615384615385</v>
          </cell>
          <cell r="M244">
            <v>0.47058823529411764</v>
          </cell>
          <cell r="O244">
            <v>0.8571428571428571</v>
          </cell>
        </row>
        <row r="245">
          <cell r="G245">
            <v>0.66101694915254239</v>
          </cell>
          <cell r="I245">
            <v>0.51315789473684215</v>
          </cell>
          <cell r="K245">
            <v>0.90384615384615385</v>
          </cell>
          <cell r="M245">
            <v>0.47058823529411764</v>
          </cell>
          <cell r="O245">
            <v>0.8571428571428571</v>
          </cell>
        </row>
        <row r="246">
          <cell r="G246">
            <v>0.64406779661016944</v>
          </cell>
          <cell r="I246">
            <v>0.54666666666666663</v>
          </cell>
          <cell r="K246">
            <v>0.92307692307692313</v>
          </cell>
          <cell r="M246">
            <v>0.58333333333333337</v>
          </cell>
          <cell r="O246">
            <v>0.8571428571428571</v>
          </cell>
        </row>
        <row r="247">
          <cell r="G247">
            <v>0.64406779661016944</v>
          </cell>
          <cell r="I247">
            <v>0.54666666666666663</v>
          </cell>
          <cell r="K247">
            <v>0.88461538461538458</v>
          </cell>
          <cell r="M247">
            <v>0.61111111111111116</v>
          </cell>
          <cell r="O247">
            <v>0.8571428571428571</v>
          </cell>
        </row>
        <row r="248">
          <cell r="G248">
            <v>0.67796610169491522</v>
          </cell>
          <cell r="I248">
            <v>0.48</v>
          </cell>
          <cell r="K248">
            <v>0.88461538461538458</v>
          </cell>
          <cell r="M248">
            <v>0.58333333333333337</v>
          </cell>
          <cell r="O248">
            <v>0.8571428571428571</v>
          </cell>
        </row>
        <row r="249">
          <cell r="G249">
            <v>0.66101694915254239</v>
          </cell>
          <cell r="I249">
            <v>0.5</v>
          </cell>
          <cell r="K249">
            <v>0.86538461538461542</v>
          </cell>
          <cell r="M249">
            <v>0.55555555555555558</v>
          </cell>
          <cell r="O249">
            <v>1</v>
          </cell>
        </row>
        <row r="250">
          <cell r="G250">
            <v>0.6785714285714286</v>
          </cell>
          <cell r="I250">
            <v>0.53947368421052633</v>
          </cell>
          <cell r="K250">
            <v>0.86538461538461542</v>
          </cell>
          <cell r="M250">
            <v>0.55555555555555558</v>
          </cell>
          <cell r="O250">
            <v>0.8571428571428571</v>
          </cell>
        </row>
        <row r="251">
          <cell r="G251">
            <v>0.6785714285714286</v>
          </cell>
          <cell r="I251">
            <v>0.53947368421052633</v>
          </cell>
          <cell r="K251">
            <v>0.86538461538461542</v>
          </cell>
          <cell r="M251">
            <v>0.55555555555555558</v>
          </cell>
          <cell r="O251">
            <v>0.8571428571428571</v>
          </cell>
        </row>
        <row r="252">
          <cell r="G252">
            <v>0.6785714285714286</v>
          </cell>
          <cell r="I252">
            <v>0.53947368421052633</v>
          </cell>
          <cell r="K252">
            <v>0.86538461538461542</v>
          </cell>
          <cell r="M252">
            <v>0.55555555555555558</v>
          </cell>
          <cell r="O252">
            <v>0.8571428571428571</v>
          </cell>
        </row>
        <row r="253">
          <cell r="G253">
            <v>0.7321428571428571</v>
          </cell>
          <cell r="I253">
            <v>0.53333333333333333</v>
          </cell>
          <cell r="K253">
            <v>0.88461538461538458</v>
          </cell>
          <cell r="M253">
            <v>0.55555555555555558</v>
          </cell>
          <cell r="O253">
            <v>0.7142857142857143</v>
          </cell>
        </row>
        <row r="254">
          <cell r="G254">
            <v>0.7142857142857143</v>
          </cell>
          <cell r="I254">
            <v>0.54794520547945202</v>
          </cell>
          <cell r="K254">
            <v>0.90384615384615385</v>
          </cell>
          <cell r="M254">
            <v>0.63888888888888884</v>
          </cell>
          <cell r="O254">
            <v>0.7142857142857143</v>
          </cell>
        </row>
        <row r="255">
          <cell r="G255">
            <v>0.67213114754098358</v>
          </cell>
          <cell r="I255">
            <v>0.51948051948051943</v>
          </cell>
          <cell r="K255">
            <v>0.90384615384615385</v>
          </cell>
          <cell r="M255">
            <v>0.58333333333333337</v>
          </cell>
          <cell r="O255">
            <v>0.7142857142857143</v>
          </cell>
        </row>
        <row r="256">
          <cell r="G256">
            <v>0.67213114754098358</v>
          </cell>
          <cell r="I256">
            <v>0.4935064935064935</v>
          </cell>
          <cell r="K256">
            <v>0.90384615384615385</v>
          </cell>
          <cell r="M256">
            <v>0.55555555555555558</v>
          </cell>
          <cell r="O256">
            <v>0.7142857142857143</v>
          </cell>
        </row>
        <row r="257">
          <cell r="G257">
            <v>0.66101694915254239</v>
          </cell>
          <cell r="I257">
            <v>0.52054794520547942</v>
          </cell>
          <cell r="K257">
            <v>0.96153846153846156</v>
          </cell>
          <cell r="M257">
            <v>0.62857142857142856</v>
          </cell>
          <cell r="O257">
            <v>0.7142857142857143</v>
          </cell>
        </row>
        <row r="258">
          <cell r="G258">
            <v>0.66101694915254239</v>
          </cell>
          <cell r="I258">
            <v>0.52054794520547942</v>
          </cell>
          <cell r="K258">
            <v>0.96153846153846156</v>
          </cell>
          <cell r="M258">
            <v>0.62857142857142856</v>
          </cell>
          <cell r="O258">
            <v>0.7142857142857143</v>
          </cell>
        </row>
        <row r="259">
          <cell r="G259">
            <v>0.66101694915254239</v>
          </cell>
          <cell r="I259">
            <v>0.52054794520547942</v>
          </cell>
          <cell r="K259">
            <v>0.96153846153846156</v>
          </cell>
          <cell r="M259">
            <v>0.62857142857142856</v>
          </cell>
          <cell r="O259">
            <v>0.7142857142857143</v>
          </cell>
        </row>
        <row r="260">
          <cell r="G260">
            <v>0.67796610169491522</v>
          </cell>
          <cell r="I260">
            <v>0.53424657534246578</v>
          </cell>
          <cell r="K260">
            <v>0.96153846153846156</v>
          </cell>
          <cell r="M260">
            <v>0.62857142857142856</v>
          </cell>
          <cell r="O260">
            <v>0.7142857142857143</v>
          </cell>
        </row>
        <row r="261">
          <cell r="G261">
            <v>0.67796610169491522</v>
          </cell>
          <cell r="I261">
            <v>0.52</v>
          </cell>
          <cell r="K261">
            <v>0.96153846153846156</v>
          </cell>
          <cell r="M261">
            <v>0.62857142857142856</v>
          </cell>
          <cell r="O261">
            <v>0.7142857142857143</v>
          </cell>
        </row>
        <row r="262">
          <cell r="G262">
            <v>0.66101694915254239</v>
          </cell>
          <cell r="I262">
            <v>0.54666666666666663</v>
          </cell>
          <cell r="K262">
            <v>0.90384615384615385</v>
          </cell>
          <cell r="M262">
            <v>0.58333333333333337</v>
          </cell>
          <cell r="O262">
            <v>0.7142857142857143</v>
          </cell>
        </row>
        <row r="263">
          <cell r="G263">
            <v>0.66101694915254239</v>
          </cell>
          <cell r="I263">
            <v>0.52</v>
          </cell>
          <cell r="K263">
            <v>0.98076923076923073</v>
          </cell>
          <cell r="M263">
            <v>0.52941176470588236</v>
          </cell>
          <cell r="O263">
            <v>0.7142857142857143</v>
          </cell>
        </row>
        <row r="264">
          <cell r="G264">
            <v>0.66101694915254239</v>
          </cell>
          <cell r="I264">
            <v>0.51351351351351349</v>
          </cell>
          <cell r="K264">
            <v>0.96153846153846156</v>
          </cell>
          <cell r="M264">
            <v>0.5</v>
          </cell>
          <cell r="O264">
            <v>0.7142857142857143</v>
          </cell>
        </row>
        <row r="265">
          <cell r="G265">
            <v>0.66101694915254239</v>
          </cell>
          <cell r="I265">
            <v>0.51351351351351349</v>
          </cell>
          <cell r="K265">
            <v>0.96153846153846156</v>
          </cell>
          <cell r="M265">
            <v>0.5</v>
          </cell>
          <cell r="O265">
            <v>0.7142857142857143</v>
          </cell>
        </row>
        <row r="266">
          <cell r="G266">
            <v>0.66101694915254239</v>
          </cell>
          <cell r="I266">
            <v>0.51351351351351349</v>
          </cell>
          <cell r="K266">
            <v>0.96153846153846156</v>
          </cell>
          <cell r="M266">
            <v>0.5</v>
          </cell>
          <cell r="O266">
            <v>0.7142857142857143</v>
          </cell>
        </row>
        <row r="267">
          <cell r="G267">
            <v>0.65</v>
          </cell>
          <cell r="I267">
            <v>0.54054054054054057</v>
          </cell>
          <cell r="K267">
            <v>0.98076923076923073</v>
          </cell>
          <cell r="M267">
            <v>0.51428571428571423</v>
          </cell>
          <cell r="O267">
            <v>0.7142857142857143</v>
          </cell>
        </row>
        <row r="268">
          <cell r="G268">
            <v>0.66666666666666663</v>
          </cell>
          <cell r="I268">
            <v>0.56756756756756754</v>
          </cell>
          <cell r="K268">
            <v>0.96078431372549022</v>
          </cell>
          <cell r="M268">
            <v>0.51515151515151514</v>
          </cell>
          <cell r="O268">
            <v>0.7142857142857143</v>
          </cell>
        </row>
        <row r="269">
          <cell r="G269">
            <v>0.66101694915254239</v>
          </cell>
          <cell r="I269">
            <v>0.55405405405405406</v>
          </cell>
          <cell r="K269">
            <v>0.98039215686274506</v>
          </cell>
          <cell r="M269">
            <v>0.55882352941176472</v>
          </cell>
          <cell r="O269">
            <v>0.7142857142857143</v>
          </cell>
        </row>
        <row r="270">
          <cell r="G270">
            <v>0.71186440677966101</v>
          </cell>
          <cell r="I270">
            <v>0.56756756756756754</v>
          </cell>
          <cell r="K270">
            <v>0.96078431372549022</v>
          </cell>
          <cell r="M270">
            <v>0.6470588235294118</v>
          </cell>
          <cell r="O270">
            <v>0.7142857142857143</v>
          </cell>
        </row>
        <row r="271">
          <cell r="G271">
            <v>0.69491525423728817</v>
          </cell>
          <cell r="I271">
            <v>0.54054054054054057</v>
          </cell>
          <cell r="K271">
            <v>0.98039215686274506</v>
          </cell>
          <cell r="M271">
            <v>0.58823529411764708</v>
          </cell>
          <cell r="O271">
            <v>0.7142857142857143</v>
          </cell>
        </row>
        <row r="272">
          <cell r="G272">
            <v>0.69491525423728817</v>
          </cell>
          <cell r="I272">
            <v>0.54054054054054057</v>
          </cell>
          <cell r="K272">
            <v>0.98039215686274506</v>
          </cell>
          <cell r="M272">
            <v>0.58823529411764708</v>
          </cell>
          <cell r="O272">
            <v>0.7142857142857143</v>
          </cell>
        </row>
      </sheetData>
      <sheetData sheetId="1"/>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VI-IND-002"/>
    </sheetNames>
    <sheetDataSet>
      <sheetData sheetId="0">
        <row r="38">
          <cell r="C38" t="str">
            <v>Trimestre I</v>
          </cell>
          <cell r="D38">
            <v>0</v>
          </cell>
          <cell r="E38">
            <v>0</v>
          </cell>
          <cell r="F38">
            <v>0</v>
          </cell>
          <cell r="G38">
            <v>0</v>
          </cell>
          <cell r="J38">
            <v>1</v>
          </cell>
        </row>
        <row r="39">
          <cell r="C39" t="str">
            <v>Trimestre II</v>
          </cell>
          <cell r="D39">
            <v>0</v>
          </cell>
          <cell r="E39">
            <v>0</v>
          </cell>
          <cell r="F39">
            <v>0</v>
          </cell>
          <cell r="G39">
            <v>0</v>
          </cell>
          <cell r="J39">
            <v>0.98299999999999998</v>
          </cell>
        </row>
        <row r="40">
          <cell r="C40" t="str">
            <v>Trimestre III</v>
          </cell>
          <cell r="D40">
            <v>0</v>
          </cell>
          <cell r="E40">
            <v>0</v>
          </cell>
          <cell r="F40">
            <v>0</v>
          </cell>
          <cell r="G40">
            <v>0</v>
          </cell>
          <cell r="J40">
            <v>0.99619999999999997</v>
          </cell>
        </row>
        <row r="41">
          <cell r="C41">
            <v>0</v>
          </cell>
          <cell r="D41">
            <v>0</v>
          </cell>
          <cell r="E41">
            <v>0</v>
          </cell>
          <cell r="F41">
            <v>0</v>
          </cell>
          <cell r="G41">
            <v>0</v>
          </cell>
          <cell r="J41">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V-IND-003"/>
    </sheetNames>
    <sheetDataSet>
      <sheetData sheetId="0">
        <row r="38">
          <cell r="C38" t="str">
            <v>Trimestre I</v>
          </cell>
          <cell r="D38">
            <v>0</v>
          </cell>
          <cell r="E38">
            <v>0</v>
          </cell>
          <cell r="F38">
            <v>0</v>
          </cell>
          <cell r="G38">
            <v>0</v>
          </cell>
          <cell r="J38">
            <v>4.5</v>
          </cell>
        </row>
        <row r="39">
          <cell r="C39" t="str">
            <v>Trimestre II</v>
          </cell>
          <cell r="D39">
            <v>0</v>
          </cell>
          <cell r="E39">
            <v>0</v>
          </cell>
          <cell r="F39">
            <v>0</v>
          </cell>
          <cell r="G39">
            <v>0</v>
          </cell>
          <cell r="J39">
            <v>4.4000000000000004</v>
          </cell>
        </row>
        <row r="40">
          <cell r="C40" t="str">
            <v xml:space="preserve">Trimestre III </v>
          </cell>
          <cell r="D40">
            <v>0</v>
          </cell>
          <cell r="E40">
            <v>0</v>
          </cell>
          <cell r="F40">
            <v>0</v>
          </cell>
          <cell r="G40">
            <v>0</v>
          </cell>
          <cell r="J40">
            <v>4.5</v>
          </cell>
        </row>
        <row r="41">
          <cell r="C41">
            <v>0</v>
          </cell>
          <cell r="D41">
            <v>0</v>
          </cell>
          <cell r="E41">
            <v>0</v>
          </cell>
          <cell r="F41">
            <v>0</v>
          </cell>
          <cell r="G41">
            <v>0</v>
          </cell>
          <cell r="J41">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I9w-Dcl0ykKzXIKLBIy6kn94XR0Z1tJOrnIg97l8otLdSwl6b6MsQqrYYNTn4mB7" itemId="01CY4VJ5X7KONGPT55SJALYGHVBIJJD5LN">
      <xxl21:absoluteUrl r:id="rId2"/>
    </xxl21:alternateUrls>
    <sheetNames>
      <sheetName val="01"/>
      <sheetName val="02"/>
      <sheetName val="03"/>
      <sheetName val="02 ok"/>
      <sheetName val="GLAB-002"/>
    </sheetNames>
    <sheetDataSet>
      <sheetData sheetId="0"/>
      <sheetData sheetId="1"/>
      <sheetData sheetId="2"/>
      <sheetData sheetId="3"/>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I9w-Dcl0ykKzXIKLBIy6kn94XR0Z1tJOrnIg97l8otLdSwl6b6MsQqrYYNTn4mB7" itemId="01CY4VJ5RCL5PRIQ3NJNAYPME3IVXSQFWI">
      <xxl21:absoluteUrl r:id="rId2"/>
    </xxl21:alternateUrls>
    <sheetNames>
      <sheetName val="01"/>
      <sheetName val="02"/>
      <sheetName val="05"/>
      <sheetName val="04"/>
      <sheetName val="GLAB-005"/>
    </sheetNames>
    <sheetDataSet>
      <sheetData sheetId="0"/>
      <sheetData sheetId="1"/>
      <sheetData sheetId="2"/>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I9w-Dcl0ykKzXIKLBIy6kn94XR0Z1tJOrnIg97l8otLdSwl6b6MsQqrYYNTn4mB7" itemId="01CY4VJ5WOMUN3SMEVKNALWL4BARQR2LFC">
      <xxl21:absoluteUrl r:id="rId3"/>
    </xxl21:alternateUrls>
    <sheetNames>
      <sheetName val="GAM-IND-003"/>
      <sheetName val="Hoja1"/>
    </sheetNames>
    <sheetDataSet>
      <sheetData sheetId="0">
        <row r="36">
          <cell r="D36"/>
          <cell r="E36"/>
          <cell r="F36"/>
          <cell r="G36"/>
          <cell r="J36" t="str">
            <v>RESULTADO</v>
          </cell>
        </row>
        <row r="37">
          <cell r="C37"/>
          <cell r="D37"/>
          <cell r="E37"/>
          <cell r="F37"/>
          <cell r="G37"/>
          <cell r="J37"/>
        </row>
        <row r="38">
          <cell r="C38" t="str">
            <v>Trimestre I</v>
          </cell>
          <cell r="D38"/>
          <cell r="E38"/>
          <cell r="F38"/>
          <cell r="G38"/>
          <cell r="J38">
            <v>15.252747252747254</v>
          </cell>
        </row>
        <row r="39">
          <cell r="C39" t="str">
            <v>Trimestre II</v>
          </cell>
          <cell r="D39"/>
          <cell r="E39"/>
          <cell r="F39"/>
          <cell r="G39"/>
          <cell r="J39">
            <v>14.38037552998183</v>
          </cell>
        </row>
        <row r="40">
          <cell r="C40" t="str">
            <v>Trimestre III</v>
          </cell>
          <cell r="D40"/>
          <cell r="E40"/>
          <cell r="F40"/>
          <cell r="G40"/>
          <cell r="J40">
            <v>12.523851983950067</v>
          </cell>
        </row>
        <row r="41">
          <cell r="C41" t="str">
            <v>Trimestre IV</v>
          </cell>
          <cell r="D41"/>
          <cell r="E41"/>
          <cell r="F41"/>
          <cell r="G41"/>
          <cell r="J41" t="e">
            <v>#DIV/0!</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19.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0.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1.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2.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3.bin"/><Relationship Id="rId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4.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5.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26.bin"/><Relationship Id="rId4"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27.bin"/><Relationship Id="rId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28.bin"/><Relationship Id="rId4"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3.xml"/><Relationship Id="rId1" Type="http://schemas.openxmlformats.org/officeDocument/2006/relationships/printerSettings" Target="../printerSettings/printerSettings29.bin"/><Relationship Id="rId4"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5.xml"/><Relationship Id="rId1" Type="http://schemas.openxmlformats.org/officeDocument/2006/relationships/printerSettings" Target="../printerSettings/printerSettings30.bin"/><Relationship Id="rId4" Type="http://schemas.openxmlformats.org/officeDocument/2006/relationships/comments" Target="../comments3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AB51"/>
  <sheetViews>
    <sheetView topLeftCell="A36" zoomScale="117" zoomScaleNormal="90" zoomScaleSheetLayoutView="100" workbookViewId="0">
      <selection activeCell="H36" sqref="H36:J36"/>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7" width="3.42578125" style="1" customWidth="1"/>
    <col min="18" max="18" width="3.7109375" style="1"/>
    <col min="19" max="19" width="3.28515625" style="1" customWidth="1"/>
    <col min="20" max="20" width="7.42578125" style="1" customWidth="1"/>
    <col min="21" max="21" width="6.42578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row>
    <row r="3" spans="2:28" ht="15"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6"/>
      <c r="AA3" s="486"/>
      <c r="AB3" s="487"/>
    </row>
    <row r="4" spans="2:28" ht="15.75"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row>
    <row r="5" spans="2:28" ht="9.6" customHeight="1" x14ac:dyDescent="0.2">
      <c r="H5" s="3"/>
      <c r="I5" s="3"/>
      <c r="J5" s="3"/>
      <c r="K5" s="3"/>
      <c r="L5" s="3"/>
      <c r="M5" s="3"/>
      <c r="N5" s="3"/>
      <c r="O5" s="3"/>
      <c r="P5" s="3"/>
      <c r="Q5" s="3"/>
      <c r="R5" s="3"/>
      <c r="S5" s="3"/>
      <c r="T5" s="3"/>
      <c r="U5" s="3"/>
      <c r="V5" s="3"/>
      <c r="W5" s="3"/>
      <c r="X5" s="3"/>
      <c r="Y5" s="3"/>
      <c r="Z5" s="3"/>
      <c r="AA5" s="3"/>
      <c r="AB5" s="3"/>
    </row>
    <row r="6" spans="2:28" ht="9.6"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444" t="s">
        <v>4</v>
      </c>
      <c r="D7" s="445"/>
      <c r="E7" s="445"/>
      <c r="F7" s="445"/>
      <c r="G7" s="445"/>
      <c r="H7" s="446"/>
      <c r="I7" s="490" t="s">
        <v>5</v>
      </c>
      <c r="J7" s="491"/>
      <c r="K7" s="491"/>
      <c r="L7" s="491"/>
      <c r="M7" s="491"/>
      <c r="N7" s="491"/>
      <c r="O7" s="491"/>
      <c r="P7" s="491"/>
      <c r="Q7" s="491"/>
      <c r="R7" s="491"/>
      <c r="S7" s="491"/>
      <c r="T7" s="491"/>
      <c r="U7" s="491"/>
      <c r="V7" s="491"/>
      <c r="W7" s="491"/>
      <c r="X7" s="491"/>
      <c r="Y7" s="491"/>
      <c r="Z7" s="491"/>
      <c r="AA7" s="492"/>
      <c r="AB7" s="10"/>
    </row>
    <row r="8" spans="2:28" ht="15.75" thickBot="1" x14ac:dyDescent="0.25">
      <c r="B8" s="9"/>
      <c r="C8" s="447"/>
      <c r="D8" s="448"/>
      <c r="E8" s="448"/>
      <c r="F8" s="448"/>
      <c r="G8" s="448"/>
      <c r="H8" s="449"/>
      <c r="I8" s="493"/>
      <c r="J8" s="494"/>
      <c r="K8" s="494"/>
      <c r="L8" s="494"/>
      <c r="M8" s="494"/>
      <c r="N8" s="494"/>
      <c r="O8" s="494"/>
      <c r="P8" s="494"/>
      <c r="Q8" s="494"/>
      <c r="R8" s="494"/>
      <c r="S8" s="494"/>
      <c r="T8" s="494"/>
      <c r="U8" s="494"/>
      <c r="V8" s="494"/>
      <c r="W8" s="494"/>
      <c r="X8" s="494"/>
      <c r="Y8" s="494"/>
      <c r="Z8" s="494"/>
      <c r="AA8" s="495"/>
      <c r="AB8" s="10"/>
    </row>
    <row r="9" spans="2:28" ht="9.6"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x14ac:dyDescent="0.2">
      <c r="B10" s="9"/>
      <c r="C10" s="444" t="s">
        <v>6</v>
      </c>
      <c r="D10" s="445"/>
      <c r="E10" s="445"/>
      <c r="F10" s="445"/>
      <c r="G10" s="445"/>
      <c r="H10" s="446"/>
      <c r="I10" s="501" t="s">
        <v>7</v>
      </c>
      <c r="J10" s="502"/>
      <c r="K10" s="502"/>
      <c r="L10" s="502"/>
      <c r="M10" s="502"/>
      <c r="N10" s="502"/>
      <c r="O10" s="502"/>
      <c r="P10" s="502"/>
      <c r="Q10" s="503"/>
      <c r="R10" s="498" t="s">
        <v>8</v>
      </c>
      <c r="S10" s="499"/>
      <c r="T10" s="499"/>
      <c r="U10" s="500"/>
      <c r="V10" s="400" t="s">
        <v>9</v>
      </c>
      <c r="W10" s="401"/>
      <c r="X10" s="401"/>
      <c r="Y10" s="401"/>
      <c r="Z10" s="401"/>
      <c r="AA10" s="402"/>
      <c r="AB10" s="10"/>
    </row>
    <row r="11" spans="2:28" ht="20.45" customHeight="1" thickBot="1" x14ac:dyDescent="0.25">
      <c r="B11" s="9"/>
      <c r="C11" s="447"/>
      <c r="D11" s="448"/>
      <c r="E11" s="448"/>
      <c r="F11" s="448"/>
      <c r="G11" s="448"/>
      <c r="H11" s="449"/>
      <c r="I11" s="504"/>
      <c r="J11" s="505"/>
      <c r="K11" s="505"/>
      <c r="L11" s="505"/>
      <c r="M11" s="505"/>
      <c r="N11" s="505"/>
      <c r="O11" s="505"/>
      <c r="P11" s="505"/>
      <c r="Q11" s="506"/>
      <c r="R11" s="427" t="s">
        <v>10</v>
      </c>
      <c r="S11" s="507"/>
      <c r="T11" s="507"/>
      <c r="U11" s="508"/>
      <c r="V11" s="477">
        <v>2</v>
      </c>
      <c r="W11" s="496"/>
      <c r="X11" s="496"/>
      <c r="Y11" s="496"/>
      <c r="Z11" s="496"/>
      <c r="AA11" s="497"/>
      <c r="AB11" s="10"/>
    </row>
    <row r="12" spans="2:28" ht="11.4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444" t="s">
        <v>11</v>
      </c>
      <c r="D13" s="445"/>
      <c r="E13" s="445"/>
      <c r="F13" s="445"/>
      <c r="G13" s="445"/>
      <c r="H13" s="446"/>
      <c r="I13" s="450" t="s">
        <v>12</v>
      </c>
      <c r="J13" s="451"/>
      <c r="K13" s="451"/>
      <c r="L13" s="451"/>
      <c r="M13" s="451"/>
      <c r="N13" s="451"/>
      <c r="O13" s="451"/>
      <c r="P13" s="451"/>
      <c r="Q13" s="451"/>
      <c r="R13" s="451"/>
      <c r="S13" s="452"/>
      <c r="T13" s="444" t="s">
        <v>13</v>
      </c>
      <c r="U13" s="445"/>
      <c r="V13" s="445"/>
      <c r="W13" s="445"/>
      <c r="X13" s="445"/>
      <c r="Y13" s="445"/>
      <c r="Z13" s="445"/>
      <c r="AA13" s="446"/>
      <c r="AB13" s="16"/>
    </row>
    <row r="14" spans="2:28" ht="30" customHeight="1" thickBot="1" x14ac:dyDescent="0.25">
      <c r="B14" s="14"/>
      <c r="C14" s="447"/>
      <c r="D14" s="448"/>
      <c r="E14" s="448"/>
      <c r="F14" s="448"/>
      <c r="G14" s="448"/>
      <c r="H14" s="449"/>
      <c r="I14" s="453"/>
      <c r="J14" s="454"/>
      <c r="K14" s="454"/>
      <c r="L14" s="454"/>
      <c r="M14" s="454"/>
      <c r="N14" s="454"/>
      <c r="O14" s="454"/>
      <c r="P14" s="454"/>
      <c r="Q14" s="454"/>
      <c r="R14" s="454"/>
      <c r="S14" s="455"/>
      <c r="T14" s="456" t="s">
        <v>14</v>
      </c>
      <c r="U14" s="457"/>
      <c r="V14" s="457"/>
      <c r="W14" s="457"/>
      <c r="X14" s="457"/>
      <c r="Y14" s="457"/>
      <c r="Z14" s="457"/>
      <c r="AA14" s="458"/>
      <c r="AB14" s="16"/>
    </row>
    <row r="15" spans="2:28" ht="10.35"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43.35" customHeight="1" thickBot="1" x14ac:dyDescent="0.25">
      <c r="B16" s="14"/>
      <c r="C16" s="421" t="s">
        <v>15</v>
      </c>
      <c r="D16" s="422"/>
      <c r="E16" s="422"/>
      <c r="F16" s="422"/>
      <c r="G16" s="422"/>
      <c r="H16" s="423"/>
      <c r="I16" s="424" t="s">
        <v>16</v>
      </c>
      <c r="J16" s="425"/>
      <c r="K16" s="425"/>
      <c r="L16" s="425"/>
      <c r="M16" s="425"/>
      <c r="N16" s="425"/>
      <c r="O16" s="425"/>
      <c r="P16" s="425"/>
      <c r="Q16" s="425"/>
      <c r="R16" s="425"/>
      <c r="S16" s="425"/>
      <c r="T16" s="425"/>
      <c r="U16" s="425"/>
      <c r="V16" s="425"/>
      <c r="W16" s="425"/>
      <c r="X16" s="425"/>
      <c r="Y16" s="425"/>
      <c r="Z16" s="425"/>
      <c r="AA16" s="426"/>
      <c r="AB16" s="16"/>
    </row>
    <row r="17" spans="2:28" ht="10.3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83.45" customHeight="1" thickBot="1" x14ac:dyDescent="0.25">
      <c r="B18" s="14"/>
      <c r="C18" s="421" t="s">
        <v>17</v>
      </c>
      <c r="D18" s="422"/>
      <c r="E18" s="422"/>
      <c r="F18" s="422"/>
      <c r="G18" s="422"/>
      <c r="H18" s="423"/>
      <c r="I18" s="424" t="s">
        <v>18</v>
      </c>
      <c r="J18" s="425"/>
      <c r="K18" s="425"/>
      <c r="L18" s="425"/>
      <c r="M18" s="425"/>
      <c r="N18" s="425"/>
      <c r="O18" s="425"/>
      <c r="P18" s="425"/>
      <c r="Q18" s="425"/>
      <c r="R18" s="425"/>
      <c r="S18" s="425"/>
      <c r="T18" s="425"/>
      <c r="U18" s="425"/>
      <c r="V18" s="425"/>
      <c r="W18" s="425"/>
      <c r="X18" s="425"/>
      <c r="Y18" s="425"/>
      <c r="Z18" s="425"/>
      <c r="AA18" s="426"/>
      <c r="AB18" s="16"/>
    </row>
    <row r="19" spans="2:28" ht="12"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462" t="s">
        <v>19</v>
      </c>
      <c r="D20" s="463"/>
      <c r="E20" s="463"/>
      <c r="F20" s="463"/>
      <c r="G20" s="463"/>
      <c r="H20" s="464"/>
      <c r="I20" s="468" t="s">
        <v>20</v>
      </c>
      <c r="J20" s="469"/>
      <c r="K20" s="469"/>
      <c r="L20" s="470"/>
      <c r="M20" s="400" t="s">
        <v>21</v>
      </c>
      <c r="N20" s="401"/>
      <c r="O20" s="401"/>
      <c r="P20" s="401"/>
      <c r="Q20" s="401"/>
      <c r="R20" s="401"/>
      <c r="S20" s="402"/>
      <c r="T20" s="400" t="s">
        <v>22</v>
      </c>
      <c r="U20" s="401"/>
      <c r="V20" s="401"/>
      <c r="W20" s="401"/>
      <c r="X20" s="401"/>
      <c r="Y20" s="401"/>
      <c r="Z20" s="401"/>
      <c r="AA20" s="402"/>
      <c r="AB20" s="16"/>
    </row>
    <row r="21" spans="2:28" ht="14.1" customHeight="1" thickBot="1" x14ac:dyDescent="0.25">
      <c r="B21" s="14"/>
      <c r="C21" s="465"/>
      <c r="D21" s="466"/>
      <c r="E21" s="466"/>
      <c r="F21" s="466"/>
      <c r="G21" s="466"/>
      <c r="H21" s="467"/>
      <c r="I21" s="471"/>
      <c r="J21" s="472"/>
      <c r="K21" s="472"/>
      <c r="L21" s="473"/>
      <c r="M21" s="474" t="s">
        <v>23</v>
      </c>
      <c r="N21" s="475"/>
      <c r="O21" s="475"/>
      <c r="P21" s="475"/>
      <c r="Q21" s="475"/>
      <c r="R21" s="475"/>
      <c r="S21" s="476"/>
      <c r="T21" s="477" t="s">
        <v>24</v>
      </c>
      <c r="U21" s="475"/>
      <c r="V21" s="475"/>
      <c r="W21" s="475"/>
      <c r="X21" s="475"/>
      <c r="Y21" s="475"/>
      <c r="Z21" s="475"/>
      <c r="AA21" s="476"/>
      <c r="AB21" s="16"/>
    </row>
    <row r="22" spans="2:28" ht="11.1"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c r="AB23" s="16"/>
    </row>
    <row r="24" spans="2:28" ht="34.35" customHeight="1" thickBot="1" x14ac:dyDescent="0.25">
      <c r="B24" s="14"/>
      <c r="C24" s="403" t="s">
        <v>28</v>
      </c>
      <c r="D24" s="404"/>
      <c r="E24" s="404"/>
      <c r="F24" s="404"/>
      <c r="G24" s="404"/>
      <c r="H24" s="404"/>
      <c r="I24" s="405"/>
      <c r="J24" s="403" t="s">
        <v>29</v>
      </c>
      <c r="K24" s="404"/>
      <c r="L24" s="404"/>
      <c r="M24" s="404"/>
      <c r="N24" s="404"/>
      <c r="O24" s="404"/>
      <c r="P24" s="405"/>
      <c r="Q24" s="406" t="s">
        <v>30</v>
      </c>
      <c r="R24" s="407"/>
      <c r="S24" s="407"/>
      <c r="T24" s="407"/>
      <c r="U24" s="407"/>
      <c r="V24" s="407"/>
      <c r="W24" s="407"/>
      <c r="X24" s="407"/>
      <c r="Y24" s="407"/>
      <c r="Z24" s="407"/>
      <c r="AA24" s="408"/>
      <c r="AB24" s="16"/>
    </row>
    <row r="25" spans="2:28" ht="9.6"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21" t="s">
        <v>31</v>
      </c>
      <c r="D26" s="422"/>
      <c r="E26" s="422"/>
      <c r="F26" s="422"/>
      <c r="G26" s="422"/>
      <c r="H26" s="423"/>
      <c r="I26" s="424" t="s">
        <v>32</v>
      </c>
      <c r="J26" s="425"/>
      <c r="K26" s="425"/>
      <c r="L26" s="425"/>
      <c r="M26" s="425"/>
      <c r="N26" s="425"/>
      <c r="O26" s="425"/>
      <c r="P26" s="425"/>
      <c r="Q26" s="425"/>
      <c r="R26" s="425"/>
      <c r="S26" s="425"/>
      <c r="T26" s="425"/>
      <c r="U26" s="425"/>
      <c r="V26" s="425"/>
      <c r="W26" s="425"/>
      <c r="X26" s="425"/>
      <c r="Y26" s="425"/>
      <c r="Z26" s="425"/>
      <c r="AA26" s="426"/>
      <c r="AB26" s="16"/>
    </row>
    <row r="27" spans="2:28" ht="8.1"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38.450000000000003" customHeight="1" thickBot="1" x14ac:dyDescent="0.25">
      <c r="B28" s="14"/>
      <c r="C28" s="421" t="s">
        <v>33</v>
      </c>
      <c r="D28" s="422"/>
      <c r="E28" s="422"/>
      <c r="F28" s="422"/>
      <c r="G28" s="422"/>
      <c r="H28" s="423"/>
      <c r="I28" s="427">
        <v>0.9</v>
      </c>
      <c r="J28" s="424"/>
      <c r="K28" s="409" t="s">
        <v>34</v>
      </c>
      <c r="L28" s="410"/>
      <c r="M28" s="410"/>
      <c r="N28" s="411"/>
      <c r="O28" s="461" t="s">
        <v>35</v>
      </c>
      <c r="P28" s="459"/>
      <c r="Q28" s="459"/>
      <c r="R28" s="460"/>
      <c r="S28" s="32"/>
      <c r="T28" s="459" t="s">
        <v>36</v>
      </c>
      <c r="U28" s="459"/>
      <c r="V28" s="460"/>
      <c r="W28" s="31" t="s">
        <v>37</v>
      </c>
      <c r="X28" s="441" t="s">
        <v>38</v>
      </c>
      <c r="Y28" s="442"/>
      <c r="Z28" s="443"/>
      <c r="AA28" s="30"/>
      <c r="AB28" s="16"/>
    </row>
    <row r="29" spans="2:28" ht="9"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c r="AB30" s="16"/>
    </row>
    <row r="31" spans="2:28" ht="14.25" customHeight="1" x14ac:dyDescent="0.2">
      <c r="B31" s="14"/>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c r="AB31" s="16"/>
    </row>
    <row r="32" spans="2:28" ht="15" customHeight="1" thickBot="1" x14ac:dyDescent="0.25">
      <c r="B32" s="14"/>
      <c r="C32" s="438"/>
      <c r="D32" s="439"/>
      <c r="E32" s="439"/>
      <c r="F32" s="439"/>
      <c r="G32" s="439"/>
      <c r="H32" s="439"/>
      <c r="I32" s="439"/>
      <c r="J32" s="440"/>
      <c r="K32" s="428">
        <v>0</v>
      </c>
      <c r="L32" s="429"/>
      <c r="M32" s="429"/>
      <c r="N32" s="429"/>
      <c r="O32" s="430">
        <v>0.79</v>
      </c>
      <c r="P32" s="429"/>
      <c r="Q32" s="429"/>
      <c r="R32" s="429"/>
      <c r="S32" s="430">
        <v>0.8</v>
      </c>
      <c r="T32" s="429"/>
      <c r="U32" s="430">
        <v>0.89</v>
      </c>
      <c r="V32" s="429"/>
      <c r="W32" s="429"/>
      <c r="X32" s="430">
        <v>0.9</v>
      </c>
      <c r="Y32" s="429"/>
      <c r="Z32" s="430">
        <v>1</v>
      </c>
      <c r="AA32" s="431"/>
      <c r="AB32" s="16"/>
    </row>
    <row r="33" spans="2:28" ht="9"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18" customFormat="1" ht="15" thickBot="1" x14ac:dyDescent="0.25">
      <c r="B34" s="19"/>
      <c r="C34" s="412" t="s">
        <v>45</v>
      </c>
      <c r="D34" s="413"/>
      <c r="E34" s="413"/>
      <c r="F34" s="413"/>
      <c r="G34" s="413"/>
      <c r="H34" s="413"/>
      <c r="I34" s="413"/>
      <c r="J34" s="413"/>
      <c r="K34" s="413"/>
      <c r="L34" s="413"/>
      <c r="M34" s="413"/>
      <c r="N34" s="413"/>
      <c r="O34" s="413"/>
      <c r="P34" s="413"/>
      <c r="Q34" s="413"/>
      <c r="R34" s="413"/>
      <c r="S34" s="413"/>
      <c r="T34" s="413"/>
      <c r="U34" s="413"/>
      <c r="V34" s="413"/>
      <c r="W34" s="413"/>
      <c r="X34" s="413"/>
      <c r="Y34" s="413"/>
      <c r="Z34" s="413"/>
      <c r="AA34" s="414"/>
      <c r="AB34" s="16"/>
    </row>
    <row r="35" spans="2:28" s="18" customFormat="1" ht="51.95" customHeight="1" thickBot="1" x14ac:dyDescent="0.25">
      <c r="B35" s="19"/>
      <c r="C35" s="415" t="s">
        <v>46</v>
      </c>
      <c r="D35" s="416"/>
      <c r="E35" s="416"/>
      <c r="F35" s="416"/>
      <c r="G35" s="417"/>
      <c r="H35" s="38" t="s">
        <v>47</v>
      </c>
      <c r="I35" s="38" t="s">
        <v>48</v>
      </c>
      <c r="J35" s="38" t="s">
        <v>49</v>
      </c>
      <c r="K35" s="418" t="s">
        <v>50</v>
      </c>
      <c r="L35" s="419"/>
      <c r="M35" s="419"/>
      <c r="N35" s="419"/>
      <c r="O35" s="419"/>
      <c r="P35" s="419"/>
      <c r="Q35" s="419"/>
      <c r="R35" s="419"/>
      <c r="S35" s="419"/>
      <c r="T35" s="419"/>
      <c r="U35" s="419"/>
      <c r="V35" s="419"/>
      <c r="W35" s="419"/>
      <c r="X35" s="419"/>
      <c r="Y35" s="419"/>
      <c r="Z35" s="419"/>
      <c r="AA35" s="420"/>
      <c r="AB35" s="16"/>
    </row>
    <row r="36" spans="2:28" s="18" customFormat="1" ht="408.95" customHeight="1" thickBot="1" x14ac:dyDescent="0.25">
      <c r="B36" s="19"/>
      <c r="C36" s="512" t="s">
        <v>51</v>
      </c>
      <c r="D36" s="513"/>
      <c r="E36" s="513"/>
      <c r="F36" s="513"/>
      <c r="G36" s="514"/>
      <c r="H36" s="39">
        <v>11</v>
      </c>
      <c r="I36" s="39">
        <v>11</v>
      </c>
      <c r="J36" s="40">
        <f>+H36/I36</f>
        <v>1</v>
      </c>
      <c r="K36" s="509" t="s">
        <v>52</v>
      </c>
      <c r="L36" s="510"/>
      <c r="M36" s="510"/>
      <c r="N36" s="510"/>
      <c r="O36" s="510"/>
      <c r="P36" s="510"/>
      <c r="Q36" s="510"/>
      <c r="R36" s="510"/>
      <c r="S36" s="510"/>
      <c r="T36" s="510"/>
      <c r="U36" s="510"/>
      <c r="V36" s="510"/>
      <c r="W36" s="510"/>
      <c r="X36" s="510"/>
      <c r="Y36" s="510"/>
      <c r="Z36" s="510"/>
      <c r="AA36" s="511"/>
      <c r="AB36" s="16"/>
    </row>
    <row r="37" spans="2:28" s="18" customFormat="1" ht="15" customHeight="1" thickBot="1" x14ac:dyDescent="0.25">
      <c r="B37" s="19"/>
      <c r="C37" s="379" t="s">
        <v>53</v>
      </c>
      <c r="D37" s="380"/>
      <c r="E37" s="380"/>
      <c r="F37" s="380"/>
      <c r="G37" s="381"/>
      <c r="H37" s="45">
        <f>SUM(H36:H36)</f>
        <v>11</v>
      </c>
      <c r="I37" s="45">
        <f>SUM(I36:I36)</f>
        <v>11</v>
      </c>
      <c r="J37" s="41">
        <f t="shared" ref="J37" si="0">+H37/I37</f>
        <v>1</v>
      </c>
      <c r="K37" s="382"/>
      <c r="L37" s="383"/>
      <c r="M37" s="383"/>
      <c r="N37" s="383"/>
      <c r="O37" s="383"/>
      <c r="P37" s="383"/>
      <c r="Q37" s="383"/>
      <c r="R37" s="383"/>
      <c r="S37" s="383"/>
      <c r="T37" s="383"/>
      <c r="U37" s="383"/>
      <c r="V37" s="383"/>
      <c r="W37" s="383"/>
      <c r="X37" s="383"/>
      <c r="Y37" s="383"/>
      <c r="Z37" s="383"/>
      <c r="AA37" s="384"/>
      <c r="AB37" s="16"/>
    </row>
    <row r="38" spans="2:28" s="18" customFormat="1" ht="5.25" customHeight="1" x14ac:dyDescent="0.2">
      <c r="B38" s="19"/>
      <c r="C38" s="33"/>
      <c r="D38" s="33"/>
      <c r="E38" s="33"/>
      <c r="F38" s="33"/>
      <c r="G38" s="33"/>
      <c r="H38" s="34"/>
      <c r="I38" s="34"/>
      <c r="J38" s="35"/>
      <c r="K38" s="33"/>
      <c r="L38" s="33"/>
      <c r="M38" s="33"/>
      <c r="N38" s="33"/>
      <c r="O38" s="33"/>
      <c r="P38" s="33"/>
      <c r="Q38" s="33"/>
      <c r="R38" s="33"/>
      <c r="S38" s="33"/>
      <c r="T38" s="33"/>
      <c r="U38" s="33"/>
      <c r="V38" s="33"/>
      <c r="W38" s="33"/>
      <c r="X38" s="33"/>
      <c r="Y38" s="33"/>
      <c r="Z38" s="33"/>
      <c r="AA38" s="33"/>
      <c r="AB38" s="16"/>
    </row>
    <row r="39" spans="2:28" s="18" customFormat="1" ht="3.6" customHeight="1" thickBot="1" x14ac:dyDescent="0.25">
      <c r="B39" s="19"/>
      <c r="C39" s="33"/>
      <c r="D39" s="33"/>
      <c r="E39" s="33"/>
      <c r="F39" s="33"/>
      <c r="G39" s="33"/>
      <c r="H39" s="34"/>
      <c r="I39" s="34"/>
      <c r="J39" s="35"/>
      <c r="K39" s="33"/>
      <c r="L39" s="33"/>
      <c r="M39" s="33"/>
      <c r="N39" s="33"/>
      <c r="O39" s="33"/>
      <c r="P39" s="33"/>
      <c r="Q39" s="33"/>
      <c r="R39" s="33"/>
      <c r="S39" s="33"/>
      <c r="T39" s="33"/>
      <c r="U39" s="33"/>
      <c r="V39" s="33"/>
      <c r="W39" s="33"/>
      <c r="X39" s="33"/>
      <c r="Y39" s="33"/>
      <c r="Z39" s="33"/>
      <c r="AA39" s="33"/>
      <c r="AB39" s="16"/>
    </row>
    <row r="40" spans="2:28" s="18" customFormat="1" ht="12" customHeight="1" thickBot="1" x14ac:dyDescent="0.25">
      <c r="B40" s="19"/>
      <c r="C40" s="385" t="s">
        <v>54</v>
      </c>
      <c r="D40" s="386"/>
      <c r="E40" s="386"/>
      <c r="F40" s="386"/>
      <c r="G40" s="386"/>
      <c r="H40" s="386"/>
      <c r="I40" s="386"/>
      <c r="J40" s="386"/>
      <c r="K40" s="386"/>
      <c r="L40" s="386"/>
      <c r="M40" s="386"/>
      <c r="N40" s="386"/>
      <c r="O40" s="386"/>
      <c r="P40" s="386"/>
      <c r="Q40" s="386"/>
      <c r="R40" s="386"/>
      <c r="S40" s="386"/>
      <c r="T40" s="386"/>
      <c r="U40" s="386"/>
      <c r="V40" s="386"/>
      <c r="W40" s="386"/>
      <c r="X40" s="386"/>
      <c r="Y40" s="386"/>
      <c r="Z40" s="386"/>
      <c r="AA40" s="387"/>
      <c r="AB40" s="16"/>
    </row>
    <row r="41" spans="2:28" ht="2.4500000000000002" hidden="1" customHeight="1" thickBot="1" x14ac:dyDescent="0.25">
      <c r="B41" s="14"/>
      <c r="C41" s="388"/>
      <c r="D41" s="389"/>
      <c r="E41" s="389"/>
      <c r="F41" s="389"/>
      <c r="G41" s="389"/>
      <c r="H41" s="389"/>
      <c r="I41" s="389"/>
      <c r="J41" s="389"/>
      <c r="K41" s="389"/>
      <c r="L41" s="389"/>
      <c r="M41" s="389"/>
      <c r="N41" s="389"/>
      <c r="O41" s="389"/>
      <c r="P41" s="389"/>
      <c r="Q41" s="389"/>
      <c r="R41" s="389"/>
      <c r="S41" s="389"/>
      <c r="T41" s="389"/>
      <c r="U41" s="389"/>
      <c r="V41" s="389"/>
      <c r="W41" s="389"/>
      <c r="X41" s="389"/>
      <c r="Y41" s="389"/>
      <c r="Z41" s="389"/>
      <c r="AA41" s="390"/>
      <c r="AB41" s="16"/>
    </row>
    <row r="42" spans="2:28" ht="112.5" customHeight="1" x14ac:dyDescent="0.2">
      <c r="B42" s="14"/>
      <c r="C42" s="391"/>
      <c r="D42" s="392"/>
      <c r="E42" s="392"/>
      <c r="F42" s="392"/>
      <c r="G42" s="392"/>
      <c r="H42" s="392"/>
      <c r="I42" s="392"/>
      <c r="J42" s="392"/>
      <c r="K42" s="392"/>
      <c r="L42" s="392"/>
      <c r="M42" s="392"/>
      <c r="N42" s="392"/>
      <c r="O42" s="392"/>
      <c r="P42" s="392"/>
      <c r="Q42" s="392"/>
      <c r="R42" s="392"/>
      <c r="S42" s="392"/>
      <c r="T42" s="392"/>
      <c r="U42" s="392"/>
      <c r="V42" s="392"/>
      <c r="W42" s="392"/>
      <c r="X42" s="392"/>
      <c r="Y42" s="392"/>
      <c r="Z42" s="392"/>
      <c r="AA42" s="393"/>
      <c r="AB42" s="16"/>
    </row>
    <row r="43" spans="2:28" ht="112.5" customHeight="1" x14ac:dyDescent="0.2">
      <c r="B43" s="14"/>
      <c r="C43" s="394"/>
      <c r="D43" s="395"/>
      <c r="E43" s="395"/>
      <c r="F43" s="395"/>
      <c r="G43" s="395"/>
      <c r="H43" s="395"/>
      <c r="I43" s="395"/>
      <c r="J43" s="395"/>
      <c r="K43" s="395"/>
      <c r="L43" s="395"/>
      <c r="M43" s="395"/>
      <c r="N43" s="395"/>
      <c r="O43" s="395"/>
      <c r="P43" s="395"/>
      <c r="Q43" s="395"/>
      <c r="R43" s="395"/>
      <c r="S43" s="395"/>
      <c r="T43" s="395"/>
      <c r="U43" s="395"/>
      <c r="V43" s="395"/>
      <c r="W43" s="395"/>
      <c r="X43" s="395"/>
      <c r="Y43" s="395"/>
      <c r="Z43" s="395"/>
      <c r="AA43" s="396"/>
      <c r="AB43" s="16"/>
    </row>
    <row r="44" spans="2:28" ht="112.5" customHeight="1" thickBot="1" x14ac:dyDescent="0.25">
      <c r="B44" s="14"/>
      <c r="C44" s="397"/>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9"/>
      <c r="AB44" s="16"/>
    </row>
    <row r="45" spans="2:28" ht="8.4499999999999993" customHeight="1" x14ac:dyDescent="0.2">
      <c r="B45" s="20"/>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21"/>
    </row>
    <row r="46" spans="2:28" ht="9" customHeight="1" thickBot="1" x14ac:dyDescent="0.25">
      <c r="B46" s="22"/>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23"/>
    </row>
    <row r="47" spans="2:28" ht="15.75" x14ac:dyDescent="0.2">
      <c r="B47" s="24"/>
      <c r="C47" s="370" t="s">
        <v>46</v>
      </c>
      <c r="D47" s="371"/>
      <c r="E47" s="371"/>
      <c r="F47" s="371"/>
      <c r="G47" s="372"/>
      <c r="H47" s="370" t="s">
        <v>55</v>
      </c>
      <c r="I47" s="372"/>
      <c r="J47" s="370" t="s">
        <v>56</v>
      </c>
      <c r="K47" s="371"/>
      <c r="L47" s="371"/>
      <c r="M47" s="372"/>
      <c r="N47" s="370" t="s">
        <v>57</v>
      </c>
      <c r="O47" s="371"/>
      <c r="P47" s="371"/>
      <c r="Q47" s="371"/>
      <c r="R47" s="371"/>
      <c r="S47" s="371"/>
      <c r="T47" s="371"/>
      <c r="U47" s="372"/>
      <c r="V47" s="364" t="s">
        <v>58</v>
      </c>
      <c r="W47" s="364"/>
      <c r="X47" s="364"/>
      <c r="Y47" s="364"/>
      <c r="Z47" s="364"/>
      <c r="AA47" s="365"/>
      <c r="AB47" s="25"/>
    </row>
    <row r="48" spans="2:28" ht="9.6" customHeight="1" thickBot="1" x14ac:dyDescent="0.25">
      <c r="B48" s="26"/>
      <c r="C48" s="373"/>
      <c r="D48" s="374"/>
      <c r="E48" s="374"/>
      <c r="F48" s="374"/>
      <c r="G48" s="375"/>
      <c r="H48" s="373"/>
      <c r="I48" s="375"/>
      <c r="J48" s="373"/>
      <c r="K48" s="374"/>
      <c r="L48" s="374"/>
      <c r="M48" s="375"/>
      <c r="N48" s="373"/>
      <c r="O48" s="374"/>
      <c r="P48" s="374"/>
      <c r="Q48" s="374"/>
      <c r="R48" s="374"/>
      <c r="S48" s="374"/>
      <c r="T48" s="374"/>
      <c r="U48" s="375"/>
      <c r="V48" s="366"/>
      <c r="W48" s="366"/>
      <c r="X48" s="366"/>
      <c r="Y48" s="366"/>
      <c r="Z48" s="366"/>
      <c r="AA48" s="367"/>
      <c r="AB48" s="25"/>
    </row>
    <row r="49" spans="2:28" ht="16.5" hidden="1" thickBot="1" x14ac:dyDescent="0.25">
      <c r="B49" s="26"/>
      <c r="C49" s="373"/>
      <c r="D49" s="374"/>
      <c r="E49" s="374"/>
      <c r="F49" s="374"/>
      <c r="G49" s="375"/>
      <c r="H49" s="373"/>
      <c r="I49" s="375"/>
      <c r="J49" s="373"/>
      <c r="K49" s="374"/>
      <c r="L49" s="374"/>
      <c r="M49" s="375"/>
      <c r="N49" s="376"/>
      <c r="O49" s="377"/>
      <c r="P49" s="377"/>
      <c r="Q49" s="377"/>
      <c r="R49" s="377"/>
      <c r="S49" s="377"/>
      <c r="T49" s="377"/>
      <c r="U49" s="378"/>
      <c r="V49" s="368"/>
      <c r="W49" s="368"/>
      <c r="X49" s="368"/>
      <c r="Y49" s="368"/>
      <c r="Z49" s="368"/>
      <c r="AA49" s="369"/>
      <c r="AB49" s="25"/>
    </row>
    <row r="50" spans="2:28" ht="72.95" customHeight="1" x14ac:dyDescent="0.2">
      <c r="B50" s="24"/>
      <c r="C50" s="358" t="s">
        <v>59</v>
      </c>
      <c r="D50" s="359"/>
      <c r="E50" s="359"/>
      <c r="F50" s="359"/>
      <c r="G50" s="360"/>
      <c r="H50" s="361">
        <v>1</v>
      </c>
      <c r="I50" s="360"/>
      <c r="J50" s="361">
        <v>1</v>
      </c>
      <c r="K50" s="362"/>
      <c r="L50" s="362"/>
      <c r="M50" s="363"/>
      <c r="N50" s="354" t="s">
        <v>60</v>
      </c>
      <c r="O50" s="355"/>
      <c r="P50" s="355"/>
      <c r="Q50" s="355"/>
      <c r="R50" s="355"/>
      <c r="S50" s="355"/>
      <c r="T50" s="355"/>
      <c r="U50" s="356"/>
      <c r="V50" s="354" t="s">
        <v>61</v>
      </c>
      <c r="W50" s="355"/>
      <c r="X50" s="355"/>
      <c r="Y50" s="355"/>
      <c r="Z50" s="355"/>
      <c r="AA50" s="357"/>
      <c r="AB50" s="27"/>
    </row>
    <row r="51" spans="2:28" x14ac:dyDescent="0.2">
      <c r="B51" s="28"/>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29"/>
    </row>
  </sheetData>
  <mergeCells count="76">
    <mergeCell ref="K36:AA36"/>
    <mergeCell ref="C36:G36"/>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B2:G4"/>
    <mergeCell ref="H2:AB2"/>
    <mergeCell ref="H3:O3"/>
    <mergeCell ref="P3:AB3"/>
    <mergeCell ref="H4:AB4"/>
    <mergeCell ref="C13:H14"/>
    <mergeCell ref="I13:S14"/>
    <mergeCell ref="T13:AA13"/>
    <mergeCell ref="T14:AA14"/>
    <mergeCell ref="T28:V28"/>
    <mergeCell ref="O28:R28"/>
    <mergeCell ref="C16:H16"/>
    <mergeCell ref="I16:AA16"/>
    <mergeCell ref="C18:H18"/>
    <mergeCell ref="I18:AA18"/>
    <mergeCell ref="C20:H21"/>
    <mergeCell ref="I20:L21"/>
    <mergeCell ref="M20:S20"/>
    <mergeCell ref="T20:AA20"/>
    <mergeCell ref="M21:S21"/>
    <mergeCell ref="T21:AA21"/>
    <mergeCell ref="K28:N28"/>
    <mergeCell ref="C34:AA34"/>
    <mergeCell ref="C35:G35"/>
    <mergeCell ref="K35:AA35"/>
    <mergeCell ref="C26:H26"/>
    <mergeCell ref="I26:AA26"/>
    <mergeCell ref="C28:H28"/>
    <mergeCell ref="I28:J28"/>
    <mergeCell ref="K32:N32"/>
    <mergeCell ref="O32:R32"/>
    <mergeCell ref="S32:T32"/>
    <mergeCell ref="U32:W32"/>
    <mergeCell ref="X32:Y32"/>
    <mergeCell ref="Z32:AA32"/>
    <mergeCell ref="C30:J32"/>
    <mergeCell ref="X28:Z28"/>
    <mergeCell ref="C23:I23"/>
    <mergeCell ref="J23:P23"/>
    <mergeCell ref="Q23:AA23"/>
    <mergeCell ref="C24:I24"/>
    <mergeCell ref="J24:P24"/>
    <mergeCell ref="Q24:AA24"/>
    <mergeCell ref="V47:AA49"/>
    <mergeCell ref="N47:U49"/>
    <mergeCell ref="C37:G37"/>
    <mergeCell ref="K37:AA37"/>
    <mergeCell ref="C40:AA41"/>
    <mergeCell ref="C42:AA44"/>
    <mergeCell ref="C47:G49"/>
    <mergeCell ref="H47:I49"/>
    <mergeCell ref="J47:M49"/>
    <mergeCell ref="N50:U50"/>
    <mergeCell ref="V50:AA50"/>
    <mergeCell ref="C50:G50"/>
    <mergeCell ref="H50:I50"/>
    <mergeCell ref="J50:M50"/>
  </mergeCells>
  <pageMargins left="0.70866141732283472" right="0.70866141732283472" top="0.74803149606299213" bottom="1.1098214285714285" header="0.31496062992125984" footer="0.31496062992125984"/>
  <pageSetup scale="61" fitToHeight="0" orientation="portrait" r:id="rId1"/>
  <headerFooter>
    <oddFooter>&amp;LCalle 26 No.69-76 Edificio Elemento Torre 1, Piso 3 – C.P. 111071
PBX: 3779555 – Información: Línea 195
Sede Operativa - Atención al Ciudadano: Calle 22D No. 120-40
www.umv.gov.co&amp;CDESI-FM-007
&amp;P de &amp;N</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T75"/>
  <sheetViews>
    <sheetView view="pageBreakPreview" topLeftCell="C4" zoomScaleNormal="100" zoomScaleSheetLayoutView="100" zoomScalePageLayoutView="70" workbookViewId="0">
      <selection activeCell="I13" sqref="I13:S1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6.7109375" style="1" customWidth="1"/>
    <col min="9" max="9" width="18.1406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42" width="3.7109375" style="1"/>
    <col min="43" max="43" width="18.42578125" style="1" customWidth="1"/>
    <col min="44" max="44" width="30.28515625" style="1" customWidth="1"/>
    <col min="45" max="45" width="26.7109375" style="1" customWidth="1"/>
    <col min="46" max="46" width="18.85546875" style="1" customWidth="1"/>
    <col min="47" max="16384" width="3.7109375" style="1"/>
  </cols>
  <sheetData>
    <row r="1" spans="2:28" ht="15" thickBot="1" x14ac:dyDescent="0.25">
      <c r="B1" s="2"/>
      <c r="C1" s="2"/>
      <c r="D1" s="2"/>
      <c r="E1" s="2"/>
      <c r="F1" s="2"/>
    </row>
    <row r="2" spans="2:28"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row>
    <row r="3" spans="2:28" ht="15"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6"/>
      <c r="AA3" s="486"/>
      <c r="AB3" s="487"/>
    </row>
    <row r="4" spans="2:28" ht="15.75"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444" t="s">
        <v>4</v>
      </c>
      <c r="D7" s="445"/>
      <c r="E7" s="445"/>
      <c r="F7" s="445"/>
      <c r="G7" s="445"/>
      <c r="H7" s="446"/>
      <c r="I7" s="770" t="s">
        <v>211</v>
      </c>
      <c r="J7" s="771"/>
      <c r="K7" s="771"/>
      <c r="L7" s="771"/>
      <c r="M7" s="771"/>
      <c r="N7" s="771"/>
      <c r="O7" s="771"/>
      <c r="P7" s="771"/>
      <c r="Q7" s="771"/>
      <c r="R7" s="771"/>
      <c r="S7" s="771"/>
      <c r="T7" s="771"/>
      <c r="U7" s="771"/>
      <c r="V7" s="771"/>
      <c r="W7" s="771"/>
      <c r="X7" s="771"/>
      <c r="Y7" s="771"/>
      <c r="Z7" s="771"/>
      <c r="AA7" s="772"/>
      <c r="AB7" s="10"/>
    </row>
    <row r="8" spans="2:28" ht="15.75" thickBot="1" x14ac:dyDescent="0.25">
      <c r="B8" s="9"/>
      <c r="C8" s="447"/>
      <c r="D8" s="448"/>
      <c r="E8" s="448"/>
      <c r="F8" s="448"/>
      <c r="G8" s="448"/>
      <c r="H8" s="449"/>
      <c r="I8" s="773"/>
      <c r="J8" s="774"/>
      <c r="K8" s="774"/>
      <c r="L8" s="774"/>
      <c r="M8" s="774"/>
      <c r="N8" s="774"/>
      <c r="O8" s="774"/>
      <c r="P8" s="774"/>
      <c r="Q8" s="774"/>
      <c r="R8" s="774"/>
      <c r="S8" s="774"/>
      <c r="T8" s="774"/>
      <c r="U8" s="774"/>
      <c r="V8" s="774"/>
      <c r="W8" s="774"/>
      <c r="X8" s="774"/>
      <c r="Y8" s="774"/>
      <c r="Z8" s="774"/>
      <c r="AA8" s="77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444" t="s">
        <v>6</v>
      </c>
      <c r="D10" s="445"/>
      <c r="E10" s="445"/>
      <c r="F10" s="445"/>
      <c r="G10" s="445"/>
      <c r="H10" s="446"/>
      <c r="I10" s="501" t="s">
        <v>268</v>
      </c>
      <c r="J10" s="502"/>
      <c r="K10" s="502"/>
      <c r="L10" s="502"/>
      <c r="M10" s="502"/>
      <c r="N10" s="502"/>
      <c r="O10" s="502"/>
      <c r="P10" s="502"/>
      <c r="Q10" s="503"/>
      <c r="R10" s="498" t="s">
        <v>8</v>
      </c>
      <c r="S10" s="499"/>
      <c r="T10" s="499"/>
      <c r="U10" s="500"/>
      <c r="V10" s="400" t="s">
        <v>9</v>
      </c>
      <c r="W10" s="401"/>
      <c r="X10" s="401"/>
      <c r="Y10" s="401"/>
      <c r="Z10" s="401"/>
      <c r="AA10" s="402"/>
      <c r="AB10" s="10"/>
    </row>
    <row r="11" spans="2:28" ht="28.5" customHeight="1" thickBot="1" x14ac:dyDescent="0.25">
      <c r="B11" s="9"/>
      <c r="C11" s="447"/>
      <c r="D11" s="448"/>
      <c r="E11" s="448"/>
      <c r="F11" s="448"/>
      <c r="G11" s="448"/>
      <c r="H11" s="449"/>
      <c r="I11" s="504"/>
      <c r="J11" s="505"/>
      <c r="K11" s="505"/>
      <c r="L11" s="505"/>
      <c r="M11" s="505"/>
      <c r="N11" s="505"/>
      <c r="O11" s="505"/>
      <c r="P11" s="505"/>
      <c r="Q11" s="506"/>
      <c r="R11" s="427" t="s">
        <v>269</v>
      </c>
      <c r="S11" s="507"/>
      <c r="T11" s="507"/>
      <c r="U11" s="508"/>
      <c r="V11" s="477" t="s">
        <v>270</v>
      </c>
      <c r="W11" s="496"/>
      <c r="X11" s="496"/>
      <c r="Y11" s="496"/>
      <c r="Z11" s="496"/>
      <c r="AA11" s="49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444" t="s">
        <v>11</v>
      </c>
      <c r="D13" s="445"/>
      <c r="E13" s="445"/>
      <c r="F13" s="445"/>
      <c r="G13" s="445"/>
      <c r="H13" s="446"/>
      <c r="I13" s="450" t="s">
        <v>271</v>
      </c>
      <c r="J13" s="451"/>
      <c r="K13" s="451"/>
      <c r="L13" s="451"/>
      <c r="M13" s="451"/>
      <c r="N13" s="451"/>
      <c r="O13" s="451"/>
      <c r="P13" s="451"/>
      <c r="Q13" s="451"/>
      <c r="R13" s="451"/>
      <c r="S13" s="452"/>
      <c r="T13" s="444" t="s">
        <v>13</v>
      </c>
      <c r="U13" s="445"/>
      <c r="V13" s="445"/>
      <c r="W13" s="445"/>
      <c r="X13" s="445"/>
      <c r="Y13" s="445"/>
      <c r="Z13" s="445"/>
      <c r="AA13" s="446"/>
      <c r="AB13" s="16"/>
    </row>
    <row r="14" spans="2:28" ht="30" customHeight="1" thickBot="1" x14ac:dyDescent="0.25">
      <c r="B14" s="14"/>
      <c r="C14" s="447"/>
      <c r="D14" s="448"/>
      <c r="E14" s="448"/>
      <c r="F14" s="448"/>
      <c r="G14" s="448"/>
      <c r="H14" s="449"/>
      <c r="I14" s="453"/>
      <c r="J14" s="454"/>
      <c r="K14" s="454"/>
      <c r="L14" s="454"/>
      <c r="M14" s="454"/>
      <c r="N14" s="454"/>
      <c r="O14" s="454"/>
      <c r="P14" s="454"/>
      <c r="Q14" s="454"/>
      <c r="R14" s="454"/>
      <c r="S14" s="455"/>
      <c r="T14" s="456" t="s">
        <v>67</v>
      </c>
      <c r="U14" s="457"/>
      <c r="V14" s="457"/>
      <c r="W14" s="457"/>
      <c r="X14" s="457"/>
      <c r="Y14" s="457"/>
      <c r="Z14" s="457"/>
      <c r="AA14" s="458"/>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21" t="s">
        <v>15</v>
      </c>
      <c r="D16" s="422"/>
      <c r="E16" s="422"/>
      <c r="F16" s="422"/>
      <c r="G16" s="422"/>
      <c r="H16" s="423"/>
      <c r="I16" s="424" t="s">
        <v>272</v>
      </c>
      <c r="J16" s="425"/>
      <c r="K16" s="425"/>
      <c r="L16" s="425"/>
      <c r="M16" s="425"/>
      <c r="N16" s="425"/>
      <c r="O16" s="425"/>
      <c r="P16" s="425"/>
      <c r="Q16" s="425"/>
      <c r="R16" s="425"/>
      <c r="S16" s="425"/>
      <c r="T16" s="425"/>
      <c r="U16" s="425"/>
      <c r="V16" s="425"/>
      <c r="W16" s="425"/>
      <c r="X16" s="425"/>
      <c r="Y16" s="425"/>
      <c r="Z16" s="425"/>
      <c r="AA16" s="426"/>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74.25" customHeight="1" thickBot="1" x14ac:dyDescent="0.25">
      <c r="B18" s="14"/>
      <c r="C18" s="421" t="s">
        <v>69</v>
      </c>
      <c r="D18" s="422"/>
      <c r="E18" s="422"/>
      <c r="F18" s="422"/>
      <c r="G18" s="422"/>
      <c r="H18" s="423"/>
      <c r="I18" s="424" t="s">
        <v>273</v>
      </c>
      <c r="J18" s="425"/>
      <c r="K18" s="425"/>
      <c r="L18" s="425"/>
      <c r="M18" s="425"/>
      <c r="N18" s="425"/>
      <c r="O18" s="425"/>
      <c r="P18" s="425"/>
      <c r="Q18" s="425"/>
      <c r="R18" s="425"/>
      <c r="S18" s="425"/>
      <c r="T18" s="425"/>
      <c r="U18" s="425"/>
      <c r="V18" s="425"/>
      <c r="W18" s="425"/>
      <c r="X18" s="425"/>
      <c r="Y18" s="425"/>
      <c r="Z18" s="425"/>
      <c r="AA18" s="426"/>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462" t="s">
        <v>19</v>
      </c>
      <c r="D20" s="463"/>
      <c r="E20" s="463"/>
      <c r="F20" s="463"/>
      <c r="G20" s="463"/>
      <c r="H20" s="464"/>
      <c r="I20" s="468" t="s">
        <v>217</v>
      </c>
      <c r="J20" s="469"/>
      <c r="K20" s="469"/>
      <c r="L20" s="470"/>
      <c r="M20" s="400" t="s">
        <v>21</v>
      </c>
      <c r="N20" s="401"/>
      <c r="O20" s="401"/>
      <c r="P20" s="401"/>
      <c r="Q20" s="401"/>
      <c r="R20" s="401"/>
      <c r="S20" s="402"/>
      <c r="T20" s="400" t="s">
        <v>22</v>
      </c>
      <c r="U20" s="401"/>
      <c r="V20" s="401"/>
      <c r="W20" s="401"/>
      <c r="X20" s="401"/>
      <c r="Y20" s="401"/>
      <c r="Z20" s="401"/>
      <c r="AA20" s="402"/>
      <c r="AB20" s="16"/>
    </row>
    <row r="21" spans="2:28" ht="30.75" customHeight="1" thickBot="1" x14ac:dyDescent="0.25">
      <c r="B21" s="14"/>
      <c r="C21" s="465"/>
      <c r="D21" s="466"/>
      <c r="E21" s="466"/>
      <c r="F21" s="466"/>
      <c r="G21" s="466"/>
      <c r="H21" s="467"/>
      <c r="I21" s="471"/>
      <c r="J21" s="472"/>
      <c r="K21" s="472"/>
      <c r="L21" s="473"/>
      <c r="M21" s="474" t="s">
        <v>218</v>
      </c>
      <c r="N21" s="475"/>
      <c r="O21" s="475"/>
      <c r="P21" s="475"/>
      <c r="Q21" s="475"/>
      <c r="R21" s="475"/>
      <c r="S21" s="476"/>
      <c r="T21" s="474" t="s">
        <v>219</v>
      </c>
      <c r="U21" s="475"/>
      <c r="V21" s="475"/>
      <c r="W21" s="475"/>
      <c r="X21" s="475"/>
      <c r="Y21" s="475"/>
      <c r="Z21" s="476"/>
      <c r="AA21" s="42"/>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c r="AB23" s="16"/>
    </row>
    <row r="24" spans="2:28" ht="33" customHeight="1" thickBot="1" x14ac:dyDescent="0.25">
      <c r="B24" s="14"/>
      <c r="C24" s="403" t="s">
        <v>274</v>
      </c>
      <c r="D24" s="404"/>
      <c r="E24" s="404"/>
      <c r="F24" s="404"/>
      <c r="G24" s="404"/>
      <c r="H24" s="404"/>
      <c r="I24" s="405"/>
      <c r="J24" s="403" t="s">
        <v>221</v>
      </c>
      <c r="K24" s="404"/>
      <c r="L24" s="404"/>
      <c r="M24" s="404"/>
      <c r="N24" s="404"/>
      <c r="O24" s="404"/>
      <c r="P24" s="405"/>
      <c r="Q24" s="894" t="s">
        <v>222</v>
      </c>
      <c r="R24" s="895"/>
      <c r="S24" s="895"/>
      <c r="T24" s="895"/>
      <c r="U24" s="895"/>
      <c r="V24" s="895"/>
      <c r="W24" s="895"/>
      <c r="X24" s="895"/>
      <c r="Y24" s="895"/>
      <c r="Z24" s="895"/>
      <c r="AA24" s="896"/>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21" t="s">
        <v>31</v>
      </c>
      <c r="D26" s="422"/>
      <c r="E26" s="422"/>
      <c r="F26" s="422"/>
      <c r="G26" s="422"/>
      <c r="H26" s="423"/>
      <c r="I26" s="424" t="s">
        <v>275</v>
      </c>
      <c r="J26" s="425"/>
      <c r="K26" s="425"/>
      <c r="L26" s="425"/>
      <c r="M26" s="425"/>
      <c r="N26" s="425"/>
      <c r="O26" s="425"/>
      <c r="P26" s="425"/>
      <c r="Q26" s="425"/>
      <c r="R26" s="425"/>
      <c r="S26" s="425"/>
      <c r="T26" s="425"/>
      <c r="U26" s="425"/>
      <c r="V26" s="425"/>
      <c r="W26" s="425"/>
      <c r="X26" s="425"/>
      <c r="Y26" s="425"/>
      <c r="Z26" s="425"/>
      <c r="AA26" s="426"/>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21" t="s">
        <v>224</v>
      </c>
      <c r="D28" s="422"/>
      <c r="E28" s="422"/>
      <c r="F28" s="422"/>
      <c r="G28" s="422"/>
      <c r="H28" s="423"/>
      <c r="I28" s="427">
        <v>1</v>
      </c>
      <c r="J28" s="424"/>
      <c r="K28" s="409" t="s">
        <v>34</v>
      </c>
      <c r="L28" s="410"/>
      <c r="M28" s="410"/>
      <c r="N28" s="411"/>
      <c r="O28" s="461" t="s">
        <v>35</v>
      </c>
      <c r="P28" s="459"/>
      <c r="Q28" s="459"/>
      <c r="R28" s="460"/>
      <c r="S28" s="64" t="s">
        <v>37</v>
      </c>
      <c r="T28" s="459" t="s">
        <v>36</v>
      </c>
      <c r="U28" s="459"/>
      <c r="V28" s="460"/>
      <c r="W28" s="31"/>
      <c r="X28" s="441" t="s">
        <v>38</v>
      </c>
      <c r="Y28" s="442"/>
      <c r="Z28" s="443"/>
      <c r="AA28" s="30"/>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c r="AB30" s="16"/>
    </row>
    <row r="31" spans="2:28" ht="14.25" customHeight="1" x14ac:dyDescent="0.2">
      <c r="B31" s="14"/>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c r="AB31" s="16"/>
    </row>
    <row r="32" spans="2:28" ht="15" customHeight="1" thickBot="1" x14ac:dyDescent="0.25">
      <c r="B32" s="14"/>
      <c r="C32" s="438"/>
      <c r="D32" s="439"/>
      <c r="E32" s="439"/>
      <c r="F32" s="439"/>
      <c r="G32" s="439"/>
      <c r="H32" s="439"/>
      <c r="I32" s="439"/>
      <c r="J32" s="440"/>
      <c r="K32" s="587">
        <v>0</v>
      </c>
      <c r="L32" s="429"/>
      <c r="M32" s="429"/>
      <c r="N32" s="429"/>
      <c r="O32" s="430">
        <v>0.89</v>
      </c>
      <c r="P32" s="429"/>
      <c r="Q32" s="429"/>
      <c r="R32" s="429"/>
      <c r="S32" s="430">
        <v>0.9</v>
      </c>
      <c r="T32" s="429"/>
      <c r="U32" s="430">
        <v>0.99</v>
      </c>
      <c r="V32" s="429"/>
      <c r="W32" s="429"/>
      <c r="X32" s="430">
        <v>1</v>
      </c>
      <c r="Y32" s="429"/>
      <c r="Z32" s="430">
        <v>1.1000000000000001</v>
      </c>
      <c r="AA32" s="431"/>
      <c r="AB32" s="16"/>
    </row>
    <row r="33" spans="2:46"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46" s="18" customFormat="1" ht="15.75" thickBot="1" x14ac:dyDescent="0.25">
      <c r="B34" s="19"/>
      <c r="C34" s="756" t="s">
        <v>45</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46" s="18" customFormat="1" ht="59.25" customHeight="1" thickBot="1" x14ac:dyDescent="0.25">
      <c r="B35" s="19"/>
      <c r="C35" s="756" t="s">
        <v>46</v>
      </c>
      <c r="D35" s="757"/>
      <c r="E35" s="757"/>
      <c r="F35" s="757"/>
      <c r="G35" s="758"/>
      <c r="H35" s="94" t="s">
        <v>225</v>
      </c>
      <c r="I35" s="94" t="s">
        <v>276</v>
      </c>
      <c r="J35" s="94" t="s">
        <v>49</v>
      </c>
      <c r="K35" s="759" t="s">
        <v>50</v>
      </c>
      <c r="L35" s="760"/>
      <c r="M35" s="760"/>
      <c r="N35" s="760"/>
      <c r="O35" s="760"/>
      <c r="P35" s="760"/>
      <c r="Q35" s="760"/>
      <c r="R35" s="760"/>
      <c r="S35" s="760"/>
      <c r="T35" s="760"/>
      <c r="U35" s="760"/>
      <c r="V35" s="760"/>
      <c r="W35" s="760"/>
      <c r="X35" s="760"/>
      <c r="Y35" s="760"/>
      <c r="Z35" s="760"/>
      <c r="AA35" s="761"/>
      <c r="AB35" s="16"/>
    </row>
    <row r="36" spans="2:46" s="18" customFormat="1" ht="205.5" customHeight="1" thickBot="1" x14ac:dyDescent="0.25">
      <c r="B36" s="19"/>
      <c r="C36" s="744" t="s">
        <v>227</v>
      </c>
      <c r="D36" s="745"/>
      <c r="E36" s="745"/>
      <c r="F36" s="745"/>
      <c r="G36" s="746"/>
      <c r="H36" s="124">
        <v>11.82</v>
      </c>
      <c r="I36" s="121">
        <v>12</v>
      </c>
      <c r="J36" s="120">
        <f>ROUND((H36/I36),3)</f>
        <v>0.98499999999999999</v>
      </c>
      <c r="K36" s="897" t="s">
        <v>277</v>
      </c>
      <c r="L36" s="898"/>
      <c r="M36" s="898"/>
      <c r="N36" s="898"/>
      <c r="O36" s="898"/>
      <c r="P36" s="898"/>
      <c r="Q36" s="898"/>
      <c r="R36" s="898"/>
      <c r="S36" s="898"/>
      <c r="T36" s="898"/>
      <c r="U36" s="898"/>
      <c r="V36" s="898"/>
      <c r="W36" s="898"/>
      <c r="X36" s="898"/>
      <c r="Y36" s="898"/>
      <c r="Z36" s="898"/>
      <c r="AA36" s="899"/>
      <c r="AB36" s="16"/>
    </row>
    <row r="37" spans="2:46" s="18" customFormat="1" ht="29.25" customHeight="1" thickBot="1" x14ac:dyDescent="0.25">
      <c r="B37" s="19"/>
      <c r="C37" s="744" t="s">
        <v>229</v>
      </c>
      <c r="D37" s="745"/>
      <c r="E37" s="745"/>
      <c r="F37" s="745"/>
      <c r="G37" s="746"/>
      <c r="H37" s="122">
        <v>0</v>
      </c>
      <c r="I37" s="121">
        <v>0</v>
      </c>
      <c r="J37" s="120">
        <v>0</v>
      </c>
      <c r="K37" s="897" t="s">
        <v>278</v>
      </c>
      <c r="L37" s="898"/>
      <c r="M37" s="898"/>
      <c r="N37" s="898"/>
      <c r="O37" s="898"/>
      <c r="P37" s="898"/>
      <c r="Q37" s="898"/>
      <c r="R37" s="898"/>
      <c r="S37" s="898"/>
      <c r="T37" s="898"/>
      <c r="U37" s="898"/>
      <c r="V37" s="898"/>
      <c r="W37" s="898"/>
      <c r="X37" s="898"/>
      <c r="Y37" s="898"/>
      <c r="Z37" s="898"/>
      <c r="AA37" s="899"/>
      <c r="AB37" s="16"/>
    </row>
    <row r="38" spans="2:46" s="18" customFormat="1" ht="31.5" customHeight="1" thickBot="1" x14ac:dyDescent="0.25">
      <c r="B38" s="19"/>
      <c r="C38" s="744" t="s">
        <v>231</v>
      </c>
      <c r="D38" s="745"/>
      <c r="E38" s="745"/>
      <c r="F38" s="745"/>
      <c r="G38" s="746"/>
      <c r="H38" s="122">
        <v>0.69</v>
      </c>
      <c r="I38" s="121">
        <v>1</v>
      </c>
      <c r="J38" s="120">
        <f>ROUND((H38/I38),3)</f>
        <v>0.69</v>
      </c>
      <c r="K38" s="897" t="s">
        <v>279</v>
      </c>
      <c r="L38" s="898"/>
      <c r="M38" s="898"/>
      <c r="N38" s="898"/>
      <c r="O38" s="898"/>
      <c r="P38" s="898"/>
      <c r="Q38" s="898"/>
      <c r="R38" s="898"/>
      <c r="S38" s="898"/>
      <c r="T38" s="898"/>
      <c r="U38" s="898"/>
      <c r="V38" s="898"/>
      <c r="W38" s="898"/>
      <c r="X38" s="898"/>
      <c r="Y38" s="898"/>
      <c r="Z38" s="898"/>
      <c r="AA38" s="899"/>
      <c r="AB38" s="16"/>
    </row>
    <row r="39" spans="2:46" s="18" customFormat="1" ht="44.45" customHeight="1" thickBot="1" x14ac:dyDescent="0.25">
      <c r="B39" s="19"/>
      <c r="C39" s="744" t="s">
        <v>233</v>
      </c>
      <c r="D39" s="745"/>
      <c r="E39" s="745"/>
      <c r="F39" s="745"/>
      <c r="G39" s="746"/>
      <c r="H39" s="122"/>
      <c r="I39" s="121">
        <v>1</v>
      </c>
      <c r="J39" s="120">
        <f>ROUND((H39/I39),3)</f>
        <v>0</v>
      </c>
      <c r="K39" s="897"/>
      <c r="L39" s="898"/>
      <c r="M39" s="898"/>
      <c r="N39" s="898"/>
      <c r="O39" s="898"/>
      <c r="P39" s="898"/>
      <c r="Q39" s="898"/>
      <c r="R39" s="898"/>
      <c r="S39" s="898"/>
      <c r="T39" s="898"/>
      <c r="U39" s="898"/>
      <c r="V39" s="898"/>
      <c r="W39" s="898"/>
      <c r="X39" s="898"/>
      <c r="Y39" s="898"/>
      <c r="Z39" s="898"/>
      <c r="AA39" s="899"/>
      <c r="AB39" s="16"/>
    </row>
    <row r="40" spans="2:46" s="18" customFormat="1" ht="15.75" customHeight="1" thickBot="1" x14ac:dyDescent="0.3">
      <c r="B40" s="19"/>
      <c r="C40" s="750" t="s">
        <v>53</v>
      </c>
      <c r="D40" s="751"/>
      <c r="E40" s="751"/>
      <c r="F40" s="751"/>
      <c r="G40" s="752"/>
      <c r="H40" s="118">
        <f>SUM(H36:H39)</f>
        <v>12.51</v>
      </c>
      <c r="I40" s="131">
        <f>SUM(I36:I39)</f>
        <v>14</v>
      </c>
      <c r="J40" s="116">
        <f>ROUND((H40/I40),3)</f>
        <v>0.89400000000000002</v>
      </c>
      <c r="K40" s="753"/>
      <c r="L40" s="754"/>
      <c r="M40" s="754"/>
      <c r="N40" s="754"/>
      <c r="O40" s="754"/>
      <c r="P40" s="754"/>
      <c r="Q40" s="754"/>
      <c r="R40" s="754"/>
      <c r="S40" s="754"/>
      <c r="T40" s="754"/>
      <c r="U40" s="754"/>
      <c r="V40" s="754"/>
      <c r="W40" s="754"/>
      <c r="X40" s="754"/>
      <c r="Y40" s="754"/>
      <c r="Z40" s="754"/>
      <c r="AA40" s="755"/>
      <c r="AB40" s="16"/>
    </row>
    <row r="41" spans="2:46" s="18" customFormat="1" ht="5.25" customHeight="1" x14ac:dyDescent="0.2">
      <c r="B41" s="19"/>
      <c r="C41" s="15"/>
      <c r="D41" s="15"/>
      <c r="E41" s="15"/>
      <c r="F41" s="15"/>
      <c r="G41" s="15"/>
      <c r="H41" s="100"/>
      <c r="I41" s="100"/>
      <c r="J41" s="101"/>
      <c r="K41" s="15"/>
      <c r="L41" s="15"/>
      <c r="M41" s="15"/>
      <c r="N41" s="15"/>
      <c r="O41" s="15"/>
      <c r="P41" s="15"/>
      <c r="Q41" s="15"/>
      <c r="R41" s="15"/>
      <c r="S41" s="15"/>
      <c r="T41" s="15"/>
      <c r="U41" s="15"/>
      <c r="V41" s="15"/>
      <c r="W41" s="15"/>
      <c r="X41" s="15"/>
      <c r="Y41" s="15"/>
      <c r="Z41" s="15"/>
      <c r="AA41" s="15"/>
      <c r="AB41" s="16"/>
    </row>
    <row r="42" spans="2:46" s="18" customFormat="1" ht="15" thickBot="1" x14ac:dyDescent="0.25">
      <c r="B42" s="19"/>
      <c r="C42" s="15"/>
      <c r="D42" s="15"/>
      <c r="E42" s="15"/>
      <c r="F42" s="15"/>
      <c r="G42" s="15"/>
      <c r="H42" s="100"/>
      <c r="I42" s="100"/>
      <c r="J42" s="101"/>
      <c r="K42" s="15"/>
      <c r="L42" s="15"/>
      <c r="M42" s="15"/>
      <c r="N42" s="15"/>
      <c r="O42" s="15"/>
      <c r="P42" s="15"/>
      <c r="Q42" s="15"/>
      <c r="R42" s="15"/>
      <c r="S42" s="15"/>
      <c r="T42" s="15"/>
      <c r="U42" s="15"/>
      <c r="V42" s="15"/>
      <c r="W42" s="15"/>
      <c r="X42" s="15"/>
      <c r="Y42" s="15"/>
      <c r="Z42" s="15"/>
      <c r="AA42" s="15"/>
      <c r="AB42" s="16"/>
    </row>
    <row r="43" spans="2:46" s="18" customFormat="1" x14ac:dyDescent="0.2">
      <c r="B43" s="19"/>
      <c r="C43" s="588" t="s">
        <v>54</v>
      </c>
      <c r="D43" s="589"/>
      <c r="E43" s="589"/>
      <c r="F43" s="589"/>
      <c r="G43" s="589"/>
      <c r="H43" s="589"/>
      <c r="I43" s="589"/>
      <c r="J43" s="589"/>
      <c r="K43" s="589"/>
      <c r="L43" s="589"/>
      <c r="M43" s="589"/>
      <c r="N43" s="589"/>
      <c r="O43" s="589"/>
      <c r="P43" s="589"/>
      <c r="Q43" s="589"/>
      <c r="R43" s="589"/>
      <c r="S43" s="589"/>
      <c r="T43" s="589"/>
      <c r="U43" s="589"/>
      <c r="V43" s="589"/>
      <c r="W43" s="589"/>
      <c r="X43" s="589"/>
      <c r="Y43" s="589"/>
      <c r="Z43" s="589"/>
      <c r="AA43" s="590"/>
      <c r="AB43" s="16"/>
    </row>
    <row r="44" spans="2:46" ht="15" thickBot="1" x14ac:dyDescent="0.25">
      <c r="B44" s="14"/>
      <c r="C44" s="716"/>
      <c r="D44" s="717"/>
      <c r="E44" s="717"/>
      <c r="F44" s="717"/>
      <c r="G44" s="717"/>
      <c r="H44" s="717"/>
      <c r="I44" s="717"/>
      <c r="J44" s="717"/>
      <c r="K44" s="717"/>
      <c r="L44" s="717"/>
      <c r="M44" s="717"/>
      <c r="N44" s="717"/>
      <c r="O44" s="717"/>
      <c r="P44" s="717"/>
      <c r="Q44" s="717"/>
      <c r="R44" s="717"/>
      <c r="S44" s="717"/>
      <c r="T44" s="717"/>
      <c r="U44" s="717"/>
      <c r="V44" s="717"/>
      <c r="W44" s="717"/>
      <c r="X44" s="717"/>
      <c r="Y44" s="717"/>
      <c r="Z44" s="717"/>
      <c r="AA44" s="718"/>
      <c r="AB44" s="16"/>
    </row>
    <row r="45" spans="2:46" x14ac:dyDescent="0.2">
      <c r="B45" s="14"/>
      <c r="C45" s="719" t="s">
        <v>186</v>
      </c>
      <c r="D45" s="720"/>
      <c r="E45" s="720"/>
      <c r="F45" s="720"/>
      <c r="G45" s="720"/>
      <c r="H45" s="720"/>
      <c r="I45" s="720"/>
      <c r="J45" s="720"/>
      <c r="K45" s="720"/>
      <c r="L45" s="720"/>
      <c r="M45" s="720"/>
      <c r="N45" s="720"/>
      <c r="O45" s="720"/>
      <c r="P45" s="720"/>
      <c r="Q45" s="720"/>
      <c r="R45" s="720"/>
      <c r="S45" s="720"/>
      <c r="T45" s="720"/>
      <c r="U45" s="720"/>
      <c r="V45" s="720"/>
      <c r="W45" s="720"/>
      <c r="X45" s="720"/>
      <c r="Y45" s="720"/>
      <c r="Z45" s="720"/>
      <c r="AA45" s="721"/>
      <c r="AB45" s="16"/>
    </row>
    <row r="46" spans="2:46" x14ac:dyDescent="0.2">
      <c r="B46" s="14"/>
      <c r="C46" s="722"/>
      <c r="D46" s="723"/>
      <c r="E46" s="723"/>
      <c r="F46" s="723"/>
      <c r="G46" s="723"/>
      <c r="H46" s="723"/>
      <c r="I46" s="723"/>
      <c r="J46" s="723"/>
      <c r="K46" s="723"/>
      <c r="L46" s="723"/>
      <c r="M46" s="723"/>
      <c r="N46" s="723"/>
      <c r="O46" s="723"/>
      <c r="P46" s="723"/>
      <c r="Q46" s="723"/>
      <c r="R46" s="723"/>
      <c r="S46" s="723"/>
      <c r="T46" s="723"/>
      <c r="U46" s="723"/>
      <c r="V46" s="723"/>
      <c r="W46" s="723"/>
      <c r="X46" s="723"/>
      <c r="Y46" s="723"/>
      <c r="Z46" s="723"/>
      <c r="AA46" s="724"/>
      <c r="AB46" s="16"/>
      <c r="AQ46" s="1" t="s">
        <v>234</v>
      </c>
      <c r="AR46" s="1" t="s">
        <v>235</v>
      </c>
      <c r="AS46" s="1" t="s">
        <v>236</v>
      </c>
      <c r="AT46" s="1" t="s">
        <v>237</v>
      </c>
    </row>
    <row r="47" spans="2:46" x14ac:dyDescent="0.2">
      <c r="B47" s="14"/>
      <c r="C47" s="722"/>
      <c r="D47" s="723"/>
      <c r="E47" s="723"/>
      <c r="F47" s="723"/>
      <c r="G47" s="723"/>
      <c r="H47" s="723"/>
      <c r="I47" s="723"/>
      <c r="J47" s="723"/>
      <c r="K47" s="723"/>
      <c r="L47" s="723"/>
      <c r="M47" s="723"/>
      <c r="N47" s="723"/>
      <c r="O47" s="723"/>
      <c r="P47" s="723"/>
      <c r="Q47" s="723"/>
      <c r="R47" s="723"/>
      <c r="S47" s="723"/>
      <c r="T47" s="723"/>
      <c r="U47" s="723"/>
      <c r="V47" s="723"/>
      <c r="W47" s="723"/>
      <c r="X47" s="723"/>
      <c r="Y47" s="723"/>
      <c r="Z47" s="723"/>
      <c r="AA47" s="724"/>
      <c r="AB47" s="16"/>
      <c r="AQ47" s="1" t="s">
        <v>238</v>
      </c>
      <c r="AR47" s="113">
        <f>H36</f>
        <v>11.82</v>
      </c>
      <c r="AS47" s="113">
        <f>AR47</f>
        <v>11.82</v>
      </c>
      <c r="AT47" s="114">
        <f>I36</f>
        <v>12</v>
      </c>
    </row>
    <row r="48" spans="2:46" x14ac:dyDescent="0.2">
      <c r="B48" s="14"/>
      <c r="C48" s="722"/>
      <c r="D48" s="723"/>
      <c r="E48" s="723"/>
      <c r="F48" s="723"/>
      <c r="G48" s="723"/>
      <c r="H48" s="723"/>
      <c r="I48" s="723"/>
      <c r="J48" s="723"/>
      <c r="K48" s="723"/>
      <c r="L48" s="723"/>
      <c r="M48" s="723"/>
      <c r="N48" s="723"/>
      <c r="O48" s="723"/>
      <c r="P48" s="723"/>
      <c r="Q48" s="723"/>
      <c r="R48" s="723"/>
      <c r="S48" s="723"/>
      <c r="T48" s="723"/>
      <c r="U48" s="723"/>
      <c r="V48" s="723"/>
      <c r="W48" s="723"/>
      <c r="X48" s="723"/>
      <c r="Y48" s="723"/>
      <c r="Z48" s="723"/>
      <c r="AA48" s="724"/>
      <c r="AB48" s="16"/>
      <c r="AQ48" s="1" t="s">
        <v>239</v>
      </c>
      <c r="AR48" s="113">
        <f>H37</f>
        <v>0</v>
      </c>
      <c r="AS48" s="113">
        <f>AS47+AR48</f>
        <v>11.82</v>
      </c>
      <c r="AT48" s="114">
        <f>I37</f>
        <v>0</v>
      </c>
    </row>
    <row r="49" spans="1:46" x14ac:dyDescent="0.2">
      <c r="B49" s="14"/>
      <c r="C49" s="722"/>
      <c r="D49" s="723"/>
      <c r="E49" s="723"/>
      <c r="F49" s="723"/>
      <c r="G49" s="723"/>
      <c r="H49" s="723"/>
      <c r="I49" s="723"/>
      <c r="J49" s="723"/>
      <c r="K49" s="723"/>
      <c r="L49" s="723"/>
      <c r="M49" s="723"/>
      <c r="N49" s="723"/>
      <c r="O49" s="723"/>
      <c r="P49" s="723"/>
      <c r="Q49" s="723"/>
      <c r="R49" s="723"/>
      <c r="S49" s="723"/>
      <c r="T49" s="723"/>
      <c r="U49" s="723"/>
      <c r="V49" s="723"/>
      <c r="W49" s="723"/>
      <c r="X49" s="723"/>
      <c r="Y49" s="723"/>
      <c r="Z49" s="723"/>
      <c r="AA49" s="724"/>
      <c r="AB49" s="16"/>
      <c r="AQ49" s="1" t="s">
        <v>240</v>
      </c>
      <c r="AR49" s="113">
        <f>H38</f>
        <v>0.69</v>
      </c>
      <c r="AS49" s="113">
        <f>AS48+AR49</f>
        <v>12.51</v>
      </c>
      <c r="AT49" s="114">
        <f>I38</f>
        <v>1</v>
      </c>
    </row>
    <row r="50" spans="1:46" x14ac:dyDescent="0.2">
      <c r="B50" s="14"/>
      <c r="C50" s="722"/>
      <c r="D50" s="723"/>
      <c r="E50" s="723"/>
      <c r="F50" s="723"/>
      <c r="G50" s="723"/>
      <c r="H50" s="723"/>
      <c r="I50" s="723"/>
      <c r="J50" s="723"/>
      <c r="K50" s="723"/>
      <c r="L50" s="723"/>
      <c r="M50" s="723"/>
      <c r="N50" s="723"/>
      <c r="O50" s="723"/>
      <c r="P50" s="723"/>
      <c r="Q50" s="723"/>
      <c r="R50" s="723"/>
      <c r="S50" s="723"/>
      <c r="T50" s="723"/>
      <c r="U50" s="723"/>
      <c r="V50" s="723"/>
      <c r="W50" s="723"/>
      <c r="X50" s="723"/>
      <c r="Y50" s="723"/>
      <c r="Z50" s="723"/>
      <c r="AA50" s="724"/>
      <c r="AB50" s="16"/>
      <c r="AQ50" s="1" t="s">
        <v>241</v>
      </c>
      <c r="AR50" s="113">
        <f>H39</f>
        <v>0</v>
      </c>
      <c r="AS50" s="113">
        <f>AS49+AR50</f>
        <v>12.51</v>
      </c>
      <c r="AT50" s="114">
        <f>I39</f>
        <v>1</v>
      </c>
    </row>
    <row r="51" spans="1:46" x14ac:dyDescent="0.2">
      <c r="B51" s="14"/>
      <c r="C51" s="722"/>
      <c r="D51" s="723"/>
      <c r="E51" s="723"/>
      <c r="F51" s="723"/>
      <c r="G51" s="723"/>
      <c r="H51" s="723"/>
      <c r="I51" s="723"/>
      <c r="J51" s="723"/>
      <c r="K51" s="723"/>
      <c r="L51" s="723"/>
      <c r="M51" s="723"/>
      <c r="N51" s="723"/>
      <c r="O51" s="723"/>
      <c r="P51" s="723"/>
      <c r="Q51" s="723"/>
      <c r="R51" s="723"/>
      <c r="S51" s="723"/>
      <c r="T51" s="723"/>
      <c r="U51" s="723"/>
      <c r="V51" s="723"/>
      <c r="W51" s="723"/>
      <c r="X51" s="723"/>
      <c r="Y51" s="723"/>
      <c r="Z51" s="723"/>
      <c r="AA51" s="724"/>
      <c r="AB51" s="16"/>
      <c r="AQ51" s="1" t="s">
        <v>53</v>
      </c>
      <c r="AR51" s="113">
        <f>SUM(AR47:AR50)</f>
        <v>12.51</v>
      </c>
      <c r="AS51" s="113">
        <f>AR51</f>
        <v>12.51</v>
      </c>
      <c r="AT51" s="130">
        <f>SUM(AT47:AT50)</f>
        <v>14</v>
      </c>
    </row>
    <row r="52" spans="1:46" x14ac:dyDescent="0.2">
      <c r="B52" s="14"/>
      <c r="C52" s="722"/>
      <c r="D52" s="723"/>
      <c r="E52" s="723"/>
      <c r="F52" s="723"/>
      <c r="G52" s="723"/>
      <c r="H52" s="723"/>
      <c r="I52" s="723"/>
      <c r="J52" s="723"/>
      <c r="K52" s="723"/>
      <c r="L52" s="723"/>
      <c r="M52" s="723"/>
      <c r="N52" s="723"/>
      <c r="O52" s="723"/>
      <c r="P52" s="723"/>
      <c r="Q52" s="723"/>
      <c r="R52" s="723"/>
      <c r="S52" s="723"/>
      <c r="T52" s="723"/>
      <c r="U52" s="723"/>
      <c r="V52" s="723"/>
      <c r="W52" s="723"/>
      <c r="X52" s="723"/>
      <c r="Y52" s="723"/>
      <c r="Z52" s="723"/>
      <c r="AA52" s="724"/>
      <c r="AB52" s="16"/>
    </row>
    <row r="53" spans="1:46" x14ac:dyDescent="0.2">
      <c r="B53" s="14"/>
      <c r="C53" s="722"/>
      <c r="D53" s="723"/>
      <c r="E53" s="723"/>
      <c r="F53" s="723"/>
      <c r="G53" s="723"/>
      <c r="H53" s="723"/>
      <c r="I53" s="723"/>
      <c r="J53" s="723"/>
      <c r="K53" s="723"/>
      <c r="L53" s="723"/>
      <c r="M53" s="723"/>
      <c r="N53" s="723"/>
      <c r="O53" s="723"/>
      <c r="P53" s="723"/>
      <c r="Q53" s="723"/>
      <c r="R53" s="723"/>
      <c r="S53" s="723"/>
      <c r="T53" s="723"/>
      <c r="U53" s="723"/>
      <c r="V53" s="723"/>
      <c r="W53" s="723"/>
      <c r="X53" s="723"/>
      <c r="Y53" s="723"/>
      <c r="Z53" s="723"/>
      <c r="AA53" s="724"/>
      <c r="AB53" s="16"/>
    </row>
    <row r="54" spans="1:46" x14ac:dyDescent="0.2">
      <c r="B54" s="14"/>
      <c r="C54" s="722"/>
      <c r="D54" s="723"/>
      <c r="E54" s="723"/>
      <c r="F54" s="723"/>
      <c r="G54" s="723"/>
      <c r="H54" s="723"/>
      <c r="I54" s="723"/>
      <c r="J54" s="723"/>
      <c r="K54" s="723"/>
      <c r="L54" s="723"/>
      <c r="M54" s="723"/>
      <c r="N54" s="723"/>
      <c r="O54" s="723"/>
      <c r="P54" s="723"/>
      <c r="Q54" s="723"/>
      <c r="R54" s="723"/>
      <c r="S54" s="723"/>
      <c r="T54" s="723"/>
      <c r="U54" s="723"/>
      <c r="V54" s="723"/>
      <c r="W54" s="723"/>
      <c r="X54" s="723"/>
      <c r="Y54" s="723"/>
      <c r="Z54" s="723"/>
      <c r="AA54" s="724"/>
      <c r="AB54" s="16"/>
    </row>
    <row r="55" spans="1:46" x14ac:dyDescent="0.2">
      <c r="B55" s="14"/>
      <c r="C55" s="722"/>
      <c r="D55" s="723"/>
      <c r="E55" s="723"/>
      <c r="F55" s="723"/>
      <c r="G55" s="723"/>
      <c r="H55" s="723"/>
      <c r="I55" s="723"/>
      <c r="J55" s="723"/>
      <c r="K55" s="723"/>
      <c r="L55" s="723"/>
      <c r="M55" s="723"/>
      <c r="N55" s="723"/>
      <c r="O55" s="723"/>
      <c r="P55" s="723"/>
      <c r="Q55" s="723"/>
      <c r="R55" s="723"/>
      <c r="S55" s="723"/>
      <c r="T55" s="723"/>
      <c r="U55" s="723"/>
      <c r="V55" s="723"/>
      <c r="W55" s="723"/>
      <c r="X55" s="723"/>
      <c r="Y55" s="723"/>
      <c r="Z55" s="723"/>
      <c r="AA55" s="724"/>
      <c r="AB55" s="16"/>
    </row>
    <row r="56" spans="1:46" x14ac:dyDescent="0.2">
      <c r="B56" s="14"/>
      <c r="C56" s="722"/>
      <c r="D56" s="723"/>
      <c r="E56" s="723"/>
      <c r="F56" s="723"/>
      <c r="G56" s="723"/>
      <c r="H56" s="723"/>
      <c r="I56" s="723"/>
      <c r="J56" s="723"/>
      <c r="K56" s="723"/>
      <c r="L56" s="723"/>
      <c r="M56" s="723"/>
      <c r="N56" s="723"/>
      <c r="O56" s="723"/>
      <c r="P56" s="723"/>
      <c r="Q56" s="723"/>
      <c r="R56" s="723"/>
      <c r="S56" s="723"/>
      <c r="T56" s="723"/>
      <c r="U56" s="723"/>
      <c r="V56" s="723"/>
      <c r="W56" s="723"/>
      <c r="X56" s="723"/>
      <c r="Y56" s="723"/>
      <c r="Z56" s="723"/>
      <c r="AA56" s="724"/>
      <c r="AB56" s="16"/>
    </row>
    <row r="57" spans="1:46" ht="15" thickBot="1" x14ac:dyDescent="0.25">
      <c r="B57" s="14"/>
      <c r="C57" s="725"/>
      <c r="D57" s="726"/>
      <c r="E57" s="726"/>
      <c r="F57" s="726"/>
      <c r="G57" s="726"/>
      <c r="H57" s="726"/>
      <c r="I57" s="726"/>
      <c r="J57" s="726"/>
      <c r="K57" s="726"/>
      <c r="L57" s="726"/>
      <c r="M57" s="726"/>
      <c r="N57" s="726"/>
      <c r="O57" s="726"/>
      <c r="P57" s="726"/>
      <c r="Q57" s="726"/>
      <c r="R57" s="726"/>
      <c r="S57" s="726"/>
      <c r="T57" s="726"/>
      <c r="U57" s="726"/>
      <c r="V57" s="726"/>
      <c r="W57" s="726"/>
      <c r="X57" s="726"/>
      <c r="Y57" s="726"/>
      <c r="Z57" s="726"/>
      <c r="AA57" s="727"/>
      <c r="AB57" s="16"/>
    </row>
    <row r="58" spans="1:46" x14ac:dyDescent="0.2">
      <c r="B58" s="20"/>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21"/>
    </row>
    <row r="59" spans="1:46" ht="15" thickBot="1" x14ac:dyDescent="0.25">
      <c r="B59" s="2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23"/>
    </row>
    <row r="60" spans="1:46" ht="15.75" x14ac:dyDescent="0.2">
      <c r="B60" s="24"/>
      <c r="C60" s="728" t="s">
        <v>46</v>
      </c>
      <c r="D60" s="729"/>
      <c r="E60" s="729"/>
      <c r="F60" s="729"/>
      <c r="G60" s="875"/>
      <c r="H60" s="728" t="s">
        <v>85</v>
      </c>
      <c r="I60" s="875"/>
      <c r="J60" s="728" t="s">
        <v>56</v>
      </c>
      <c r="K60" s="729"/>
      <c r="L60" s="729"/>
      <c r="M60" s="875"/>
      <c r="N60" s="728" t="s">
        <v>57</v>
      </c>
      <c r="O60" s="729"/>
      <c r="P60" s="729"/>
      <c r="Q60" s="729"/>
      <c r="R60" s="729"/>
      <c r="S60" s="729"/>
      <c r="T60" s="729"/>
      <c r="U60" s="875"/>
      <c r="V60" s="877" t="s">
        <v>58</v>
      </c>
      <c r="W60" s="877"/>
      <c r="X60" s="877"/>
      <c r="Y60" s="877"/>
      <c r="Z60" s="877"/>
      <c r="AA60" s="878"/>
      <c r="AB60" s="25"/>
    </row>
    <row r="61" spans="1:46" ht="15.75" x14ac:dyDescent="0.2">
      <c r="B61" s="26"/>
      <c r="C61" s="730"/>
      <c r="D61" s="731"/>
      <c r="E61" s="731"/>
      <c r="F61" s="731"/>
      <c r="G61" s="876"/>
      <c r="H61" s="730"/>
      <c r="I61" s="876"/>
      <c r="J61" s="730"/>
      <c r="K61" s="731"/>
      <c r="L61" s="731"/>
      <c r="M61" s="876"/>
      <c r="N61" s="730"/>
      <c r="O61" s="731"/>
      <c r="P61" s="731"/>
      <c r="Q61" s="731"/>
      <c r="R61" s="731"/>
      <c r="S61" s="731"/>
      <c r="T61" s="731"/>
      <c r="U61" s="876"/>
      <c r="V61" s="879"/>
      <c r="W61" s="879"/>
      <c r="X61" s="879"/>
      <c r="Y61" s="879"/>
      <c r="Z61" s="879"/>
      <c r="AA61" s="880"/>
      <c r="AB61" s="25"/>
    </row>
    <row r="62" spans="1:46" ht="15.75" x14ac:dyDescent="0.2">
      <c r="B62" s="26"/>
      <c r="C62" s="730"/>
      <c r="D62" s="731"/>
      <c r="E62" s="731"/>
      <c r="F62" s="731"/>
      <c r="G62" s="876"/>
      <c r="H62" s="730"/>
      <c r="I62" s="876"/>
      <c r="J62" s="730"/>
      <c r="K62" s="731"/>
      <c r="L62" s="731"/>
      <c r="M62" s="876"/>
      <c r="N62" s="730"/>
      <c r="O62" s="731"/>
      <c r="P62" s="731"/>
      <c r="Q62" s="731"/>
      <c r="R62" s="731"/>
      <c r="S62" s="731"/>
      <c r="T62" s="731"/>
      <c r="U62" s="876"/>
      <c r="V62" s="879"/>
      <c r="W62" s="879"/>
      <c r="X62" s="879"/>
      <c r="Y62" s="879"/>
      <c r="Z62" s="879"/>
      <c r="AA62" s="880"/>
      <c r="AB62" s="25"/>
    </row>
    <row r="63" spans="1:46" ht="42.75" customHeight="1" x14ac:dyDescent="0.2">
      <c r="A63" s="1" t="s">
        <v>280</v>
      </c>
      <c r="B63" s="24"/>
      <c r="C63" s="873" t="s">
        <v>281</v>
      </c>
      <c r="D63" s="871"/>
      <c r="E63" s="871"/>
      <c r="F63" s="871"/>
      <c r="G63" s="871"/>
      <c r="H63" s="871">
        <v>7.78</v>
      </c>
      <c r="I63" s="871"/>
      <c r="J63" s="872">
        <f>H36</f>
        <v>11.82</v>
      </c>
      <c r="K63" s="871"/>
      <c r="L63" s="871"/>
      <c r="M63" s="871"/>
      <c r="N63" s="900" t="s">
        <v>243</v>
      </c>
      <c r="O63" s="900"/>
      <c r="P63" s="900"/>
      <c r="Q63" s="900"/>
      <c r="R63" s="900"/>
      <c r="S63" s="900"/>
      <c r="T63" s="900"/>
      <c r="U63" s="900"/>
      <c r="V63" s="695" t="s">
        <v>244</v>
      </c>
      <c r="W63" s="695"/>
      <c r="X63" s="695"/>
      <c r="Y63" s="695"/>
      <c r="Z63" s="695"/>
      <c r="AA63" s="882"/>
      <c r="AB63" s="27"/>
    </row>
    <row r="64" spans="1:46" x14ac:dyDescent="0.2">
      <c r="B64" s="24"/>
      <c r="C64" s="873" t="s">
        <v>282</v>
      </c>
      <c r="D64" s="871"/>
      <c r="E64" s="871"/>
      <c r="F64" s="871"/>
      <c r="G64" s="871"/>
      <c r="H64" s="871">
        <v>1.42</v>
      </c>
      <c r="I64" s="871"/>
      <c r="J64" s="872">
        <f>H37</f>
        <v>0</v>
      </c>
      <c r="K64" s="871"/>
      <c r="L64" s="871"/>
      <c r="M64" s="871"/>
      <c r="N64" s="695" t="s">
        <v>244</v>
      </c>
      <c r="O64" s="695"/>
      <c r="P64" s="695"/>
      <c r="Q64" s="695"/>
      <c r="R64" s="695"/>
      <c r="S64" s="695"/>
      <c r="T64" s="695"/>
      <c r="U64" s="695"/>
      <c r="V64" s="695" t="s">
        <v>244</v>
      </c>
      <c r="W64" s="695"/>
      <c r="X64" s="695"/>
      <c r="Y64" s="695"/>
      <c r="Z64" s="695"/>
      <c r="AA64" s="882"/>
      <c r="AB64" s="27"/>
    </row>
    <row r="65" spans="2:28" x14ac:dyDescent="0.2">
      <c r="B65" s="24"/>
      <c r="C65" s="873" t="s">
        <v>283</v>
      </c>
      <c r="D65" s="871"/>
      <c r="E65" s="871"/>
      <c r="F65" s="871"/>
      <c r="G65" s="871"/>
      <c r="H65" s="871">
        <v>0</v>
      </c>
      <c r="I65" s="871"/>
      <c r="J65" s="872">
        <f>H38</f>
        <v>0.69</v>
      </c>
      <c r="K65" s="871"/>
      <c r="L65" s="871"/>
      <c r="M65" s="871"/>
      <c r="N65" s="695" t="s">
        <v>244</v>
      </c>
      <c r="O65" s="695"/>
      <c r="P65" s="695"/>
      <c r="Q65" s="695"/>
      <c r="R65" s="695"/>
      <c r="S65" s="695"/>
      <c r="T65" s="695"/>
      <c r="U65" s="695"/>
      <c r="V65" s="695" t="s">
        <v>244</v>
      </c>
      <c r="W65" s="695"/>
      <c r="X65" s="695"/>
      <c r="Y65" s="695"/>
      <c r="Z65" s="695"/>
      <c r="AA65" s="882"/>
      <c r="AB65" s="27"/>
    </row>
    <row r="66" spans="2:28" x14ac:dyDescent="0.2">
      <c r="B66" s="24"/>
      <c r="C66" s="873" t="s">
        <v>284</v>
      </c>
      <c r="D66" s="871"/>
      <c r="E66" s="871"/>
      <c r="F66" s="871"/>
      <c r="G66" s="871"/>
      <c r="H66" s="871">
        <v>0.2</v>
      </c>
      <c r="I66" s="871"/>
      <c r="J66" s="872">
        <f>H39</f>
        <v>0</v>
      </c>
      <c r="K66" s="871"/>
      <c r="L66" s="871"/>
      <c r="M66" s="871"/>
      <c r="N66" s="900"/>
      <c r="O66" s="900"/>
      <c r="P66" s="900"/>
      <c r="Q66" s="900"/>
      <c r="R66" s="900"/>
      <c r="S66" s="900"/>
      <c r="T66" s="900"/>
      <c r="U66" s="900"/>
      <c r="V66" s="695"/>
      <c r="W66" s="695"/>
      <c r="X66" s="695"/>
      <c r="Y66" s="695"/>
      <c r="Z66" s="695"/>
      <c r="AA66" s="882"/>
      <c r="AB66" s="27"/>
    </row>
    <row r="67" spans="2:28" x14ac:dyDescent="0.2">
      <c r="B67" s="24"/>
      <c r="C67" s="480"/>
      <c r="D67" s="481"/>
      <c r="E67" s="481"/>
      <c r="F67" s="481"/>
      <c r="G67" s="481"/>
      <c r="H67" s="481"/>
      <c r="I67" s="481"/>
      <c r="J67" s="481"/>
      <c r="K67" s="481"/>
      <c r="L67" s="481"/>
      <c r="M67" s="481"/>
      <c r="N67" s="690"/>
      <c r="O67" s="691"/>
      <c r="P67" s="691"/>
      <c r="Q67" s="691"/>
      <c r="R67" s="691"/>
      <c r="S67" s="691"/>
      <c r="T67" s="691"/>
      <c r="U67" s="692"/>
      <c r="V67" s="690"/>
      <c r="W67" s="691"/>
      <c r="X67" s="691"/>
      <c r="Y67" s="691"/>
      <c r="Z67" s="691"/>
      <c r="AA67" s="693"/>
      <c r="AB67" s="27"/>
    </row>
    <row r="68" spans="2:28" x14ac:dyDescent="0.2">
      <c r="B68" s="24"/>
      <c r="C68" s="480"/>
      <c r="D68" s="481"/>
      <c r="E68" s="481"/>
      <c r="F68" s="481"/>
      <c r="G68" s="481"/>
      <c r="H68" s="481"/>
      <c r="I68" s="481"/>
      <c r="J68" s="481"/>
      <c r="K68" s="481"/>
      <c r="L68" s="481"/>
      <c r="M68" s="481"/>
      <c r="N68" s="690"/>
      <c r="O68" s="691"/>
      <c r="P68" s="691"/>
      <c r="Q68" s="691"/>
      <c r="R68" s="691"/>
      <c r="S68" s="691"/>
      <c r="T68" s="691"/>
      <c r="U68" s="692"/>
      <c r="V68" s="690"/>
      <c r="W68" s="691"/>
      <c r="X68" s="691"/>
      <c r="Y68" s="691"/>
      <c r="Z68" s="691"/>
      <c r="AA68" s="693"/>
      <c r="AB68" s="27"/>
    </row>
    <row r="69" spans="2:28" x14ac:dyDescent="0.2">
      <c r="B69" s="24"/>
      <c r="C69" s="480"/>
      <c r="D69" s="481"/>
      <c r="E69" s="481"/>
      <c r="F69" s="481"/>
      <c r="G69" s="481"/>
      <c r="H69" s="481"/>
      <c r="I69" s="481"/>
      <c r="J69" s="481"/>
      <c r="K69" s="481"/>
      <c r="L69" s="481"/>
      <c r="M69" s="481"/>
      <c r="N69" s="690"/>
      <c r="O69" s="691"/>
      <c r="P69" s="691"/>
      <c r="Q69" s="691"/>
      <c r="R69" s="691"/>
      <c r="S69" s="691"/>
      <c r="T69" s="691"/>
      <c r="U69" s="692"/>
      <c r="V69" s="690"/>
      <c r="W69" s="691"/>
      <c r="X69" s="691"/>
      <c r="Y69" s="691"/>
      <c r="Z69" s="691"/>
      <c r="AA69" s="693"/>
      <c r="AB69" s="27"/>
    </row>
    <row r="70" spans="2:28" x14ac:dyDescent="0.2">
      <c r="B70" s="24"/>
      <c r="C70" s="480"/>
      <c r="D70" s="481"/>
      <c r="E70" s="481"/>
      <c r="F70" s="481"/>
      <c r="G70" s="481"/>
      <c r="H70" s="481"/>
      <c r="I70" s="481"/>
      <c r="J70" s="481"/>
      <c r="K70" s="481"/>
      <c r="L70" s="481"/>
      <c r="M70" s="481"/>
      <c r="N70" s="690"/>
      <c r="O70" s="691"/>
      <c r="P70" s="691"/>
      <c r="Q70" s="691"/>
      <c r="R70" s="691"/>
      <c r="S70" s="691"/>
      <c r="T70" s="691"/>
      <c r="U70" s="692"/>
      <c r="V70" s="690"/>
      <c r="W70" s="691"/>
      <c r="X70" s="691"/>
      <c r="Y70" s="691"/>
      <c r="Z70" s="691"/>
      <c r="AA70" s="693"/>
      <c r="AB70" s="27"/>
    </row>
    <row r="71" spans="2:28" x14ac:dyDescent="0.2">
      <c r="B71" s="24"/>
      <c r="C71" s="480"/>
      <c r="D71" s="481"/>
      <c r="E71" s="481"/>
      <c r="F71" s="481"/>
      <c r="G71" s="481"/>
      <c r="H71" s="481"/>
      <c r="I71" s="481"/>
      <c r="J71" s="481"/>
      <c r="K71" s="481"/>
      <c r="L71" s="481"/>
      <c r="M71" s="481"/>
      <c r="N71" s="690"/>
      <c r="O71" s="691"/>
      <c r="P71" s="691"/>
      <c r="Q71" s="691"/>
      <c r="R71" s="691"/>
      <c r="S71" s="691"/>
      <c r="T71" s="691"/>
      <c r="U71" s="692"/>
      <c r="V71" s="690"/>
      <c r="W71" s="691"/>
      <c r="X71" s="691"/>
      <c r="Y71" s="691"/>
      <c r="Z71" s="691"/>
      <c r="AA71" s="693"/>
      <c r="AB71" s="27"/>
    </row>
    <row r="72" spans="2:28" x14ac:dyDescent="0.2">
      <c r="B72" s="24"/>
      <c r="C72" s="480"/>
      <c r="D72" s="481"/>
      <c r="E72" s="481"/>
      <c r="F72" s="481"/>
      <c r="G72" s="481"/>
      <c r="H72" s="481"/>
      <c r="I72" s="481"/>
      <c r="J72" s="481"/>
      <c r="K72" s="481"/>
      <c r="L72" s="481"/>
      <c r="M72" s="481"/>
      <c r="N72" s="690"/>
      <c r="O72" s="691"/>
      <c r="P72" s="691"/>
      <c r="Q72" s="691"/>
      <c r="R72" s="691"/>
      <c r="S72" s="691"/>
      <c r="T72" s="691"/>
      <c r="U72" s="692"/>
      <c r="V72" s="690"/>
      <c r="W72" s="691"/>
      <c r="X72" s="691"/>
      <c r="Y72" s="691"/>
      <c r="Z72" s="691"/>
      <c r="AA72" s="693"/>
      <c r="AB72" s="27"/>
    </row>
    <row r="73" spans="2:28" x14ac:dyDescent="0.2">
      <c r="B73" s="24"/>
      <c r="C73" s="480"/>
      <c r="D73" s="481"/>
      <c r="E73" s="481"/>
      <c r="F73" s="481"/>
      <c r="G73" s="481"/>
      <c r="H73" s="481"/>
      <c r="I73" s="481"/>
      <c r="J73" s="481"/>
      <c r="K73" s="481"/>
      <c r="L73" s="481"/>
      <c r="M73" s="481"/>
      <c r="N73" s="690"/>
      <c r="O73" s="691"/>
      <c r="P73" s="691"/>
      <c r="Q73" s="691"/>
      <c r="R73" s="691"/>
      <c r="S73" s="691"/>
      <c r="T73" s="691"/>
      <c r="U73" s="692"/>
      <c r="V73" s="690"/>
      <c r="W73" s="691"/>
      <c r="X73" s="691"/>
      <c r="Y73" s="691"/>
      <c r="Z73" s="691"/>
      <c r="AA73" s="693"/>
      <c r="AB73" s="27"/>
    </row>
    <row r="74" spans="2:28" ht="15.75" customHeight="1" thickBot="1" x14ac:dyDescent="0.25">
      <c r="B74" s="24"/>
      <c r="C74" s="482"/>
      <c r="D74" s="483"/>
      <c r="E74" s="483"/>
      <c r="F74" s="483"/>
      <c r="G74" s="483"/>
      <c r="H74" s="483"/>
      <c r="I74" s="483"/>
      <c r="J74" s="483"/>
      <c r="K74" s="483"/>
      <c r="L74" s="483"/>
      <c r="M74" s="483"/>
      <c r="N74" s="682"/>
      <c r="O74" s="683"/>
      <c r="P74" s="683"/>
      <c r="Q74" s="683"/>
      <c r="R74" s="683"/>
      <c r="S74" s="683"/>
      <c r="T74" s="683"/>
      <c r="U74" s="684"/>
      <c r="V74" s="682"/>
      <c r="W74" s="683"/>
      <c r="X74" s="683"/>
      <c r="Y74" s="683"/>
      <c r="Z74" s="683"/>
      <c r="AA74" s="685"/>
      <c r="AB74" s="27"/>
    </row>
    <row r="75" spans="2:28" x14ac:dyDescent="0.2">
      <c r="B75" s="2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29"/>
    </row>
  </sheetData>
  <mergeCells count="137">
    <mergeCell ref="N71:U71"/>
    <mergeCell ref="N72:U72"/>
    <mergeCell ref="N73:U73"/>
    <mergeCell ref="N74:U74"/>
    <mergeCell ref="V71:AA71"/>
    <mergeCell ref="V72:AA72"/>
    <mergeCell ref="V73:AA73"/>
    <mergeCell ref="V74:AA74"/>
    <mergeCell ref="C71:G71"/>
    <mergeCell ref="H71:I71"/>
    <mergeCell ref="J71:M71"/>
    <mergeCell ref="C72:G72"/>
    <mergeCell ref="H72:I72"/>
    <mergeCell ref="J72:M72"/>
    <mergeCell ref="C73:G73"/>
    <mergeCell ref="H73:I73"/>
    <mergeCell ref="J73:M73"/>
    <mergeCell ref="C74:G74"/>
    <mergeCell ref="H74:I74"/>
    <mergeCell ref="J74:M74"/>
    <mergeCell ref="H70:I70"/>
    <mergeCell ref="J70:M70"/>
    <mergeCell ref="C64:G64"/>
    <mergeCell ref="H64:I64"/>
    <mergeCell ref="J64:M64"/>
    <mergeCell ref="C70:G70"/>
    <mergeCell ref="C67:G67"/>
    <mergeCell ref="H67:I67"/>
    <mergeCell ref="J67:M67"/>
    <mergeCell ref="C68:G68"/>
    <mergeCell ref="H68:I68"/>
    <mergeCell ref="J68:M68"/>
    <mergeCell ref="C69:G69"/>
    <mergeCell ref="H69:I69"/>
    <mergeCell ref="J69:M69"/>
    <mergeCell ref="C66:G66"/>
    <mergeCell ref="H66:I66"/>
    <mergeCell ref="J66:M66"/>
    <mergeCell ref="N66:U66"/>
    <mergeCell ref="N67:U67"/>
    <mergeCell ref="N68:U68"/>
    <mergeCell ref="N69:U69"/>
    <mergeCell ref="V63:AA63"/>
    <mergeCell ref="V64:AA64"/>
    <mergeCell ref="V65:AA65"/>
    <mergeCell ref="V66:AA66"/>
    <mergeCell ref="N70:U70"/>
    <mergeCell ref="V67:AA67"/>
    <mergeCell ref="V68:AA68"/>
    <mergeCell ref="V69:AA69"/>
    <mergeCell ref="V70:AA70"/>
    <mergeCell ref="C65:G65"/>
    <mergeCell ref="H65:I65"/>
    <mergeCell ref="J65:M65"/>
    <mergeCell ref="C63:G63"/>
    <mergeCell ref="H63:I63"/>
    <mergeCell ref="J63:M63"/>
    <mergeCell ref="V60:AA62"/>
    <mergeCell ref="N60:U62"/>
    <mergeCell ref="N63:U63"/>
    <mergeCell ref="N64:U64"/>
    <mergeCell ref="N65:U65"/>
    <mergeCell ref="C39:G39"/>
    <mergeCell ref="K39:AA39"/>
    <mergeCell ref="C36:G36"/>
    <mergeCell ref="K36:AA36"/>
    <mergeCell ref="C37:G37"/>
    <mergeCell ref="K37:AA37"/>
    <mergeCell ref="C38:G38"/>
    <mergeCell ref="K38:AA38"/>
    <mergeCell ref="J60:M62"/>
    <mergeCell ref="C40:G40"/>
    <mergeCell ref="K40:AA40"/>
    <mergeCell ref="C43:AA44"/>
    <mergeCell ref="C45:AA57"/>
    <mergeCell ref="C60:G62"/>
    <mergeCell ref="H60:I62"/>
    <mergeCell ref="U31:W31"/>
    <mergeCell ref="X31:Y31"/>
    <mergeCell ref="C34:AA34"/>
    <mergeCell ref="C35:G35"/>
    <mergeCell ref="K35:AA35"/>
    <mergeCell ref="C26:H26"/>
    <mergeCell ref="I26:AA26"/>
    <mergeCell ref="C28:H28"/>
    <mergeCell ref="I28:J28"/>
    <mergeCell ref="K32:N32"/>
    <mergeCell ref="O32:R32"/>
    <mergeCell ref="Z31:AA31"/>
    <mergeCell ref="T13:AA13"/>
    <mergeCell ref="T14:AA14"/>
    <mergeCell ref="T21:Z21"/>
    <mergeCell ref="S32:T32"/>
    <mergeCell ref="U32:W32"/>
    <mergeCell ref="X32:Y32"/>
    <mergeCell ref="Z32:AA32"/>
    <mergeCell ref="C30:J32"/>
    <mergeCell ref="X28:Z28"/>
    <mergeCell ref="T28:V28"/>
    <mergeCell ref="O28:R28"/>
    <mergeCell ref="K30:R30"/>
    <mergeCell ref="S30:W30"/>
    <mergeCell ref="K28:N28"/>
    <mergeCell ref="C23:I23"/>
    <mergeCell ref="J23:P23"/>
    <mergeCell ref="Q23:AA23"/>
    <mergeCell ref="C24:I24"/>
    <mergeCell ref="J24:P24"/>
    <mergeCell ref="Q24:AA24"/>
    <mergeCell ref="X30:AA30"/>
    <mergeCell ref="K31:N31"/>
    <mergeCell ref="O31:R31"/>
    <mergeCell ref="S31:T31"/>
    <mergeCell ref="C20:H21"/>
    <mergeCell ref="I20:L21"/>
    <mergeCell ref="M20:S20"/>
    <mergeCell ref="T20:AA20"/>
    <mergeCell ref="M21:S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 ref="I13:S14"/>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AP75"/>
  <sheetViews>
    <sheetView view="pageBreakPreview" topLeftCell="D37" zoomScaleNormal="100" zoomScaleSheetLayoutView="100" zoomScalePageLayoutView="70" workbookViewId="0">
      <selection activeCell="K38" sqref="K38:AA38"/>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9" width="18.8554687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32" width="3.7109375" style="1"/>
    <col min="33" max="33" width="7.7109375" style="1" customWidth="1"/>
    <col min="34" max="38" width="3.7109375" style="1"/>
    <col min="39" max="39" width="15" style="1" customWidth="1"/>
    <col min="40" max="40" width="30" style="1" customWidth="1"/>
    <col min="41" max="41" width="26.28515625" style="1" customWidth="1"/>
    <col min="42" max="42" width="17.42578125" style="1" customWidth="1"/>
    <col min="43" max="16384" width="3.7109375" style="1"/>
  </cols>
  <sheetData>
    <row r="1" spans="2:28" ht="15" thickBot="1" x14ac:dyDescent="0.25">
      <c r="B1" s="2"/>
      <c r="C1" s="2"/>
      <c r="D1" s="2"/>
      <c r="E1" s="2"/>
      <c r="F1" s="2"/>
    </row>
    <row r="2" spans="2:28"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row>
    <row r="3" spans="2:28" ht="15"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6"/>
      <c r="AA3" s="486"/>
      <c r="AB3" s="487"/>
    </row>
    <row r="4" spans="2:28" ht="15.75"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444" t="s">
        <v>4</v>
      </c>
      <c r="D7" s="445"/>
      <c r="E7" s="445"/>
      <c r="F7" s="445"/>
      <c r="G7" s="445"/>
      <c r="H7" s="446"/>
      <c r="I7" s="770" t="s">
        <v>211</v>
      </c>
      <c r="J7" s="771"/>
      <c r="K7" s="771"/>
      <c r="L7" s="771"/>
      <c r="M7" s="771"/>
      <c r="N7" s="771"/>
      <c r="O7" s="771"/>
      <c r="P7" s="771"/>
      <c r="Q7" s="771"/>
      <c r="R7" s="771"/>
      <c r="S7" s="771"/>
      <c r="T7" s="771"/>
      <c r="U7" s="771"/>
      <c r="V7" s="771"/>
      <c r="W7" s="771"/>
      <c r="X7" s="771"/>
      <c r="Y7" s="771"/>
      <c r="Z7" s="771"/>
      <c r="AA7" s="772"/>
      <c r="AB7" s="10"/>
    </row>
    <row r="8" spans="2:28" ht="15.75" thickBot="1" x14ac:dyDescent="0.25">
      <c r="B8" s="9"/>
      <c r="C8" s="447"/>
      <c r="D8" s="448"/>
      <c r="E8" s="448"/>
      <c r="F8" s="448"/>
      <c r="G8" s="448"/>
      <c r="H8" s="449"/>
      <c r="I8" s="773"/>
      <c r="J8" s="774"/>
      <c r="K8" s="774"/>
      <c r="L8" s="774"/>
      <c r="M8" s="774"/>
      <c r="N8" s="774"/>
      <c r="O8" s="774"/>
      <c r="P8" s="774"/>
      <c r="Q8" s="774"/>
      <c r="R8" s="774"/>
      <c r="S8" s="774"/>
      <c r="T8" s="774"/>
      <c r="U8" s="774"/>
      <c r="V8" s="774"/>
      <c r="W8" s="774"/>
      <c r="X8" s="774"/>
      <c r="Y8" s="774"/>
      <c r="Z8" s="774"/>
      <c r="AA8" s="77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444" t="s">
        <v>6</v>
      </c>
      <c r="D10" s="445"/>
      <c r="E10" s="445"/>
      <c r="F10" s="445"/>
      <c r="G10" s="445"/>
      <c r="H10" s="446"/>
      <c r="I10" s="501" t="s">
        <v>285</v>
      </c>
      <c r="J10" s="502"/>
      <c r="K10" s="502"/>
      <c r="L10" s="502"/>
      <c r="M10" s="502"/>
      <c r="N10" s="502"/>
      <c r="O10" s="502"/>
      <c r="P10" s="502"/>
      <c r="Q10" s="503"/>
      <c r="R10" s="498" t="s">
        <v>8</v>
      </c>
      <c r="S10" s="499"/>
      <c r="T10" s="499"/>
      <c r="U10" s="500"/>
      <c r="V10" s="400" t="s">
        <v>9</v>
      </c>
      <c r="W10" s="401"/>
      <c r="X10" s="401"/>
      <c r="Y10" s="401"/>
      <c r="Z10" s="401"/>
      <c r="AA10" s="402"/>
      <c r="AB10" s="10"/>
    </row>
    <row r="11" spans="2:28" ht="28.5" customHeight="1" thickBot="1" x14ac:dyDescent="0.25">
      <c r="B11" s="9"/>
      <c r="C11" s="447"/>
      <c r="D11" s="448"/>
      <c r="E11" s="448"/>
      <c r="F11" s="448"/>
      <c r="G11" s="448"/>
      <c r="H11" s="449"/>
      <c r="I11" s="504"/>
      <c r="J11" s="505"/>
      <c r="K11" s="505"/>
      <c r="L11" s="505"/>
      <c r="M11" s="505"/>
      <c r="N11" s="505"/>
      <c r="O11" s="505"/>
      <c r="P11" s="505"/>
      <c r="Q11" s="506"/>
      <c r="R11" s="427" t="s">
        <v>286</v>
      </c>
      <c r="S11" s="507"/>
      <c r="T11" s="507"/>
      <c r="U11" s="508"/>
      <c r="V11" s="477" t="s">
        <v>287</v>
      </c>
      <c r="W11" s="496"/>
      <c r="X11" s="496"/>
      <c r="Y11" s="496"/>
      <c r="Z11" s="496"/>
      <c r="AA11" s="49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444" t="s">
        <v>11</v>
      </c>
      <c r="D13" s="445"/>
      <c r="E13" s="445"/>
      <c r="F13" s="445"/>
      <c r="G13" s="445"/>
      <c r="H13" s="446"/>
      <c r="I13" s="450" t="s">
        <v>288</v>
      </c>
      <c r="J13" s="451"/>
      <c r="K13" s="451"/>
      <c r="L13" s="451"/>
      <c r="M13" s="451"/>
      <c r="N13" s="451"/>
      <c r="O13" s="451"/>
      <c r="P13" s="451"/>
      <c r="Q13" s="451"/>
      <c r="R13" s="451"/>
      <c r="S13" s="452"/>
      <c r="T13" s="444" t="s">
        <v>13</v>
      </c>
      <c r="U13" s="445"/>
      <c r="V13" s="445"/>
      <c r="W13" s="445"/>
      <c r="X13" s="445"/>
      <c r="Y13" s="445"/>
      <c r="Z13" s="445"/>
      <c r="AA13" s="446"/>
      <c r="AB13" s="16"/>
    </row>
    <row r="14" spans="2:28" ht="30" customHeight="1" thickBot="1" x14ac:dyDescent="0.25">
      <c r="B14" s="14"/>
      <c r="C14" s="447"/>
      <c r="D14" s="448"/>
      <c r="E14" s="448"/>
      <c r="F14" s="448"/>
      <c r="G14" s="448"/>
      <c r="H14" s="449"/>
      <c r="I14" s="453"/>
      <c r="J14" s="454"/>
      <c r="K14" s="454"/>
      <c r="L14" s="454"/>
      <c r="M14" s="454"/>
      <c r="N14" s="454"/>
      <c r="O14" s="454"/>
      <c r="P14" s="454"/>
      <c r="Q14" s="454"/>
      <c r="R14" s="454"/>
      <c r="S14" s="455"/>
      <c r="T14" s="456" t="s">
        <v>67</v>
      </c>
      <c r="U14" s="457"/>
      <c r="V14" s="457"/>
      <c r="W14" s="457"/>
      <c r="X14" s="457"/>
      <c r="Y14" s="457"/>
      <c r="Z14" s="457"/>
      <c r="AA14" s="458"/>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21" t="s">
        <v>15</v>
      </c>
      <c r="D16" s="422"/>
      <c r="E16" s="422"/>
      <c r="F16" s="422"/>
      <c r="G16" s="422"/>
      <c r="H16" s="423"/>
      <c r="I16" s="424" t="s">
        <v>289</v>
      </c>
      <c r="J16" s="425"/>
      <c r="K16" s="425"/>
      <c r="L16" s="425"/>
      <c r="M16" s="425"/>
      <c r="N16" s="425"/>
      <c r="O16" s="425"/>
      <c r="P16" s="425"/>
      <c r="Q16" s="425"/>
      <c r="R16" s="425"/>
      <c r="S16" s="425"/>
      <c r="T16" s="425"/>
      <c r="U16" s="425"/>
      <c r="V16" s="425"/>
      <c r="W16" s="425"/>
      <c r="X16" s="425"/>
      <c r="Y16" s="425"/>
      <c r="Z16" s="425"/>
      <c r="AA16" s="426"/>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73.900000000000006" customHeight="1" thickBot="1" x14ac:dyDescent="0.25">
      <c r="B18" s="14"/>
      <c r="C18" s="421" t="s">
        <v>69</v>
      </c>
      <c r="D18" s="422"/>
      <c r="E18" s="422"/>
      <c r="F18" s="422"/>
      <c r="G18" s="422"/>
      <c r="H18" s="423"/>
      <c r="I18" s="424" t="s">
        <v>290</v>
      </c>
      <c r="J18" s="425"/>
      <c r="K18" s="425"/>
      <c r="L18" s="425"/>
      <c r="M18" s="425"/>
      <c r="N18" s="425"/>
      <c r="O18" s="425"/>
      <c r="P18" s="425"/>
      <c r="Q18" s="425"/>
      <c r="R18" s="425"/>
      <c r="S18" s="425"/>
      <c r="T18" s="425"/>
      <c r="U18" s="425"/>
      <c r="V18" s="425"/>
      <c r="W18" s="425"/>
      <c r="X18" s="425"/>
      <c r="Y18" s="425"/>
      <c r="Z18" s="425"/>
      <c r="AA18" s="426"/>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462" t="s">
        <v>19</v>
      </c>
      <c r="D20" s="463"/>
      <c r="E20" s="463"/>
      <c r="F20" s="463"/>
      <c r="G20" s="463"/>
      <c r="H20" s="464"/>
      <c r="I20" s="468" t="s">
        <v>217</v>
      </c>
      <c r="J20" s="469"/>
      <c r="K20" s="469"/>
      <c r="L20" s="470"/>
      <c r="M20" s="400" t="s">
        <v>21</v>
      </c>
      <c r="N20" s="401"/>
      <c r="O20" s="401"/>
      <c r="P20" s="401"/>
      <c r="Q20" s="401"/>
      <c r="R20" s="401"/>
      <c r="S20" s="402"/>
      <c r="T20" s="400" t="s">
        <v>22</v>
      </c>
      <c r="U20" s="401"/>
      <c r="V20" s="401"/>
      <c r="W20" s="401"/>
      <c r="X20" s="401"/>
      <c r="Y20" s="401"/>
      <c r="Z20" s="401"/>
      <c r="AA20" s="402"/>
      <c r="AB20" s="16"/>
    </row>
    <row r="21" spans="2:28" ht="30.75" customHeight="1" thickBot="1" x14ac:dyDescent="0.25">
      <c r="B21" s="14"/>
      <c r="C21" s="465"/>
      <c r="D21" s="466"/>
      <c r="E21" s="466"/>
      <c r="F21" s="466"/>
      <c r="G21" s="466"/>
      <c r="H21" s="467"/>
      <c r="I21" s="471"/>
      <c r="J21" s="472"/>
      <c r="K21" s="472"/>
      <c r="L21" s="473"/>
      <c r="M21" s="474" t="s">
        <v>218</v>
      </c>
      <c r="N21" s="475"/>
      <c r="O21" s="475"/>
      <c r="P21" s="475"/>
      <c r="Q21" s="475"/>
      <c r="R21" s="475"/>
      <c r="S21" s="476"/>
      <c r="T21" s="474" t="s">
        <v>219</v>
      </c>
      <c r="U21" s="475"/>
      <c r="V21" s="475"/>
      <c r="W21" s="475"/>
      <c r="X21" s="475"/>
      <c r="Y21" s="475"/>
      <c r="Z21" s="476"/>
      <c r="AA21" s="125"/>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c r="AB23" s="16"/>
    </row>
    <row r="24" spans="2:28" ht="15.75" customHeight="1" thickBot="1" x14ac:dyDescent="0.25">
      <c r="B24" s="14"/>
      <c r="C24" s="403" t="s">
        <v>220</v>
      </c>
      <c r="D24" s="404"/>
      <c r="E24" s="404"/>
      <c r="F24" s="404"/>
      <c r="G24" s="404"/>
      <c r="H24" s="404"/>
      <c r="I24" s="405"/>
      <c r="J24" s="403" t="s">
        <v>221</v>
      </c>
      <c r="K24" s="404"/>
      <c r="L24" s="404"/>
      <c r="M24" s="404"/>
      <c r="N24" s="404"/>
      <c r="O24" s="404"/>
      <c r="P24" s="405"/>
      <c r="Q24" s="769" t="s">
        <v>222</v>
      </c>
      <c r="R24" s="429"/>
      <c r="S24" s="429"/>
      <c r="T24" s="429"/>
      <c r="U24" s="429"/>
      <c r="V24" s="429"/>
      <c r="W24" s="429"/>
      <c r="X24" s="429"/>
      <c r="Y24" s="429"/>
      <c r="Z24" s="429"/>
      <c r="AA24" s="431"/>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21" t="s">
        <v>31</v>
      </c>
      <c r="D26" s="422"/>
      <c r="E26" s="422"/>
      <c r="F26" s="422"/>
      <c r="G26" s="422"/>
      <c r="H26" s="423"/>
      <c r="I26" s="424" t="s">
        <v>291</v>
      </c>
      <c r="J26" s="425"/>
      <c r="K26" s="425"/>
      <c r="L26" s="425"/>
      <c r="M26" s="425"/>
      <c r="N26" s="425"/>
      <c r="O26" s="425"/>
      <c r="P26" s="425"/>
      <c r="Q26" s="425"/>
      <c r="R26" s="425"/>
      <c r="S26" s="425"/>
      <c r="T26" s="425"/>
      <c r="U26" s="425"/>
      <c r="V26" s="425"/>
      <c r="W26" s="425"/>
      <c r="X26" s="425"/>
      <c r="Y26" s="425"/>
      <c r="Z26" s="425"/>
      <c r="AA26" s="426"/>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21" t="s">
        <v>224</v>
      </c>
      <c r="D28" s="422"/>
      <c r="E28" s="422"/>
      <c r="F28" s="422"/>
      <c r="G28" s="422"/>
      <c r="H28" s="423"/>
      <c r="I28" s="427">
        <v>1</v>
      </c>
      <c r="J28" s="424"/>
      <c r="K28" s="409" t="s">
        <v>34</v>
      </c>
      <c r="L28" s="410"/>
      <c r="M28" s="410"/>
      <c r="N28" s="411"/>
      <c r="O28" s="461" t="s">
        <v>35</v>
      </c>
      <c r="P28" s="459"/>
      <c r="Q28" s="459"/>
      <c r="R28" s="460"/>
      <c r="S28" s="64" t="s">
        <v>37</v>
      </c>
      <c r="T28" s="459" t="s">
        <v>36</v>
      </c>
      <c r="U28" s="459"/>
      <c r="V28" s="460"/>
      <c r="W28" s="31"/>
      <c r="X28" s="441" t="s">
        <v>38</v>
      </c>
      <c r="Y28" s="442"/>
      <c r="Z28" s="443"/>
      <c r="AA28" s="30"/>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c r="AB30" s="16"/>
    </row>
    <row r="31" spans="2:28" ht="14.25" customHeight="1" x14ac:dyDescent="0.2">
      <c r="B31" s="14"/>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c r="AB31" s="16"/>
    </row>
    <row r="32" spans="2:28" ht="15" customHeight="1" thickBot="1" x14ac:dyDescent="0.25">
      <c r="B32" s="14"/>
      <c r="C32" s="438"/>
      <c r="D32" s="439"/>
      <c r="E32" s="439"/>
      <c r="F32" s="439"/>
      <c r="G32" s="439"/>
      <c r="H32" s="439"/>
      <c r="I32" s="439"/>
      <c r="J32" s="440"/>
      <c r="K32" s="913">
        <v>0</v>
      </c>
      <c r="L32" s="911"/>
      <c r="M32" s="911"/>
      <c r="N32" s="911"/>
      <c r="O32" s="911">
        <v>0.89</v>
      </c>
      <c r="P32" s="911"/>
      <c r="Q32" s="911"/>
      <c r="R32" s="911"/>
      <c r="S32" s="911">
        <v>0.9</v>
      </c>
      <c r="T32" s="911"/>
      <c r="U32" s="911">
        <v>0.99</v>
      </c>
      <c r="V32" s="911"/>
      <c r="W32" s="911"/>
      <c r="X32" s="911">
        <v>1</v>
      </c>
      <c r="Y32" s="911"/>
      <c r="Z32" s="911">
        <v>1</v>
      </c>
      <c r="AA32" s="912"/>
      <c r="AB32" s="16"/>
    </row>
    <row r="33" spans="2:42"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42" s="18" customFormat="1" ht="15.75" thickBot="1" x14ac:dyDescent="0.25">
      <c r="B34" s="19"/>
      <c r="C34" s="756" t="s">
        <v>45</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42" s="18" customFormat="1" ht="60.75" thickBot="1" x14ac:dyDescent="0.25">
      <c r="B35" s="19"/>
      <c r="C35" s="756" t="s">
        <v>46</v>
      </c>
      <c r="D35" s="757"/>
      <c r="E35" s="757"/>
      <c r="F35" s="757"/>
      <c r="G35" s="758"/>
      <c r="H35" s="94" t="s">
        <v>292</v>
      </c>
      <c r="I35" s="94" t="s">
        <v>276</v>
      </c>
      <c r="J35" s="94" t="s">
        <v>49</v>
      </c>
      <c r="K35" s="759" t="s">
        <v>50</v>
      </c>
      <c r="L35" s="760"/>
      <c r="M35" s="760"/>
      <c r="N35" s="760"/>
      <c r="O35" s="760"/>
      <c r="P35" s="760"/>
      <c r="Q35" s="760"/>
      <c r="R35" s="760"/>
      <c r="S35" s="760"/>
      <c r="T35" s="760"/>
      <c r="U35" s="760"/>
      <c r="V35" s="760"/>
      <c r="W35" s="760"/>
      <c r="X35" s="760"/>
      <c r="Y35" s="760"/>
      <c r="Z35" s="760"/>
      <c r="AA35" s="761"/>
      <c r="AB35" s="16"/>
    </row>
    <row r="36" spans="2:42" s="18" customFormat="1" ht="161.25" customHeight="1" thickBot="1" x14ac:dyDescent="0.25">
      <c r="B36" s="19"/>
      <c r="C36" s="744" t="s">
        <v>227</v>
      </c>
      <c r="D36" s="745"/>
      <c r="E36" s="745"/>
      <c r="F36" s="745"/>
      <c r="G36" s="746"/>
      <c r="H36" s="124">
        <v>17.2</v>
      </c>
      <c r="I36" s="121">
        <v>17</v>
      </c>
      <c r="J36" s="120">
        <f>ROUND((H36/I36),3)</f>
        <v>1.012</v>
      </c>
      <c r="K36" s="897" t="s">
        <v>293</v>
      </c>
      <c r="L36" s="898"/>
      <c r="M36" s="898"/>
      <c r="N36" s="898"/>
      <c r="O36" s="898"/>
      <c r="P36" s="898"/>
      <c r="Q36" s="898"/>
      <c r="R36" s="898"/>
      <c r="S36" s="898"/>
      <c r="T36" s="898"/>
      <c r="U36" s="898"/>
      <c r="V36" s="898"/>
      <c r="W36" s="898"/>
      <c r="X36" s="898"/>
      <c r="Y36" s="898"/>
      <c r="Z36" s="898"/>
      <c r="AA36" s="899"/>
      <c r="AB36" s="16"/>
    </row>
    <row r="37" spans="2:42" s="18" customFormat="1" ht="49.5" customHeight="1" thickBot="1" x14ac:dyDescent="0.25">
      <c r="B37" s="19"/>
      <c r="C37" s="744" t="s">
        <v>229</v>
      </c>
      <c r="D37" s="745"/>
      <c r="E37" s="745"/>
      <c r="F37" s="745"/>
      <c r="G37" s="746"/>
      <c r="H37" s="122">
        <v>3.97</v>
      </c>
      <c r="I37" s="121">
        <v>4</v>
      </c>
      <c r="J37" s="120">
        <f>ROUND((H37/I37),3)</f>
        <v>0.99299999999999999</v>
      </c>
      <c r="K37" s="897" t="s">
        <v>294</v>
      </c>
      <c r="L37" s="898"/>
      <c r="M37" s="898"/>
      <c r="N37" s="898"/>
      <c r="O37" s="898"/>
      <c r="P37" s="898"/>
      <c r="Q37" s="898"/>
      <c r="R37" s="898"/>
      <c r="S37" s="898"/>
      <c r="T37" s="898"/>
      <c r="U37" s="898"/>
      <c r="V37" s="898"/>
      <c r="W37" s="898"/>
      <c r="X37" s="898"/>
      <c r="Y37" s="898"/>
      <c r="Z37" s="898"/>
      <c r="AA37" s="899"/>
      <c r="AB37" s="16"/>
    </row>
    <row r="38" spans="2:42" s="18" customFormat="1" ht="88.5" customHeight="1" thickBot="1" x14ac:dyDescent="0.25">
      <c r="B38" s="19"/>
      <c r="C38" s="744" t="s">
        <v>231</v>
      </c>
      <c r="D38" s="745"/>
      <c r="E38" s="745"/>
      <c r="F38" s="745"/>
      <c r="G38" s="746"/>
      <c r="H38" s="122">
        <v>1.1599999999999999</v>
      </c>
      <c r="I38" s="121">
        <v>2</v>
      </c>
      <c r="J38" s="120">
        <f>ROUND((H38/I38),3)</f>
        <v>0.57999999999999996</v>
      </c>
      <c r="K38" s="897" t="s">
        <v>295</v>
      </c>
      <c r="L38" s="898"/>
      <c r="M38" s="898"/>
      <c r="N38" s="898"/>
      <c r="O38" s="898"/>
      <c r="P38" s="898"/>
      <c r="Q38" s="898"/>
      <c r="R38" s="898"/>
      <c r="S38" s="898"/>
      <c r="T38" s="898"/>
      <c r="U38" s="898"/>
      <c r="V38" s="898"/>
      <c r="W38" s="898"/>
      <c r="X38" s="898"/>
      <c r="Y38" s="898"/>
      <c r="Z38" s="898"/>
      <c r="AA38" s="899"/>
      <c r="AB38" s="16"/>
    </row>
    <row r="39" spans="2:42" s="18" customFormat="1" ht="69" customHeight="1" thickBot="1" x14ac:dyDescent="0.25">
      <c r="B39" s="19"/>
      <c r="C39" s="744" t="s">
        <v>233</v>
      </c>
      <c r="D39" s="745"/>
      <c r="E39" s="745"/>
      <c r="F39" s="745"/>
      <c r="G39" s="746"/>
      <c r="H39" s="122"/>
      <c r="I39" s="121">
        <v>5</v>
      </c>
      <c r="J39" s="120">
        <f>ROUND((H39/I39),3)</f>
        <v>0</v>
      </c>
      <c r="K39" s="897"/>
      <c r="L39" s="898"/>
      <c r="M39" s="898"/>
      <c r="N39" s="898"/>
      <c r="O39" s="898"/>
      <c r="P39" s="898"/>
      <c r="Q39" s="898"/>
      <c r="R39" s="898"/>
      <c r="S39" s="898"/>
      <c r="T39" s="898"/>
      <c r="U39" s="898"/>
      <c r="V39" s="898"/>
      <c r="W39" s="898"/>
      <c r="X39" s="898"/>
      <c r="Y39" s="898"/>
      <c r="Z39" s="898"/>
      <c r="AA39" s="899"/>
      <c r="AB39" s="16"/>
    </row>
    <row r="40" spans="2:42" s="18" customFormat="1" ht="15.75" customHeight="1" thickBot="1" x14ac:dyDescent="0.3">
      <c r="B40" s="19"/>
      <c r="C40" s="750" t="s">
        <v>53</v>
      </c>
      <c r="D40" s="751"/>
      <c r="E40" s="751"/>
      <c r="F40" s="751"/>
      <c r="G40" s="752"/>
      <c r="H40" s="134">
        <f>SUM(H36:H39)</f>
        <v>22.33</v>
      </c>
      <c r="I40" s="133">
        <f>SUM(I36:I39)</f>
        <v>28</v>
      </c>
      <c r="J40" s="132">
        <f>ROUND((H40/I40),3)</f>
        <v>0.79800000000000004</v>
      </c>
      <c r="K40" s="753"/>
      <c r="L40" s="754"/>
      <c r="M40" s="754"/>
      <c r="N40" s="754"/>
      <c r="O40" s="754"/>
      <c r="P40" s="754"/>
      <c r="Q40" s="754"/>
      <c r="R40" s="754"/>
      <c r="S40" s="754"/>
      <c r="T40" s="754"/>
      <c r="U40" s="754"/>
      <c r="V40" s="754"/>
      <c r="W40" s="754"/>
      <c r="X40" s="754"/>
      <c r="Y40" s="754"/>
      <c r="Z40" s="754"/>
      <c r="AA40" s="755"/>
      <c r="AB40" s="16"/>
    </row>
    <row r="41" spans="2:42" s="18" customFormat="1" ht="5.25" customHeight="1" x14ac:dyDescent="0.2">
      <c r="B41" s="19"/>
      <c r="C41" s="15"/>
      <c r="D41" s="15"/>
      <c r="E41" s="15"/>
      <c r="F41" s="15"/>
      <c r="G41" s="15"/>
      <c r="H41" s="100"/>
      <c r="I41" s="100"/>
      <c r="J41" s="101"/>
      <c r="K41" s="15"/>
      <c r="L41" s="15"/>
      <c r="M41" s="15"/>
      <c r="N41" s="15"/>
      <c r="O41" s="15"/>
      <c r="P41" s="15"/>
      <c r="Q41" s="15"/>
      <c r="R41" s="15"/>
      <c r="S41" s="15"/>
      <c r="T41" s="15"/>
      <c r="U41" s="15"/>
      <c r="V41" s="15"/>
      <c r="W41" s="15"/>
      <c r="X41" s="15"/>
      <c r="Y41" s="15"/>
      <c r="Z41" s="15"/>
      <c r="AA41" s="15"/>
      <c r="AB41" s="16"/>
    </row>
    <row r="42" spans="2:42" s="18" customFormat="1" ht="15" thickBot="1" x14ac:dyDescent="0.25">
      <c r="B42" s="19"/>
      <c r="C42" s="15"/>
      <c r="D42" s="15"/>
      <c r="E42" s="15"/>
      <c r="F42" s="15"/>
      <c r="G42" s="15"/>
      <c r="H42" s="100"/>
      <c r="I42" s="100"/>
      <c r="J42" s="101"/>
      <c r="K42" s="15"/>
      <c r="L42" s="15"/>
      <c r="M42" s="15"/>
      <c r="N42" s="15"/>
      <c r="O42" s="15"/>
      <c r="P42" s="15"/>
      <c r="Q42" s="15"/>
      <c r="R42" s="15"/>
      <c r="S42" s="15"/>
      <c r="T42" s="15"/>
      <c r="U42" s="15"/>
      <c r="V42" s="15"/>
      <c r="W42" s="15"/>
      <c r="X42" s="15"/>
      <c r="Y42" s="15"/>
      <c r="Z42" s="15"/>
      <c r="AA42" s="15"/>
      <c r="AB42" s="16"/>
    </row>
    <row r="43" spans="2:42" s="18" customFormat="1" x14ac:dyDescent="0.2">
      <c r="B43" s="19"/>
      <c r="C43" s="588" t="s">
        <v>54</v>
      </c>
      <c r="D43" s="589"/>
      <c r="E43" s="589"/>
      <c r="F43" s="589"/>
      <c r="G43" s="589"/>
      <c r="H43" s="589"/>
      <c r="I43" s="589"/>
      <c r="J43" s="589"/>
      <c r="K43" s="589"/>
      <c r="L43" s="589"/>
      <c r="M43" s="589"/>
      <c r="N43" s="589"/>
      <c r="O43" s="589"/>
      <c r="P43" s="589"/>
      <c r="Q43" s="589"/>
      <c r="R43" s="589"/>
      <c r="S43" s="589"/>
      <c r="T43" s="589"/>
      <c r="U43" s="589"/>
      <c r="V43" s="589"/>
      <c r="W43" s="589"/>
      <c r="X43" s="589"/>
      <c r="Y43" s="589"/>
      <c r="Z43" s="589"/>
      <c r="AA43" s="590"/>
      <c r="AB43" s="16"/>
    </row>
    <row r="44" spans="2:42" ht="15" thickBot="1" x14ac:dyDescent="0.25">
      <c r="B44" s="14"/>
      <c r="C44" s="716"/>
      <c r="D44" s="717"/>
      <c r="E44" s="717"/>
      <c r="F44" s="717"/>
      <c r="G44" s="717"/>
      <c r="H44" s="717"/>
      <c r="I44" s="717"/>
      <c r="J44" s="717"/>
      <c r="K44" s="717"/>
      <c r="L44" s="717"/>
      <c r="M44" s="717"/>
      <c r="N44" s="717"/>
      <c r="O44" s="717"/>
      <c r="P44" s="717"/>
      <c r="Q44" s="717"/>
      <c r="R44" s="717"/>
      <c r="S44" s="717"/>
      <c r="T44" s="717"/>
      <c r="U44" s="717"/>
      <c r="V44" s="717"/>
      <c r="W44" s="717"/>
      <c r="X44" s="717"/>
      <c r="Y44" s="717"/>
      <c r="Z44" s="717"/>
      <c r="AA44" s="718"/>
      <c r="AB44" s="16"/>
    </row>
    <row r="45" spans="2:42" x14ac:dyDescent="0.2">
      <c r="B45" s="14"/>
      <c r="C45" s="719" t="s">
        <v>186</v>
      </c>
      <c r="D45" s="720"/>
      <c r="E45" s="720"/>
      <c r="F45" s="720"/>
      <c r="G45" s="720"/>
      <c r="H45" s="720"/>
      <c r="I45" s="720"/>
      <c r="J45" s="720"/>
      <c r="K45" s="720"/>
      <c r="L45" s="720"/>
      <c r="M45" s="720"/>
      <c r="N45" s="720"/>
      <c r="O45" s="720"/>
      <c r="P45" s="720"/>
      <c r="Q45" s="720"/>
      <c r="R45" s="720"/>
      <c r="S45" s="720"/>
      <c r="T45" s="720"/>
      <c r="U45" s="720"/>
      <c r="V45" s="720"/>
      <c r="W45" s="720"/>
      <c r="X45" s="720"/>
      <c r="Y45" s="720"/>
      <c r="Z45" s="720"/>
      <c r="AA45" s="721"/>
      <c r="AB45" s="16"/>
      <c r="AM45" s="1" t="s">
        <v>234</v>
      </c>
      <c r="AN45" s="1" t="s">
        <v>235</v>
      </c>
      <c r="AO45" s="1" t="s">
        <v>236</v>
      </c>
      <c r="AP45" s="1" t="s">
        <v>237</v>
      </c>
    </row>
    <row r="46" spans="2:42" x14ac:dyDescent="0.2">
      <c r="B46" s="14"/>
      <c r="C46" s="722"/>
      <c r="D46" s="723"/>
      <c r="E46" s="723"/>
      <c r="F46" s="723"/>
      <c r="G46" s="723"/>
      <c r="H46" s="723"/>
      <c r="I46" s="723"/>
      <c r="J46" s="723"/>
      <c r="K46" s="723"/>
      <c r="L46" s="723"/>
      <c r="M46" s="723"/>
      <c r="N46" s="723"/>
      <c r="O46" s="723"/>
      <c r="P46" s="723"/>
      <c r="Q46" s="723"/>
      <c r="R46" s="723"/>
      <c r="S46" s="723"/>
      <c r="T46" s="723"/>
      <c r="U46" s="723"/>
      <c r="V46" s="723"/>
      <c r="W46" s="723"/>
      <c r="X46" s="723"/>
      <c r="Y46" s="723"/>
      <c r="Z46" s="723"/>
      <c r="AA46" s="724"/>
      <c r="AB46" s="16"/>
      <c r="AM46" s="1" t="s">
        <v>238</v>
      </c>
      <c r="AN46" s="113">
        <f>H36</f>
        <v>17.2</v>
      </c>
      <c r="AO46" s="113">
        <f>AN46</f>
        <v>17.2</v>
      </c>
      <c r="AP46" s="114">
        <f>I36</f>
        <v>17</v>
      </c>
    </row>
    <row r="47" spans="2:42" x14ac:dyDescent="0.2">
      <c r="B47" s="14"/>
      <c r="C47" s="722"/>
      <c r="D47" s="723"/>
      <c r="E47" s="723"/>
      <c r="F47" s="723"/>
      <c r="G47" s="723"/>
      <c r="H47" s="723"/>
      <c r="I47" s="723"/>
      <c r="J47" s="723"/>
      <c r="K47" s="723"/>
      <c r="L47" s="723"/>
      <c r="M47" s="723"/>
      <c r="N47" s="723"/>
      <c r="O47" s="723"/>
      <c r="P47" s="723"/>
      <c r="Q47" s="723"/>
      <c r="R47" s="723"/>
      <c r="S47" s="723"/>
      <c r="T47" s="723"/>
      <c r="U47" s="723"/>
      <c r="V47" s="723"/>
      <c r="W47" s="723"/>
      <c r="X47" s="723"/>
      <c r="Y47" s="723"/>
      <c r="Z47" s="723"/>
      <c r="AA47" s="724"/>
      <c r="AB47" s="16"/>
      <c r="AM47" s="1" t="s">
        <v>239</v>
      </c>
      <c r="AN47" s="113">
        <f>H37</f>
        <v>3.97</v>
      </c>
      <c r="AO47" s="113">
        <f>AO46+AN47</f>
        <v>21.169999999999998</v>
      </c>
      <c r="AP47" s="114">
        <f>I37</f>
        <v>4</v>
      </c>
    </row>
    <row r="48" spans="2:42" x14ac:dyDescent="0.2">
      <c r="B48" s="14"/>
      <c r="C48" s="722"/>
      <c r="D48" s="723"/>
      <c r="E48" s="723"/>
      <c r="F48" s="723"/>
      <c r="G48" s="723"/>
      <c r="H48" s="723"/>
      <c r="I48" s="723"/>
      <c r="J48" s="723"/>
      <c r="K48" s="723"/>
      <c r="L48" s="723"/>
      <c r="M48" s="723"/>
      <c r="N48" s="723"/>
      <c r="O48" s="723"/>
      <c r="P48" s="723"/>
      <c r="Q48" s="723"/>
      <c r="R48" s="723"/>
      <c r="S48" s="723"/>
      <c r="T48" s="723"/>
      <c r="U48" s="723"/>
      <c r="V48" s="723"/>
      <c r="W48" s="723"/>
      <c r="X48" s="723"/>
      <c r="Y48" s="723"/>
      <c r="Z48" s="723"/>
      <c r="AA48" s="724"/>
      <c r="AB48" s="16"/>
      <c r="AM48" s="1" t="s">
        <v>240</v>
      </c>
      <c r="AN48" s="113">
        <f>H38</f>
        <v>1.1599999999999999</v>
      </c>
      <c r="AO48" s="113">
        <f>AO47+AN48</f>
        <v>22.33</v>
      </c>
      <c r="AP48" s="114">
        <f>I38</f>
        <v>2</v>
      </c>
    </row>
    <row r="49" spans="2:42" x14ac:dyDescent="0.2">
      <c r="B49" s="14"/>
      <c r="C49" s="722"/>
      <c r="D49" s="723"/>
      <c r="E49" s="723"/>
      <c r="F49" s="723"/>
      <c r="G49" s="723"/>
      <c r="H49" s="723"/>
      <c r="I49" s="723"/>
      <c r="J49" s="723"/>
      <c r="K49" s="723"/>
      <c r="L49" s="723"/>
      <c r="M49" s="723"/>
      <c r="N49" s="723"/>
      <c r="O49" s="723"/>
      <c r="P49" s="723"/>
      <c r="Q49" s="723"/>
      <c r="R49" s="723"/>
      <c r="S49" s="723"/>
      <c r="T49" s="723"/>
      <c r="U49" s="723"/>
      <c r="V49" s="723"/>
      <c r="W49" s="723"/>
      <c r="X49" s="723"/>
      <c r="Y49" s="723"/>
      <c r="Z49" s="723"/>
      <c r="AA49" s="724"/>
      <c r="AB49" s="16"/>
      <c r="AM49" s="1" t="s">
        <v>241</v>
      </c>
      <c r="AN49" s="113">
        <f>H39</f>
        <v>0</v>
      </c>
      <c r="AO49" s="113">
        <f>AO48+AN49</f>
        <v>22.33</v>
      </c>
      <c r="AP49" s="114">
        <f>I39</f>
        <v>5</v>
      </c>
    </row>
    <row r="50" spans="2:42" x14ac:dyDescent="0.2">
      <c r="B50" s="14"/>
      <c r="C50" s="722"/>
      <c r="D50" s="723"/>
      <c r="E50" s="723"/>
      <c r="F50" s="723"/>
      <c r="G50" s="723"/>
      <c r="H50" s="723"/>
      <c r="I50" s="723"/>
      <c r="J50" s="723"/>
      <c r="K50" s="723"/>
      <c r="L50" s="723"/>
      <c r="M50" s="723"/>
      <c r="N50" s="723"/>
      <c r="O50" s="723"/>
      <c r="P50" s="723"/>
      <c r="Q50" s="723"/>
      <c r="R50" s="723"/>
      <c r="S50" s="723"/>
      <c r="T50" s="723"/>
      <c r="U50" s="723"/>
      <c r="V50" s="723"/>
      <c r="W50" s="723"/>
      <c r="X50" s="723"/>
      <c r="Y50" s="723"/>
      <c r="Z50" s="723"/>
      <c r="AA50" s="724"/>
      <c r="AB50" s="16"/>
      <c r="AM50" s="1" t="s">
        <v>53</v>
      </c>
      <c r="AN50" s="113">
        <f>SUM(AN46:AN49)</f>
        <v>22.33</v>
      </c>
      <c r="AO50" s="113">
        <f>AN50</f>
        <v>22.33</v>
      </c>
      <c r="AP50" s="130">
        <f>SUM(AP46:AP49)</f>
        <v>28</v>
      </c>
    </row>
    <row r="51" spans="2:42" x14ac:dyDescent="0.2">
      <c r="B51" s="14"/>
      <c r="C51" s="722"/>
      <c r="D51" s="723"/>
      <c r="E51" s="723"/>
      <c r="F51" s="723"/>
      <c r="G51" s="723"/>
      <c r="H51" s="723"/>
      <c r="I51" s="723"/>
      <c r="J51" s="723"/>
      <c r="K51" s="723"/>
      <c r="L51" s="723"/>
      <c r="M51" s="723"/>
      <c r="N51" s="723"/>
      <c r="O51" s="723"/>
      <c r="P51" s="723"/>
      <c r="Q51" s="723"/>
      <c r="R51" s="723"/>
      <c r="S51" s="723"/>
      <c r="T51" s="723"/>
      <c r="U51" s="723"/>
      <c r="V51" s="723"/>
      <c r="W51" s="723"/>
      <c r="X51" s="723"/>
      <c r="Y51" s="723"/>
      <c r="Z51" s="723"/>
      <c r="AA51" s="724"/>
      <c r="AB51" s="16"/>
    </row>
    <row r="52" spans="2:42" x14ac:dyDescent="0.2">
      <c r="B52" s="14"/>
      <c r="C52" s="722"/>
      <c r="D52" s="723"/>
      <c r="E52" s="723"/>
      <c r="F52" s="723"/>
      <c r="G52" s="723"/>
      <c r="H52" s="723"/>
      <c r="I52" s="723"/>
      <c r="J52" s="723"/>
      <c r="K52" s="723"/>
      <c r="L52" s="723"/>
      <c r="M52" s="723"/>
      <c r="N52" s="723"/>
      <c r="O52" s="723"/>
      <c r="P52" s="723"/>
      <c r="Q52" s="723"/>
      <c r="R52" s="723"/>
      <c r="S52" s="723"/>
      <c r="T52" s="723"/>
      <c r="U52" s="723"/>
      <c r="V52" s="723"/>
      <c r="W52" s="723"/>
      <c r="X52" s="723"/>
      <c r="Y52" s="723"/>
      <c r="Z52" s="723"/>
      <c r="AA52" s="724"/>
      <c r="AB52" s="16"/>
    </row>
    <row r="53" spans="2:42" x14ac:dyDescent="0.2">
      <c r="B53" s="14"/>
      <c r="C53" s="722"/>
      <c r="D53" s="723"/>
      <c r="E53" s="723"/>
      <c r="F53" s="723"/>
      <c r="G53" s="723"/>
      <c r="H53" s="723"/>
      <c r="I53" s="723"/>
      <c r="J53" s="723"/>
      <c r="K53" s="723"/>
      <c r="L53" s="723"/>
      <c r="M53" s="723"/>
      <c r="N53" s="723"/>
      <c r="O53" s="723"/>
      <c r="P53" s="723"/>
      <c r="Q53" s="723"/>
      <c r="R53" s="723"/>
      <c r="S53" s="723"/>
      <c r="T53" s="723"/>
      <c r="U53" s="723"/>
      <c r="V53" s="723"/>
      <c r="W53" s="723"/>
      <c r="X53" s="723"/>
      <c r="Y53" s="723"/>
      <c r="Z53" s="723"/>
      <c r="AA53" s="724"/>
      <c r="AB53" s="16"/>
    </row>
    <row r="54" spans="2:42" x14ac:dyDescent="0.2">
      <c r="B54" s="14"/>
      <c r="C54" s="722"/>
      <c r="D54" s="723"/>
      <c r="E54" s="723"/>
      <c r="F54" s="723"/>
      <c r="G54" s="723"/>
      <c r="H54" s="723"/>
      <c r="I54" s="723"/>
      <c r="J54" s="723"/>
      <c r="K54" s="723"/>
      <c r="L54" s="723"/>
      <c r="M54" s="723"/>
      <c r="N54" s="723"/>
      <c r="O54" s="723"/>
      <c r="P54" s="723"/>
      <c r="Q54" s="723"/>
      <c r="R54" s="723"/>
      <c r="S54" s="723"/>
      <c r="T54" s="723"/>
      <c r="U54" s="723"/>
      <c r="V54" s="723"/>
      <c r="W54" s="723"/>
      <c r="X54" s="723"/>
      <c r="Y54" s="723"/>
      <c r="Z54" s="723"/>
      <c r="AA54" s="724"/>
      <c r="AB54" s="16"/>
    </row>
    <row r="55" spans="2:42" x14ac:dyDescent="0.2">
      <c r="B55" s="14"/>
      <c r="C55" s="722"/>
      <c r="D55" s="723"/>
      <c r="E55" s="723"/>
      <c r="F55" s="723"/>
      <c r="G55" s="723"/>
      <c r="H55" s="723"/>
      <c r="I55" s="723"/>
      <c r="J55" s="723"/>
      <c r="K55" s="723"/>
      <c r="L55" s="723"/>
      <c r="M55" s="723"/>
      <c r="N55" s="723"/>
      <c r="O55" s="723"/>
      <c r="P55" s="723"/>
      <c r="Q55" s="723"/>
      <c r="R55" s="723"/>
      <c r="S55" s="723"/>
      <c r="T55" s="723"/>
      <c r="U55" s="723"/>
      <c r="V55" s="723"/>
      <c r="W55" s="723"/>
      <c r="X55" s="723"/>
      <c r="Y55" s="723"/>
      <c r="Z55" s="723"/>
      <c r="AA55" s="724"/>
      <c r="AB55" s="16"/>
    </row>
    <row r="56" spans="2:42" x14ac:dyDescent="0.2">
      <c r="B56" s="14"/>
      <c r="C56" s="722"/>
      <c r="D56" s="723"/>
      <c r="E56" s="723"/>
      <c r="F56" s="723"/>
      <c r="G56" s="723"/>
      <c r="H56" s="723"/>
      <c r="I56" s="723"/>
      <c r="J56" s="723"/>
      <c r="K56" s="723"/>
      <c r="L56" s="723"/>
      <c r="M56" s="723"/>
      <c r="N56" s="723"/>
      <c r="O56" s="723"/>
      <c r="P56" s="723"/>
      <c r="Q56" s="723"/>
      <c r="R56" s="723"/>
      <c r="S56" s="723"/>
      <c r="T56" s="723"/>
      <c r="U56" s="723"/>
      <c r="V56" s="723"/>
      <c r="W56" s="723"/>
      <c r="X56" s="723"/>
      <c r="Y56" s="723"/>
      <c r="Z56" s="723"/>
      <c r="AA56" s="724"/>
      <c r="AB56" s="16"/>
    </row>
    <row r="57" spans="2:42" ht="15" thickBot="1" x14ac:dyDescent="0.25">
      <c r="B57" s="14"/>
      <c r="C57" s="725"/>
      <c r="D57" s="726"/>
      <c r="E57" s="726"/>
      <c r="F57" s="726"/>
      <c r="G57" s="726"/>
      <c r="H57" s="726"/>
      <c r="I57" s="726"/>
      <c r="J57" s="726"/>
      <c r="K57" s="726"/>
      <c r="L57" s="726"/>
      <c r="M57" s="726"/>
      <c r="N57" s="726"/>
      <c r="O57" s="726"/>
      <c r="P57" s="726"/>
      <c r="Q57" s="726"/>
      <c r="R57" s="726"/>
      <c r="S57" s="726"/>
      <c r="T57" s="726"/>
      <c r="U57" s="726"/>
      <c r="V57" s="726"/>
      <c r="W57" s="726"/>
      <c r="X57" s="726"/>
      <c r="Y57" s="726"/>
      <c r="Z57" s="726"/>
      <c r="AA57" s="727"/>
      <c r="AB57" s="16"/>
    </row>
    <row r="58" spans="2:42" x14ac:dyDescent="0.2">
      <c r="B58" s="20"/>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21"/>
    </row>
    <row r="59" spans="2:42" ht="15" thickBot="1" x14ac:dyDescent="0.25">
      <c r="B59" s="2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23"/>
    </row>
    <row r="60" spans="2:42" ht="15.75" x14ac:dyDescent="0.2">
      <c r="B60" s="24"/>
      <c r="C60" s="728" t="s">
        <v>46</v>
      </c>
      <c r="D60" s="729"/>
      <c r="E60" s="729"/>
      <c r="F60" s="729"/>
      <c r="G60" s="875"/>
      <c r="H60" s="728" t="s">
        <v>85</v>
      </c>
      <c r="I60" s="875"/>
      <c r="J60" s="728" t="s">
        <v>56</v>
      </c>
      <c r="K60" s="729"/>
      <c r="L60" s="729"/>
      <c r="M60" s="875"/>
      <c r="N60" s="728" t="s">
        <v>57</v>
      </c>
      <c r="O60" s="729"/>
      <c r="P60" s="729"/>
      <c r="Q60" s="729"/>
      <c r="R60" s="729"/>
      <c r="S60" s="729"/>
      <c r="T60" s="729"/>
      <c r="U60" s="875"/>
      <c r="V60" s="877" t="s">
        <v>58</v>
      </c>
      <c r="W60" s="877"/>
      <c r="X60" s="877"/>
      <c r="Y60" s="877"/>
      <c r="Z60" s="877"/>
      <c r="AA60" s="878"/>
      <c r="AB60" s="25"/>
    </row>
    <row r="61" spans="2:42" ht="15.75" x14ac:dyDescent="0.2">
      <c r="B61" s="26"/>
      <c r="C61" s="730"/>
      <c r="D61" s="731"/>
      <c r="E61" s="731"/>
      <c r="F61" s="731"/>
      <c r="G61" s="876"/>
      <c r="H61" s="730"/>
      <c r="I61" s="876"/>
      <c r="J61" s="730"/>
      <c r="K61" s="731"/>
      <c r="L61" s="731"/>
      <c r="M61" s="876"/>
      <c r="N61" s="730"/>
      <c r="O61" s="731"/>
      <c r="P61" s="731"/>
      <c r="Q61" s="731"/>
      <c r="R61" s="731"/>
      <c r="S61" s="731"/>
      <c r="T61" s="731"/>
      <c r="U61" s="876"/>
      <c r="V61" s="879"/>
      <c r="W61" s="879"/>
      <c r="X61" s="879"/>
      <c r="Y61" s="879"/>
      <c r="Z61" s="879"/>
      <c r="AA61" s="880"/>
      <c r="AB61" s="25"/>
    </row>
    <row r="62" spans="2:42" ht="16.5" thickBot="1" x14ac:dyDescent="0.25">
      <c r="B62" s="26"/>
      <c r="C62" s="901"/>
      <c r="D62" s="902"/>
      <c r="E62" s="902"/>
      <c r="F62" s="902"/>
      <c r="G62" s="903"/>
      <c r="H62" s="901"/>
      <c r="I62" s="903"/>
      <c r="J62" s="901"/>
      <c r="K62" s="902"/>
      <c r="L62" s="902"/>
      <c r="M62" s="903"/>
      <c r="N62" s="901"/>
      <c r="O62" s="902"/>
      <c r="P62" s="902"/>
      <c r="Q62" s="902"/>
      <c r="R62" s="902"/>
      <c r="S62" s="902"/>
      <c r="T62" s="902"/>
      <c r="U62" s="903"/>
      <c r="V62" s="906"/>
      <c r="W62" s="906"/>
      <c r="X62" s="906"/>
      <c r="Y62" s="906"/>
      <c r="Z62" s="906"/>
      <c r="AA62" s="907"/>
      <c r="AB62" s="25"/>
    </row>
    <row r="63" spans="2:42" ht="60" customHeight="1" x14ac:dyDescent="0.2">
      <c r="B63" s="24"/>
      <c r="C63" s="908" t="s">
        <v>281</v>
      </c>
      <c r="D63" s="909"/>
      <c r="E63" s="909"/>
      <c r="F63" s="909"/>
      <c r="G63" s="909"/>
      <c r="H63" s="909">
        <v>27.22</v>
      </c>
      <c r="I63" s="909"/>
      <c r="J63" s="910">
        <f>H36</f>
        <v>17.2</v>
      </c>
      <c r="K63" s="909"/>
      <c r="L63" s="909"/>
      <c r="M63" s="909"/>
      <c r="N63" s="904" t="s">
        <v>296</v>
      </c>
      <c r="O63" s="904"/>
      <c r="P63" s="904"/>
      <c r="Q63" s="904"/>
      <c r="R63" s="904"/>
      <c r="S63" s="904"/>
      <c r="T63" s="904"/>
      <c r="U63" s="904"/>
      <c r="V63" s="904" t="s">
        <v>297</v>
      </c>
      <c r="W63" s="904"/>
      <c r="X63" s="904"/>
      <c r="Y63" s="904"/>
      <c r="Z63" s="904"/>
      <c r="AA63" s="905"/>
      <c r="AB63" s="27"/>
    </row>
    <row r="64" spans="2:42" ht="29.25" customHeight="1" x14ac:dyDescent="0.2">
      <c r="B64" s="24"/>
      <c r="C64" s="873" t="s">
        <v>282</v>
      </c>
      <c r="D64" s="871"/>
      <c r="E64" s="871"/>
      <c r="F64" s="871"/>
      <c r="G64" s="871"/>
      <c r="H64" s="871">
        <v>0</v>
      </c>
      <c r="I64" s="871"/>
      <c r="J64" s="872">
        <f>H37</f>
        <v>3.97</v>
      </c>
      <c r="K64" s="871"/>
      <c r="L64" s="871"/>
      <c r="M64" s="871"/>
      <c r="N64" s="695" t="s">
        <v>298</v>
      </c>
      <c r="O64" s="695"/>
      <c r="P64" s="695"/>
      <c r="Q64" s="695"/>
      <c r="R64" s="695"/>
      <c r="S64" s="695"/>
      <c r="T64" s="695"/>
      <c r="U64" s="695"/>
      <c r="V64" s="695" t="s">
        <v>297</v>
      </c>
      <c r="W64" s="695"/>
      <c r="X64" s="695"/>
      <c r="Y64" s="695"/>
      <c r="Z64" s="695"/>
      <c r="AA64" s="882"/>
      <c r="AB64" s="27"/>
    </row>
    <row r="65" spans="2:28" ht="27" customHeight="1" x14ac:dyDescent="0.2">
      <c r="B65" s="24"/>
      <c r="C65" s="873" t="s">
        <v>283</v>
      </c>
      <c r="D65" s="871"/>
      <c r="E65" s="871"/>
      <c r="F65" s="871"/>
      <c r="G65" s="871"/>
      <c r="H65" s="871">
        <v>0</v>
      </c>
      <c r="I65" s="871"/>
      <c r="J65" s="872">
        <f>H38</f>
        <v>1.1599999999999999</v>
      </c>
      <c r="K65" s="871"/>
      <c r="L65" s="871"/>
      <c r="M65" s="871"/>
      <c r="N65" s="695" t="s">
        <v>298</v>
      </c>
      <c r="O65" s="695"/>
      <c r="P65" s="695"/>
      <c r="Q65" s="695"/>
      <c r="R65" s="695"/>
      <c r="S65" s="695"/>
      <c r="T65" s="695"/>
      <c r="U65" s="695"/>
      <c r="V65" s="695" t="s">
        <v>297</v>
      </c>
      <c r="W65" s="695"/>
      <c r="X65" s="695"/>
      <c r="Y65" s="695"/>
      <c r="Z65" s="695"/>
      <c r="AA65" s="882"/>
      <c r="AB65" s="27"/>
    </row>
    <row r="66" spans="2:28" x14ac:dyDescent="0.2">
      <c r="B66" s="24"/>
      <c r="C66" s="873" t="s">
        <v>284</v>
      </c>
      <c r="D66" s="871"/>
      <c r="E66" s="871"/>
      <c r="F66" s="871"/>
      <c r="G66" s="871"/>
      <c r="H66" s="871">
        <v>2.54</v>
      </c>
      <c r="I66" s="871"/>
      <c r="J66" s="872">
        <f>H39</f>
        <v>0</v>
      </c>
      <c r="K66" s="871"/>
      <c r="L66" s="871"/>
      <c r="M66" s="871"/>
      <c r="N66" s="695"/>
      <c r="O66" s="695"/>
      <c r="P66" s="695"/>
      <c r="Q66" s="695"/>
      <c r="R66" s="695"/>
      <c r="S66" s="695"/>
      <c r="T66" s="695"/>
      <c r="U66" s="695"/>
      <c r="V66" s="695"/>
      <c r="W66" s="695"/>
      <c r="X66" s="695"/>
      <c r="Y66" s="695"/>
      <c r="Z66" s="695"/>
      <c r="AA66" s="882"/>
      <c r="AB66" s="27"/>
    </row>
    <row r="67" spans="2:28" x14ac:dyDescent="0.2">
      <c r="B67" s="24"/>
      <c r="C67" s="480"/>
      <c r="D67" s="481"/>
      <c r="E67" s="481"/>
      <c r="F67" s="481"/>
      <c r="G67" s="481"/>
      <c r="H67" s="481"/>
      <c r="I67" s="481"/>
      <c r="J67" s="481"/>
      <c r="K67" s="481"/>
      <c r="L67" s="481"/>
      <c r="M67" s="481"/>
      <c r="N67" s="481"/>
      <c r="O67" s="481"/>
      <c r="P67" s="481"/>
      <c r="Q67" s="481"/>
      <c r="R67" s="481"/>
      <c r="S67" s="481"/>
      <c r="T67" s="481"/>
      <c r="U67" s="481"/>
      <c r="V67" s="481"/>
      <c r="W67" s="481"/>
      <c r="X67" s="481"/>
      <c r="Y67" s="481"/>
      <c r="Z67" s="481"/>
      <c r="AA67" s="870"/>
      <c r="AB67" s="27"/>
    </row>
    <row r="68" spans="2:28" x14ac:dyDescent="0.2">
      <c r="B68" s="24"/>
      <c r="C68" s="480"/>
      <c r="D68" s="481"/>
      <c r="E68" s="481"/>
      <c r="F68" s="481"/>
      <c r="G68" s="481"/>
      <c r="H68" s="481"/>
      <c r="I68" s="481"/>
      <c r="J68" s="481"/>
      <c r="K68" s="481"/>
      <c r="L68" s="481"/>
      <c r="M68" s="481"/>
      <c r="N68" s="481"/>
      <c r="O68" s="481"/>
      <c r="P68" s="481"/>
      <c r="Q68" s="481"/>
      <c r="R68" s="481"/>
      <c r="S68" s="481"/>
      <c r="T68" s="481"/>
      <c r="U68" s="481"/>
      <c r="V68" s="481"/>
      <c r="W68" s="481"/>
      <c r="X68" s="481"/>
      <c r="Y68" s="481"/>
      <c r="Z68" s="481"/>
      <c r="AA68" s="870"/>
      <c r="AB68" s="27"/>
    </row>
    <row r="69" spans="2:28" x14ac:dyDescent="0.2">
      <c r="B69" s="24"/>
      <c r="C69" s="480"/>
      <c r="D69" s="481"/>
      <c r="E69" s="481"/>
      <c r="F69" s="481"/>
      <c r="G69" s="481"/>
      <c r="H69" s="481"/>
      <c r="I69" s="481"/>
      <c r="J69" s="481"/>
      <c r="K69" s="481"/>
      <c r="L69" s="481"/>
      <c r="M69" s="481"/>
      <c r="N69" s="481"/>
      <c r="O69" s="481"/>
      <c r="P69" s="481"/>
      <c r="Q69" s="481"/>
      <c r="R69" s="481"/>
      <c r="S69" s="481"/>
      <c r="T69" s="481"/>
      <c r="U69" s="481"/>
      <c r="V69" s="481"/>
      <c r="W69" s="481"/>
      <c r="X69" s="481"/>
      <c r="Y69" s="481"/>
      <c r="Z69" s="481"/>
      <c r="AA69" s="870"/>
      <c r="AB69" s="27"/>
    </row>
    <row r="70" spans="2:28" x14ac:dyDescent="0.2">
      <c r="B70" s="24"/>
      <c r="C70" s="480"/>
      <c r="D70" s="481"/>
      <c r="E70" s="481"/>
      <c r="F70" s="481"/>
      <c r="G70" s="481"/>
      <c r="H70" s="481"/>
      <c r="I70" s="481"/>
      <c r="J70" s="481"/>
      <c r="K70" s="481"/>
      <c r="L70" s="481"/>
      <c r="M70" s="481"/>
      <c r="N70" s="481"/>
      <c r="O70" s="481"/>
      <c r="P70" s="481"/>
      <c r="Q70" s="481"/>
      <c r="R70" s="481"/>
      <c r="S70" s="481"/>
      <c r="T70" s="481"/>
      <c r="U70" s="481"/>
      <c r="V70" s="481"/>
      <c r="W70" s="481"/>
      <c r="X70" s="481"/>
      <c r="Y70" s="481"/>
      <c r="Z70" s="481"/>
      <c r="AA70" s="870"/>
      <c r="AB70" s="27"/>
    </row>
    <row r="71" spans="2:28" x14ac:dyDescent="0.2">
      <c r="B71" s="24"/>
      <c r="C71" s="480"/>
      <c r="D71" s="481"/>
      <c r="E71" s="481"/>
      <c r="F71" s="481"/>
      <c r="G71" s="481"/>
      <c r="H71" s="481"/>
      <c r="I71" s="481"/>
      <c r="J71" s="481"/>
      <c r="K71" s="481"/>
      <c r="L71" s="481"/>
      <c r="M71" s="481"/>
      <c r="N71" s="481"/>
      <c r="O71" s="481"/>
      <c r="P71" s="481"/>
      <c r="Q71" s="481"/>
      <c r="R71" s="481"/>
      <c r="S71" s="481"/>
      <c r="T71" s="481"/>
      <c r="U71" s="481"/>
      <c r="V71" s="481"/>
      <c r="W71" s="481"/>
      <c r="X71" s="481"/>
      <c r="Y71" s="481"/>
      <c r="Z71" s="481"/>
      <c r="AA71" s="870"/>
      <c r="AB71" s="27"/>
    </row>
    <row r="72" spans="2:28" x14ac:dyDescent="0.2">
      <c r="B72" s="24"/>
      <c r="C72" s="480"/>
      <c r="D72" s="481"/>
      <c r="E72" s="481"/>
      <c r="F72" s="481"/>
      <c r="G72" s="481"/>
      <c r="H72" s="481"/>
      <c r="I72" s="481"/>
      <c r="J72" s="481"/>
      <c r="K72" s="481"/>
      <c r="L72" s="481"/>
      <c r="M72" s="481"/>
      <c r="N72" s="481"/>
      <c r="O72" s="481"/>
      <c r="P72" s="481"/>
      <c r="Q72" s="481"/>
      <c r="R72" s="481"/>
      <c r="S72" s="481"/>
      <c r="T72" s="481"/>
      <c r="U72" s="481"/>
      <c r="V72" s="481"/>
      <c r="W72" s="481"/>
      <c r="X72" s="481"/>
      <c r="Y72" s="481"/>
      <c r="Z72" s="481"/>
      <c r="AA72" s="870"/>
      <c r="AB72" s="27"/>
    </row>
    <row r="73" spans="2:28" x14ac:dyDescent="0.2">
      <c r="B73" s="24"/>
      <c r="C73" s="480"/>
      <c r="D73" s="481"/>
      <c r="E73" s="481"/>
      <c r="F73" s="481"/>
      <c r="G73" s="481"/>
      <c r="H73" s="481"/>
      <c r="I73" s="481"/>
      <c r="J73" s="481"/>
      <c r="K73" s="481"/>
      <c r="L73" s="481"/>
      <c r="M73" s="481"/>
      <c r="N73" s="481"/>
      <c r="O73" s="481"/>
      <c r="P73" s="481"/>
      <c r="Q73" s="481"/>
      <c r="R73" s="481"/>
      <c r="S73" s="481"/>
      <c r="T73" s="481"/>
      <c r="U73" s="481"/>
      <c r="V73" s="481"/>
      <c r="W73" s="481"/>
      <c r="X73" s="481"/>
      <c r="Y73" s="481"/>
      <c r="Z73" s="481"/>
      <c r="AA73" s="870"/>
      <c r="AB73" s="27"/>
    </row>
    <row r="74" spans="2:28" ht="15.75" customHeight="1" thickBot="1" x14ac:dyDescent="0.25">
      <c r="B74" s="24"/>
      <c r="C74" s="482"/>
      <c r="D74" s="483"/>
      <c r="E74" s="483"/>
      <c r="F74" s="483"/>
      <c r="G74" s="483"/>
      <c r="H74" s="483"/>
      <c r="I74" s="483"/>
      <c r="J74" s="483"/>
      <c r="K74" s="483"/>
      <c r="L74" s="483"/>
      <c r="M74" s="483"/>
      <c r="N74" s="483"/>
      <c r="O74" s="483"/>
      <c r="P74" s="483"/>
      <c r="Q74" s="483"/>
      <c r="R74" s="483"/>
      <c r="S74" s="483"/>
      <c r="T74" s="483"/>
      <c r="U74" s="483"/>
      <c r="V74" s="483"/>
      <c r="W74" s="483"/>
      <c r="X74" s="483"/>
      <c r="Y74" s="483"/>
      <c r="Z74" s="483"/>
      <c r="AA74" s="874"/>
      <c r="AB74" s="27"/>
    </row>
    <row r="75" spans="2:28" x14ac:dyDescent="0.2">
      <c r="B75" s="2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29"/>
    </row>
  </sheetData>
  <mergeCells count="137">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Z21"/>
    <mergeCell ref="X28:Z28"/>
    <mergeCell ref="T28:V28"/>
    <mergeCell ref="O28:R28"/>
    <mergeCell ref="K28:N28"/>
    <mergeCell ref="C34:AA34"/>
    <mergeCell ref="C35:G35"/>
    <mergeCell ref="K35:AA35"/>
    <mergeCell ref="C26:H26"/>
    <mergeCell ref="I26:AA26"/>
    <mergeCell ref="C28:H28"/>
    <mergeCell ref="I28:J28"/>
    <mergeCell ref="K32:N32"/>
    <mergeCell ref="O32:R32"/>
    <mergeCell ref="C39:G39"/>
    <mergeCell ref="K39:AA39"/>
    <mergeCell ref="C36:G36"/>
    <mergeCell ref="K36:AA36"/>
    <mergeCell ref="C37:G37"/>
    <mergeCell ref="K37:AA37"/>
    <mergeCell ref="C38:G38"/>
    <mergeCell ref="K38:AA38"/>
    <mergeCell ref="S32:T32"/>
    <mergeCell ref="U32:W32"/>
    <mergeCell ref="X32:Y32"/>
    <mergeCell ref="Z32:AA32"/>
    <mergeCell ref="C30:J32"/>
    <mergeCell ref="C66:G66"/>
    <mergeCell ref="H66:I66"/>
    <mergeCell ref="J66:M66"/>
    <mergeCell ref="C40:G40"/>
    <mergeCell ref="K40:AA40"/>
    <mergeCell ref="C43:AA44"/>
    <mergeCell ref="C45:AA57"/>
    <mergeCell ref="C60:G62"/>
    <mergeCell ref="H60:I62"/>
    <mergeCell ref="J60:M62"/>
    <mergeCell ref="N63:U63"/>
    <mergeCell ref="N64:U64"/>
    <mergeCell ref="N65:U65"/>
    <mergeCell ref="N66:U66"/>
    <mergeCell ref="V63:AA63"/>
    <mergeCell ref="V64:AA64"/>
    <mergeCell ref="V65:AA65"/>
    <mergeCell ref="V66:AA66"/>
    <mergeCell ref="V60:AA62"/>
    <mergeCell ref="N60:U62"/>
    <mergeCell ref="C63:G63"/>
    <mergeCell ref="H63:I63"/>
    <mergeCell ref="J63:M63"/>
    <mergeCell ref="C64:G64"/>
    <mergeCell ref="H64:I64"/>
    <mergeCell ref="J64:M64"/>
    <mergeCell ref="C65:G65"/>
    <mergeCell ref="H65:I65"/>
    <mergeCell ref="J65:M65"/>
    <mergeCell ref="V71:AA71"/>
    <mergeCell ref="V72:AA72"/>
    <mergeCell ref="V73:AA73"/>
    <mergeCell ref="V74:AA74"/>
    <mergeCell ref="H67:I67"/>
    <mergeCell ref="J67:M67"/>
    <mergeCell ref="C68:G68"/>
    <mergeCell ref="H68:I68"/>
    <mergeCell ref="J68:M68"/>
    <mergeCell ref="C69:G69"/>
    <mergeCell ref="H69:I69"/>
    <mergeCell ref="J69:M69"/>
    <mergeCell ref="C70:G70"/>
    <mergeCell ref="N67:U67"/>
    <mergeCell ref="N68:U68"/>
    <mergeCell ref="N69:U69"/>
    <mergeCell ref="N70:U70"/>
    <mergeCell ref="V67:AA67"/>
    <mergeCell ref="V68:AA68"/>
    <mergeCell ref="V69:AA69"/>
    <mergeCell ref="V70:AA70"/>
    <mergeCell ref="C67:G67"/>
    <mergeCell ref="C74:G74"/>
    <mergeCell ref="H74:I74"/>
    <mergeCell ref="J74:M74"/>
    <mergeCell ref="C71:G71"/>
    <mergeCell ref="H71:I71"/>
    <mergeCell ref="N71:U71"/>
    <mergeCell ref="N72:U72"/>
    <mergeCell ref="N73:U73"/>
    <mergeCell ref="N74:U74"/>
    <mergeCell ref="J71:M71"/>
    <mergeCell ref="C72:G72"/>
    <mergeCell ref="H72:I72"/>
    <mergeCell ref="J72:M72"/>
    <mergeCell ref="H70:I70"/>
    <mergeCell ref="J70:M70"/>
    <mergeCell ref="C73:G73"/>
    <mergeCell ref="H73:I73"/>
    <mergeCell ref="J73:M73"/>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AU75"/>
  <sheetViews>
    <sheetView view="pageBreakPreview" topLeftCell="E32" zoomScaleNormal="100" zoomScaleSheetLayoutView="100" zoomScalePageLayoutView="70" workbookViewId="0">
      <selection activeCell="I16" sqref="I16:AA16"/>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6" style="1" customWidth="1"/>
    <col min="9" max="9" width="16.1406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43" width="3.7109375" style="1"/>
    <col min="44" max="44" width="13.28515625" style="1" customWidth="1"/>
    <col min="45" max="45" width="33" style="1" customWidth="1"/>
    <col min="46" max="46" width="27.42578125" style="1" customWidth="1"/>
    <col min="47" max="47" width="19.28515625" style="1" customWidth="1"/>
    <col min="48" max="16384" width="3.7109375" style="1"/>
  </cols>
  <sheetData>
    <row r="1" spans="2:28" ht="15" thickBot="1" x14ac:dyDescent="0.25">
      <c r="B1" s="2"/>
      <c r="C1" s="2"/>
      <c r="D1" s="2"/>
      <c r="E1" s="2"/>
      <c r="F1" s="2"/>
    </row>
    <row r="2" spans="2:28"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row>
    <row r="3" spans="2:28" ht="15"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6"/>
      <c r="AA3" s="486"/>
      <c r="AB3" s="487"/>
    </row>
    <row r="4" spans="2:28" ht="15.75"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444" t="s">
        <v>4</v>
      </c>
      <c r="D7" s="445"/>
      <c r="E7" s="445"/>
      <c r="F7" s="445"/>
      <c r="G7" s="445"/>
      <c r="H7" s="446"/>
      <c r="I7" s="770" t="s">
        <v>211</v>
      </c>
      <c r="J7" s="771"/>
      <c r="K7" s="771"/>
      <c r="L7" s="771"/>
      <c r="M7" s="771"/>
      <c r="N7" s="771"/>
      <c r="O7" s="771"/>
      <c r="P7" s="771"/>
      <c r="Q7" s="771"/>
      <c r="R7" s="771"/>
      <c r="S7" s="771"/>
      <c r="T7" s="771"/>
      <c r="U7" s="771"/>
      <c r="V7" s="771"/>
      <c r="W7" s="771"/>
      <c r="X7" s="771"/>
      <c r="Y7" s="771"/>
      <c r="Z7" s="771"/>
      <c r="AA7" s="772"/>
      <c r="AB7" s="10"/>
    </row>
    <row r="8" spans="2:28" ht="15.75" thickBot="1" x14ac:dyDescent="0.25">
      <c r="B8" s="9"/>
      <c r="C8" s="447"/>
      <c r="D8" s="448"/>
      <c r="E8" s="448"/>
      <c r="F8" s="448"/>
      <c r="G8" s="448"/>
      <c r="H8" s="449"/>
      <c r="I8" s="773"/>
      <c r="J8" s="774"/>
      <c r="K8" s="774"/>
      <c r="L8" s="774"/>
      <c r="M8" s="774"/>
      <c r="N8" s="774"/>
      <c r="O8" s="774"/>
      <c r="P8" s="774"/>
      <c r="Q8" s="774"/>
      <c r="R8" s="774"/>
      <c r="S8" s="774"/>
      <c r="T8" s="774"/>
      <c r="U8" s="774"/>
      <c r="V8" s="774"/>
      <c r="W8" s="774"/>
      <c r="X8" s="774"/>
      <c r="Y8" s="774"/>
      <c r="Z8" s="774"/>
      <c r="AA8" s="77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444" t="s">
        <v>6</v>
      </c>
      <c r="D10" s="445"/>
      <c r="E10" s="445"/>
      <c r="F10" s="445"/>
      <c r="G10" s="445"/>
      <c r="H10" s="446"/>
      <c r="I10" s="501" t="s">
        <v>299</v>
      </c>
      <c r="J10" s="502"/>
      <c r="K10" s="502"/>
      <c r="L10" s="502"/>
      <c r="M10" s="502"/>
      <c r="N10" s="502"/>
      <c r="O10" s="502"/>
      <c r="P10" s="502"/>
      <c r="Q10" s="503"/>
      <c r="R10" s="498" t="s">
        <v>8</v>
      </c>
      <c r="S10" s="499"/>
      <c r="T10" s="499"/>
      <c r="U10" s="500"/>
      <c r="V10" s="400" t="s">
        <v>9</v>
      </c>
      <c r="W10" s="401"/>
      <c r="X10" s="401"/>
      <c r="Y10" s="401"/>
      <c r="Z10" s="401"/>
      <c r="AA10" s="402"/>
      <c r="AB10" s="10"/>
    </row>
    <row r="11" spans="2:28" ht="28.5" customHeight="1" thickBot="1" x14ac:dyDescent="0.25">
      <c r="B11" s="9"/>
      <c r="C11" s="447"/>
      <c r="D11" s="448"/>
      <c r="E11" s="448"/>
      <c r="F11" s="448"/>
      <c r="G11" s="448"/>
      <c r="H11" s="449"/>
      <c r="I11" s="504"/>
      <c r="J11" s="505"/>
      <c r="K11" s="505"/>
      <c r="L11" s="505"/>
      <c r="M11" s="505"/>
      <c r="N11" s="505"/>
      <c r="O11" s="505"/>
      <c r="P11" s="505"/>
      <c r="Q11" s="506"/>
      <c r="R11" s="427" t="s">
        <v>300</v>
      </c>
      <c r="S11" s="507"/>
      <c r="T11" s="507"/>
      <c r="U11" s="508"/>
      <c r="V11" s="477" t="s">
        <v>270</v>
      </c>
      <c r="W11" s="496"/>
      <c r="X11" s="496"/>
      <c r="Y11" s="496"/>
      <c r="Z11" s="496"/>
      <c r="AA11" s="49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444" t="s">
        <v>11</v>
      </c>
      <c r="D13" s="445"/>
      <c r="E13" s="445"/>
      <c r="F13" s="445"/>
      <c r="G13" s="445"/>
      <c r="H13" s="446"/>
      <c r="I13" s="450" t="s">
        <v>301</v>
      </c>
      <c r="J13" s="451"/>
      <c r="K13" s="451"/>
      <c r="L13" s="451"/>
      <c r="M13" s="451"/>
      <c r="N13" s="451"/>
      <c r="O13" s="451"/>
      <c r="P13" s="451"/>
      <c r="Q13" s="451"/>
      <c r="R13" s="451"/>
      <c r="S13" s="452"/>
      <c r="T13" s="444" t="s">
        <v>13</v>
      </c>
      <c r="U13" s="445"/>
      <c r="V13" s="445"/>
      <c r="W13" s="445"/>
      <c r="X13" s="445"/>
      <c r="Y13" s="445"/>
      <c r="Z13" s="445"/>
      <c r="AA13" s="446"/>
      <c r="AB13" s="16"/>
    </row>
    <row r="14" spans="2:28" ht="42" customHeight="1" thickBot="1" x14ac:dyDescent="0.25">
      <c r="B14" s="14"/>
      <c r="C14" s="447"/>
      <c r="D14" s="448"/>
      <c r="E14" s="448"/>
      <c r="F14" s="448"/>
      <c r="G14" s="448"/>
      <c r="H14" s="449"/>
      <c r="I14" s="453"/>
      <c r="J14" s="454"/>
      <c r="K14" s="454"/>
      <c r="L14" s="454"/>
      <c r="M14" s="454"/>
      <c r="N14" s="454"/>
      <c r="O14" s="454"/>
      <c r="P14" s="454"/>
      <c r="Q14" s="454"/>
      <c r="R14" s="454"/>
      <c r="S14" s="455"/>
      <c r="T14" s="456" t="s">
        <v>67</v>
      </c>
      <c r="U14" s="457"/>
      <c r="V14" s="457"/>
      <c r="W14" s="457"/>
      <c r="X14" s="457"/>
      <c r="Y14" s="457"/>
      <c r="Z14" s="457"/>
      <c r="AA14" s="458"/>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21" t="s">
        <v>15</v>
      </c>
      <c r="D16" s="422"/>
      <c r="E16" s="422"/>
      <c r="F16" s="422"/>
      <c r="G16" s="422"/>
      <c r="H16" s="423"/>
      <c r="I16" s="424" t="s">
        <v>302</v>
      </c>
      <c r="J16" s="425"/>
      <c r="K16" s="425"/>
      <c r="L16" s="425"/>
      <c r="M16" s="425"/>
      <c r="N16" s="425"/>
      <c r="O16" s="425"/>
      <c r="P16" s="425"/>
      <c r="Q16" s="425"/>
      <c r="R16" s="425"/>
      <c r="S16" s="425"/>
      <c r="T16" s="425"/>
      <c r="U16" s="425"/>
      <c r="V16" s="425"/>
      <c r="W16" s="425"/>
      <c r="X16" s="425"/>
      <c r="Y16" s="425"/>
      <c r="Z16" s="425"/>
      <c r="AA16" s="426"/>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63" customHeight="1" thickBot="1" x14ac:dyDescent="0.25">
      <c r="B18" s="14"/>
      <c r="C18" s="421" t="s">
        <v>17</v>
      </c>
      <c r="D18" s="422"/>
      <c r="E18" s="422"/>
      <c r="F18" s="422"/>
      <c r="G18" s="422"/>
      <c r="H18" s="423"/>
      <c r="I18" s="424" t="s">
        <v>303</v>
      </c>
      <c r="J18" s="425"/>
      <c r="K18" s="425"/>
      <c r="L18" s="425"/>
      <c r="M18" s="425"/>
      <c r="N18" s="425"/>
      <c r="O18" s="425"/>
      <c r="P18" s="425"/>
      <c r="Q18" s="425"/>
      <c r="R18" s="425"/>
      <c r="S18" s="425"/>
      <c r="T18" s="425"/>
      <c r="U18" s="425"/>
      <c r="V18" s="425"/>
      <c r="W18" s="425"/>
      <c r="X18" s="425"/>
      <c r="Y18" s="425"/>
      <c r="Z18" s="425"/>
      <c r="AA18" s="426"/>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462" t="s">
        <v>19</v>
      </c>
      <c r="D20" s="463"/>
      <c r="E20" s="463"/>
      <c r="F20" s="463"/>
      <c r="G20" s="463"/>
      <c r="H20" s="464"/>
      <c r="I20" s="468" t="s">
        <v>217</v>
      </c>
      <c r="J20" s="469"/>
      <c r="K20" s="469"/>
      <c r="L20" s="470"/>
      <c r="M20" s="400" t="s">
        <v>21</v>
      </c>
      <c r="N20" s="401"/>
      <c r="O20" s="401"/>
      <c r="P20" s="401"/>
      <c r="Q20" s="401"/>
      <c r="R20" s="401"/>
      <c r="S20" s="402"/>
      <c r="T20" s="400" t="s">
        <v>22</v>
      </c>
      <c r="U20" s="401"/>
      <c r="V20" s="401"/>
      <c r="W20" s="401"/>
      <c r="X20" s="401"/>
      <c r="Y20" s="401"/>
      <c r="Z20" s="401"/>
      <c r="AA20" s="402"/>
      <c r="AB20" s="16"/>
    </row>
    <row r="21" spans="2:28" ht="30.75" customHeight="1" thickBot="1" x14ac:dyDescent="0.25">
      <c r="B21" s="14"/>
      <c r="C21" s="465"/>
      <c r="D21" s="466"/>
      <c r="E21" s="466"/>
      <c r="F21" s="466"/>
      <c r="G21" s="466"/>
      <c r="H21" s="467"/>
      <c r="I21" s="471"/>
      <c r="J21" s="472"/>
      <c r="K21" s="472"/>
      <c r="L21" s="473"/>
      <c r="M21" s="474" t="s">
        <v>218</v>
      </c>
      <c r="N21" s="475"/>
      <c r="O21" s="475"/>
      <c r="P21" s="475"/>
      <c r="Q21" s="475"/>
      <c r="R21" s="475"/>
      <c r="S21" s="476"/>
      <c r="T21" s="474" t="s">
        <v>219</v>
      </c>
      <c r="U21" s="475"/>
      <c r="V21" s="475"/>
      <c r="W21" s="475"/>
      <c r="X21" s="475"/>
      <c r="Y21" s="475"/>
      <c r="Z21" s="475"/>
      <c r="AA21" s="475"/>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c r="AB23" s="16"/>
    </row>
    <row r="24" spans="2:28" ht="31.9" customHeight="1" thickBot="1" x14ac:dyDescent="0.25">
      <c r="B24" s="14"/>
      <c r="C24" s="403" t="s">
        <v>304</v>
      </c>
      <c r="D24" s="404"/>
      <c r="E24" s="404"/>
      <c r="F24" s="404"/>
      <c r="G24" s="404"/>
      <c r="H24" s="404"/>
      <c r="I24" s="405"/>
      <c r="J24" s="403" t="s">
        <v>221</v>
      </c>
      <c r="K24" s="404"/>
      <c r="L24" s="404"/>
      <c r="M24" s="404"/>
      <c r="N24" s="404"/>
      <c r="O24" s="404"/>
      <c r="P24" s="405"/>
      <c r="Q24" s="894" t="s">
        <v>222</v>
      </c>
      <c r="R24" s="895"/>
      <c r="S24" s="895"/>
      <c r="T24" s="895"/>
      <c r="U24" s="895"/>
      <c r="V24" s="895"/>
      <c r="W24" s="895"/>
      <c r="X24" s="895"/>
      <c r="Y24" s="895"/>
      <c r="Z24" s="895"/>
      <c r="AA24" s="896"/>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21" t="s">
        <v>31</v>
      </c>
      <c r="D26" s="422"/>
      <c r="E26" s="422"/>
      <c r="F26" s="422"/>
      <c r="G26" s="422"/>
      <c r="H26" s="423"/>
      <c r="I26" s="424" t="s">
        <v>305</v>
      </c>
      <c r="J26" s="425"/>
      <c r="K26" s="425"/>
      <c r="L26" s="425"/>
      <c r="M26" s="425"/>
      <c r="N26" s="425"/>
      <c r="O26" s="425"/>
      <c r="P26" s="425"/>
      <c r="Q26" s="425"/>
      <c r="R26" s="425"/>
      <c r="S26" s="425"/>
      <c r="T26" s="425"/>
      <c r="U26" s="425"/>
      <c r="V26" s="425"/>
      <c r="W26" s="425"/>
      <c r="X26" s="425"/>
      <c r="Y26" s="425"/>
      <c r="Z26" s="425"/>
      <c r="AA26" s="426"/>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64.5" customHeight="1" thickBot="1" x14ac:dyDescent="0.25">
      <c r="B28" s="14"/>
      <c r="C28" s="421" t="s">
        <v>33</v>
      </c>
      <c r="D28" s="422"/>
      <c r="E28" s="422"/>
      <c r="F28" s="422"/>
      <c r="G28" s="422"/>
      <c r="H28" s="423"/>
      <c r="I28" s="427">
        <v>1</v>
      </c>
      <c r="J28" s="424"/>
      <c r="K28" s="409" t="s">
        <v>34</v>
      </c>
      <c r="L28" s="410"/>
      <c r="M28" s="410"/>
      <c r="N28" s="411"/>
      <c r="O28" s="461" t="s">
        <v>35</v>
      </c>
      <c r="P28" s="459"/>
      <c r="Q28" s="459"/>
      <c r="R28" s="460"/>
      <c r="S28" s="64" t="s">
        <v>37</v>
      </c>
      <c r="T28" s="459" t="s">
        <v>36</v>
      </c>
      <c r="U28" s="459"/>
      <c r="V28" s="460"/>
      <c r="W28" s="31"/>
      <c r="X28" s="441" t="s">
        <v>38</v>
      </c>
      <c r="Y28" s="442"/>
      <c r="Z28" s="443"/>
      <c r="AA28" s="30"/>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c r="AB30" s="16"/>
    </row>
    <row r="31" spans="2:28" ht="14.25" customHeight="1" x14ac:dyDescent="0.2">
      <c r="B31" s="14"/>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c r="AB31" s="16"/>
    </row>
    <row r="32" spans="2:28" ht="15" customHeight="1" thickBot="1" x14ac:dyDescent="0.25">
      <c r="B32" s="14"/>
      <c r="C32" s="438"/>
      <c r="D32" s="439"/>
      <c r="E32" s="439"/>
      <c r="F32" s="439"/>
      <c r="G32" s="439"/>
      <c r="H32" s="439"/>
      <c r="I32" s="439"/>
      <c r="J32" s="440"/>
      <c r="K32" s="913">
        <v>0</v>
      </c>
      <c r="L32" s="911"/>
      <c r="M32" s="911"/>
      <c r="N32" s="911"/>
      <c r="O32" s="911">
        <v>0.89</v>
      </c>
      <c r="P32" s="911"/>
      <c r="Q32" s="911"/>
      <c r="R32" s="911"/>
      <c r="S32" s="911">
        <v>0.9</v>
      </c>
      <c r="T32" s="911"/>
      <c r="U32" s="911">
        <v>0.99</v>
      </c>
      <c r="V32" s="911"/>
      <c r="W32" s="911"/>
      <c r="X32" s="911">
        <v>1</v>
      </c>
      <c r="Y32" s="911"/>
      <c r="Z32" s="911">
        <v>1.1000000000000001</v>
      </c>
      <c r="AA32" s="912"/>
      <c r="AB32" s="16"/>
    </row>
    <row r="33" spans="2:47"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47" s="18" customFormat="1" ht="15.75" thickBot="1" x14ac:dyDescent="0.25">
      <c r="B34" s="19"/>
      <c r="C34" s="756" t="s">
        <v>45</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47" s="18" customFormat="1" ht="39" thickBot="1" x14ac:dyDescent="0.25">
      <c r="B35" s="19"/>
      <c r="C35" s="756" t="s">
        <v>46</v>
      </c>
      <c r="D35" s="757"/>
      <c r="E35" s="757"/>
      <c r="F35" s="757"/>
      <c r="G35" s="758"/>
      <c r="H35" s="111" t="s">
        <v>306</v>
      </c>
      <c r="I35" s="111" t="s">
        <v>307</v>
      </c>
      <c r="J35" s="94" t="s">
        <v>49</v>
      </c>
      <c r="K35" s="759" t="s">
        <v>50</v>
      </c>
      <c r="L35" s="760"/>
      <c r="M35" s="760"/>
      <c r="N35" s="760"/>
      <c r="O35" s="760"/>
      <c r="P35" s="760"/>
      <c r="Q35" s="760"/>
      <c r="R35" s="760"/>
      <c r="S35" s="760"/>
      <c r="T35" s="760"/>
      <c r="U35" s="760"/>
      <c r="V35" s="760"/>
      <c r="W35" s="760"/>
      <c r="X35" s="760"/>
      <c r="Y35" s="760"/>
      <c r="Z35" s="760"/>
      <c r="AA35" s="761"/>
      <c r="AB35" s="16"/>
    </row>
    <row r="36" spans="2:47" s="18" customFormat="1" ht="51.75" customHeight="1" x14ac:dyDescent="0.2">
      <c r="B36" s="19"/>
      <c r="C36" s="744" t="s">
        <v>78</v>
      </c>
      <c r="D36" s="745"/>
      <c r="E36" s="745"/>
      <c r="F36" s="745"/>
      <c r="G36" s="746"/>
      <c r="H36" s="95">
        <v>11</v>
      </c>
      <c r="I36" s="95">
        <v>10</v>
      </c>
      <c r="J36" s="129">
        <f>+(H36/I36)</f>
        <v>1.1000000000000001</v>
      </c>
      <c r="K36" s="891" t="s">
        <v>308</v>
      </c>
      <c r="L36" s="892"/>
      <c r="M36" s="892"/>
      <c r="N36" s="892"/>
      <c r="O36" s="892"/>
      <c r="P36" s="892"/>
      <c r="Q36" s="892"/>
      <c r="R36" s="892"/>
      <c r="S36" s="892"/>
      <c r="T36" s="892"/>
      <c r="U36" s="892"/>
      <c r="V36" s="892"/>
      <c r="W36" s="892"/>
      <c r="X36" s="892"/>
      <c r="Y36" s="892"/>
      <c r="Z36" s="892"/>
      <c r="AA36" s="893"/>
      <c r="AB36" s="16"/>
    </row>
    <row r="37" spans="2:47" s="18" customFormat="1" ht="48" customHeight="1" x14ac:dyDescent="0.2">
      <c r="B37" s="19"/>
      <c r="C37" s="744" t="s">
        <v>80</v>
      </c>
      <c r="D37" s="745"/>
      <c r="E37" s="745"/>
      <c r="F37" s="745"/>
      <c r="G37" s="746"/>
      <c r="H37" s="97">
        <v>8</v>
      </c>
      <c r="I37" s="97">
        <v>10</v>
      </c>
      <c r="J37" s="129">
        <f>+(H37/I37)</f>
        <v>0.8</v>
      </c>
      <c r="K37" s="891" t="s">
        <v>309</v>
      </c>
      <c r="L37" s="892"/>
      <c r="M37" s="892"/>
      <c r="N37" s="892"/>
      <c r="O37" s="892"/>
      <c r="P37" s="892"/>
      <c r="Q37" s="892"/>
      <c r="R37" s="892"/>
      <c r="S37" s="892"/>
      <c r="T37" s="892"/>
      <c r="U37" s="892"/>
      <c r="V37" s="892"/>
      <c r="W37" s="892"/>
      <c r="X37" s="892"/>
      <c r="Y37" s="892"/>
      <c r="Z37" s="892"/>
      <c r="AA37" s="893"/>
      <c r="AB37" s="16"/>
    </row>
    <row r="38" spans="2:47" s="18" customFormat="1" ht="42.75" customHeight="1" x14ac:dyDescent="0.2">
      <c r="B38" s="19"/>
      <c r="C38" s="744" t="s">
        <v>82</v>
      </c>
      <c r="D38" s="745"/>
      <c r="E38" s="745"/>
      <c r="F38" s="745"/>
      <c r="G38" s="746"/>
      <c r="H38" s="95">
        <v>12</v>
      </c>
      <c r="I38" s="95">
        <v>10</v>
      </c>
      <c r="J38" s="129">
        <f>+(H38/I38)</f>
        <v>1.2</v>
      </c>
      <c r="K38" s="891" t="s">
        <v>310</v>
      </c>
      <c r="L38" s="892"/>
      <c r="M38" s="892"/>
      <c r="N38" s="892"/>
      <c r="O38" s="892"/>
      <c r="P38" s="892"/>
      <c r="Q38" s="892"/>
      <c r="R38" s="892"/>
      <c r="S38" s="892"/>
      <c r="T38" s="892"/>
      <c r="U38" s="892"/>
      <c r="V38" s="892"/>
      <c r="W38" s="892"/>
      <c r="X38" s="892"/>
      <c r="Y38" s="892"/>
      <c r="Z38" s="892"/>
      <c r="AA38" s="893"/>
      <c r="AB38" s="16"/>
    </row>
    <row r="39" spans="2:47" s="18" customFormat="1" ht="44.25" customHeight="1" thickBot="1" x14ac:dyDescent="0.25">
      <c r="B39" s="19"/>
      <c r="C39" s="744" t="s">
        <v>90</v>
      </c>
      <c r="D39" s="745"/>
      <c r="E39" s="745"/>
      <c r="F39" s="745"/>
      <c r="G39" s="746"/>
      <c r="H39" s="95"/>
      <c r="I39" s="95">
        <v>10</v>
      </c>
      <c r="J39" s="129">
        <f>+(H39/I39)</f>
        <v>0</v>
      </c>
      <c r="K39" s="891"/>
      <c r="L39" s="892"/>
      <c r="M39" s="892"/>
      <c r="N39" s="892"/>
      <c r="O39" s="892"/>
      <c r="P39" s="892"/>
      <c r="Q39" s="892"/>
      <c r="R39" s="892"/>
      <c r="S39" s="892"/>
      <c r="T39" s="892"/>
      <c r="U39" s="892"/>
      <c r="V39" s="892"/>
      <c r="W39" s="892"/>
      <c r="X39" s="892"/>
      <c r="Y39" s="892"/>
      <c r="Z39" s="892"/>
      <c r="AA39" s="893"/>
      <c r="AB39" s="16"/>
    </row>
    <row r="40" spans="2:47" s="18" customFormat="1" ht="15.75" customHeight="1" thickBot="1" x14ac:dyDescent="0.3">
      <c r="B40" s="19"/>
      <c r="C40" s="750" t="s">
        <v>53</v>
      </c>
      <c r="D40" s="751"/>
      <c r="E40" s="751"/>
      <c r="F40" s="751"/>
      <c r="G40" s="752"/>
      <c r="H40" s="137">
        <f>SUM(H36:H39)</f>
        <v>31</v>
      </c>
      <c r="I40" s="136">
        <f>SUM(I36:I39)</f>
        <v>40</v>
      </c>
      <c r="J40" s="129">
        <f>+(H40/I40)</f>
        <v>0.77500000000000002</v>
      </c>
      <c r="K40" s="753"/>
      <c r="L40" s="754"/>
      <c r="M40" s="754"/>
      <c r="N40" s="754"/>
      <c r="O40" s="754"/>
      <c r="P40" s="754"/>
      <c r="Q40" s="754"/>
      <c r="R40" s="754"/>
      <c r="S40" s="754"/>
      <c r="T40" s="754"/>
      <c r="U40" s="754"/>
      <c r="V40" s="754"/>
      <c r="W40" s="754"/>
      <c r="X40" s="754"/>
      <c r="Y40" s="754"/>
      <c r="Z40" s="754"/>
      <c r="AA40" s="755"/>
      <c r="AB40" s="16"/>
    </row>
    <row r="41" spans="2:47" s="18" customFormat="1" ht="5.25" customHeight="1" x14ac:dyDescent="0.2">
      <c r="B41" s="19"/>
      <c r="C41" s="15"/>
      <c r="D41" s="15"/>
      <c r="E41" s="15"/>
      <c r="F41" s="15"/>
      <c r="G41" s="15"/>
      <c r="H41" s="100"/>
      <c r="I41" s="100"/>
      <c r="J41" s="101"/>
      <c r="K41" s="15"/>
      <c r="L41" s="15"/>
      <c r="M41" s="15"/>
      <c r="N41" s="15"/>
      <c r="O41" s="15"/>
      <c r="P41" s="15"/>
      <c r="Q41" s="15"/>
      <c r="R41" s="15"/>
      <c r="S41" s="15"/>
      <c r="T41" s="15"/>
      <c r="U41" s="15"/>
      <c r="V41" s="15"/>
      <c r="W41" s="15"/>
      <c r="X41" s="15"/>
      <c r="Y41" s="15"/>
      <c r="Z41" s="15"/>
      <c r="AA41" s="15"/>
      <c r="AB41" s="16"/>
    </row>
    <row r="42" spans="2:47" s="18" customFormat="1" ht="15" thickBot="1" x14ac:dyDescent="0.25">
      <c r="B42" s="19"/>
      <c r="C42" s="15"/>
      <c r="D42" s="15"/>
      <c r="E42" s="15"/>
      <c r="F42" s="15"/>
      <c r="G42" s="15"/>
      <c r="H42" s="100"/>
      <c r="I42" s="100"/>
      <c r="J42" s="101"/>
      <c r="K42" s="15"/>
      <c r="L42" s="15"/>
      <c r="M42" s="15"/>
      <c r="N42" s="15"/>
      <c r="O42" s="15"/>
      <c r="P42" s="15"/>
      <c r="Q42" s="15"/>
      <c r="R42" s="15"/>
      <c r="S42" s="15"/>
      <c r="T42" s="15"/>
      <c r="U42" s="15"/>
      <c r="V42" s="15"/>
      <c r="W42" s="15"/>
      <c r="X42" s="15"/>
      <c r="Y42" s="15"/>
      <c r="Z42" s="15"/>
      <c r="AA42" s="15"/>
      <c r="AB42" s="16"/>
    </row>
    <row r="43" spans="2:47" s="18" customFormat="1" x14ac:dyDescent="0.2">
      <c r="B43" s="19"/>
      <c r="C43" s="588" t="s">
        <v>54</v>
      </c>
      <c r="D43" s="589"/>
      <c r="E43" s="589"/>
      <c r="F43" s="589"/>
      <c r="G43" s="589"/>
      <c r="H43" s="589"/>
      <c r="I43" s="589"/>
      <c r="J43" s="589"/>
      <c r="K43" s="589"/>
      <c r="L43" s="589"/>
      <c r="M43" s="589"/>
      <c r="N43" s="589"/>
      <c r="O43" s="589"/>
      <c r="P43" s="589"/>
      <c r="Q43" s="589"/>
      <c r="R43" s="589"/>
      <c r="S43" s="589"/>
      <c r="T43" s="589"/>
      <c r="U43" s="589"/>
      <c r="V43" s="589"/>
      <c r="W43" s="589"/>
      <c r="X43" s="589"/>
      <c r="Y43" s="589"/>
      <c r="Z43" s="589"/>
      <c r="AA43" s="590"/>
      <c r="AB43" s="16"/>
    </row>
    <row r="44" spans="2:47" ht="15" thickBot="1" x14ac:dyDescent="0.25">
      <c r="B44" s="14"/>
      <c r="C44" s="716"/>
      <c r="D44" s="717"/>
      <c r="E44" s="717"/>
      <c r="F44" s="717"/>
      <c r="G44" s="717"/>
      <c r="H44" s="717"/>
      <c r="I44" s="717"/>
      <c r="J44" s="717"/>
      <c r="K44" s="717"/>
      <c r="L44" s="717"/>
      <c r="M44" s="717"/>
      <c r="N44" s="717"/>
      <c r="O44" s="717"/>
      <c r="P44" s="717"/>
      <c r="Q44" s="717"/>
      <c r="R44" s="717"/>
      <c r="S44" s="717"/>
      <c r="T44" s="717"/>
      <c r="U44" s="717"/>
      <c r="V44" s="717"/>
      <c r="W44" s="717"/>
      <c r="X44" s="717"/>
      <c r="Y44" s="717"/>
      <c r="Z44" s="717"/>
      <c r="AA44" s="718"/>
      <c r="AB44" s="16"/>
    </row>
    <row r="45" spans="2:47" x14ac:dyDescent="0.2">
      <c r="B45" s="14"/>
      <c r="C45" s="719" t="s">
        <v>84</v>
      </c>
      <c r="D45" s="720"/>
      <c r="E45" s="720"/>
      <c r="F45" s="720"/>
      <c r="G45" s="720"/>
      <c r="H45" s="720"/>
      <c r="I45" s="720"/>
      <c r="J45" s="720"/>
      <c r="K45" s="720"/>
      <c r="L45" s="720"/>
      <c r="M45" s="720"/>
      <c r="N45" s="720"/>
      <c r="O45" s="720"/>
      <c r="P45" s="720"/>
      <c r="Q45" s="720"/>
      <c r="R45" s="720"/>
      <c r="S45" s="720"/>
      <c r="T45" s="720"/>
      <c r="U45" s="720"/>
      <c r="V45" s="720"/>
      <c r="W45" s="720"/>
      <c r="X45" s="720"/>
      <c r="Y45" s="720"/>
      <c r="Z45" s="720"/>
      <c r="AA45" s="721"/>
      <c r="AB45" s="16"/>
    </row>
    <row r="46" spans="2:47" x14ac:dyDescent="0.2">
      <c r="B46" s="14"/>
      <c r="C46" s="722"/>
      <c r="D46" s="723"/>
      <c r="E46" s="723"/>
      <c r="F46" s="723"/>
      <c r="G46" s="723"/>
      <c r="H46" s="723"/>
      <c r="I46" s="723"/>
      <c r="J46" s="723"/>
      <c r="K46" s="723"/>
      <c r="L46" s="723"/>
      <c r="M46" s="723"/>
      <c r="N46" s="723"/>
      <c r="O46" s="723"/>
      <c r="P46" s="723"/>
      <c r="Q46" s="723"/>
      <c r="R46" s="723"/>
      <c r="S46" s="723"/>
      <c r="T46" s="723"/>
      <c r="U46" s="723"/>
      <c r="V46" s="723"/>
      <c r="W46" s="723"/>
      <c r="X46" s="723"/>
      <c r="Y46" s="723"/>
      <c r="Z46" s="723"/>
      <c r="AA46" s="724"/>
      <c r="AB46" s="16"/>
    </row>
    <row r="47" spans="2:47" x14ac:dyDescent="0.2">
      <c r="B47" s="14"/>
      <c r="C47" s="722"/>
      <c r="D47" s="723"/>
      <c r="E47" s="723"/>
      <c r="F47" s="723"/>
      <c r="G47" s="723"/>
      <c r="H47" s="723"/>
      <c r="I47" s="723"/>
      <c r="J47" s="723"/>
      <c r="K47" s="723"/>
      <c r="L47" s="723"/>
      <c r="M47" s="723"/>
      <c r="N47" s="723"/>
      <c r="O47" s="723"/>
      <c r="P47" s="723"/>
      <c r="Q47" s="723"/>
      <c r="R47" s="723"/>
      <c r="S47" s="723"/>
      <c r="T47" s="723"/>
      <c r="U47" s="723"/>
      <c r="V47" s="723"/>
      <c r="W47" s="723"/>
      <c r="X47" s="723"/>
      <c r="Y47" s="723"/>
      <c r="Z47" s="723"/>
      <c r="AA47" s="724"/>
      <c r="AB47" s="16"/>
      <c r="AR47" s="18" t="s">
        <v>311</v>
      </c>
      <c r="AS47" s="18" t="s">
        <v>312</v>
      </c>
      <c r="AT47" s="18" t="s">
        <v>313</v>
      </c>
      <c r="AU47" s="18" t="s">
        <v>314</v>
      </c>
    </row>
    <row r="48" spans="2:47" x14ac:dyDescent="0.2">
      <c r="B48" s="14"/>
      <c r="C48" s="722"/>
      <c r="D48" s="723"/>
      <c r="E48" s="723"/>
      <c r="F48" s="723"/>
      <c r="G48" s="723"/>
      <c r="H48" s="723"/>
      <c r="I48" s="723"/>
      <c r="J48" s="723"/>
      <c r="K48" s="723"/>
      <c r="L48" s="723"/>
      <c r="M48" s="723"/>
      <c r="N48" s="723"/>
      <c r="O48" s="723"/>
      <c r="P48" s="723"/>
      <c r="Q48" s="723"/>
      <c r="R48" s="723"/>
      <c r="S48" s="723"/>
      <c r="T48" s="723"/>
      <c r="U48" s="723"/>
      <c r="V48" s="723"/>
      <c r="W48" s="723"/>
      <c r="X48" s="723"/>
      <c r="Y48" s="723"/>
      <c r="Z48" s="723"/>
      <c r="AA48" s="724"/>
      <c r="AB48" s="16"/>
      <c r="AR48" s="18" t="s">
        <v>238</v>
      </c>
      <c r="AS48" s="18">
        <v>11</v>
      </c>
      <c r="AT48" s="18">
        <v>11</v>
      </c>
      <c r="AU48" s="18">
        <v>10</v>
      </c>
    </row>
    <row r="49" spans="2:47" x14ac:dyDescent="0.2">
      <c r="B49" s="14"/>
      <c r="C49" s="722"/>
      <c r="D49" s="723"/>
      <c r="E49" s="723"/>
      <c r="F49" s="723"/>
      <c r="G49" s="723"/>
      <c r="H49" s="723"/>
      <c r="I49" s="723"/>
      <c r="J49" s="723"/>
      <c r="K49" s="723"/>
      <c r="L49" s="723"/>
      <c r="M49" s="723"/>
      <c r="N49" s="723"/>
      <c r="O49" s="723"/>
      <c r="P49" s="723"/>
      <c r="Q49" s="723"/>
      <c r="R49" s="723"/>
      <c r="S49" s="723"/>
      <c r="T49" s="723"/>
      <c r="U49" s="723"/>
      <c r="V49" s="723"/>
      <c r="W49" s="723"/>
      <c r="X49" s="723"/>
      <c r="Y49" s="723"/>
      <c r="Z49" s="723"/>
      <c r="AA49" s="724"/>
      <c r="AB49" s="16"/>
      <c r="AR49" s="18" t="s">
        <v>239</v>
      </c>
      <c r="AS49" s="18">
        <v>8</v>
      </c>
      <c r="AT49" s="18">
        <f>AS49+AT48</f>
        <v>19</v>
      </c>
      <c r="AU49" s="18">
        <v>10</v>
      </c>
    </row>
    <row r="50" spans="2:47" x14ac:dyDescent="0.2">
      <c r="B50" s="14"/>
      <c r="C50" s="722"/>
      <c r="D50" s="723"/>
      <c r="E50" s="723"/>
      <c r="F50" s="723"/>
      <c r="G50" s="723"/>
      <c r="H50" s="723"/>
      <c r="I50" s="723"/>
      <c r="J50" s="723"/>
      <c r="K50" s="723"/>
      <c r="L50" s="723"/>
      <c r="M50" s="723"/>
      <c r="N50" s="723"/>
      <c r="O50" s="723"/>
      <c r="P50" s="723"/>
      <c r="Q50" s="723"/>
      <c r="R50" s="723"/>
      <c r="S50" s="723"/>
      <c r="T50" s="723"/>
      <c r="U50" s="723"/>
      <c r="V50" s="723"/>
      <c r="W50" s="723"/>
      <c r="X50" s="723"/>
      <c r="Y50" s="723"/>
      <c r="Z50" s="723"/>
      <c r="AA50" s="724"/>
      <c r="AB50" s="16"/>
      <c r="AR50" s="18" t="s">
        <v>240</v>
      </c>
      <c r="AS50" s="18">
        <v>12</v>
      </c>
      <c r="AT50" s="18">
        <f>AS50+AT49</f>
        <v>31</v>
      </c>
      <c r="AU50" s="18">
        <v>10</v>
      </c>
    </row>
    <row r="51" spans="2:47" x14ac:dyDescent="0.2">
      <c r="B51" s="14"/>
      <c r="C51" s="722"/>
      <c r="D51" s="723"/>
      <c r="E51" s="723"/>
      <c r="F51" s="723"/>
      <c r="G51" s="723"/>
      <c r="H51" s="723"/>
      <c r="I51" s="723"/>
      <c r="J51" s="723"/>
      <c r="K51" s="723"/>
      <c r="L51" s="723"/>
      <c r="M51" s="723"/>
      <c r="N51" s="723"/>
      <c r="O51" s="723"/>
      <c r="P51" s="723"/>
      <c r="Q51" s="723"/>
      <c r="R51" s="723"/>
      <c r="S51" s="723"/>
      <c r="T51" s="723"/>
      <c r="U51" s="723"/>
      <c r="V51" s="723"/>
      <c r="W51" s="723"/>
      <c r="X51" s="723"/>
      <c r="Y51" s="723"/>
      <c r="Z51" s="723"/>
      <c r="AA51" s="724"/>
      <c r="AB51" s="16"/>
      <c r="AR51" s="18" t="s">
        <v>241</v>
      </c>
      <c r="AS51" s="18"/>
      <c r="AT51" s="18">
        <f>AS51+AT50</f>
        <v>31</v>
      </c>
      <c r="AU51" s="18">
        <v>10</v>
      </c>
    </row>
    <row r="52" spans="2:47" x14ac:dyDescent="0.2">
      <c r="B52" s="14"/>
      <c r="C52" s="722"/>
      <c r="D52" s="723"/>
      <c r="E52" s="723"/>
      <c r="F52" s="723"/>
      <c r="G52" s="723"/>
      <c r="H52" s="723"/>
      <c r="I52" s="723"/>
      <c r="J52" s="723"/>
      <c r="K52" s="723"/>
      <c r="L52" s="723"/>
      <c r="M52" s="723"/>
      <c r="N52" s="723"/>
      <c r="O52" s="723"/>
      <c r="P52" s="723"/>
      <c r="Q52" s="723"/>
      <c r="R52" s="723"/>
      <c r="S52" s="723"/>
      <c r="T52" s="723"/>
      <c r="U52" s="723"/>
      <c r="V52" s="723"/>
      <c r="W52" s="723"/>
      <c r="X52" s="723"/>
      <c r="Y52" s="723"/>
      <c r="Z52" s="723"/>
      <c r="AA52" s="724"/>
      <c r="AB52" s="16"/>
      <c r="AR52" s="18" t="s">
        <v>53</v>
      </c>
      <c r="AS52" s="18">
        <f>AS48+AS49+AS50+AS51</f>
        <v>31</v>
      </c>
      <c r="AT52" s="18">
        <f>AT51</f>
        <v>31</v>
      </c>
      <c r="AU52" s="18">
        <f>+(AU48+AU49+AU50+AU51)</f>
        <v>40</v>
      </c>
    </row>
    <row r="53" spans="2:47" x14ac:dyDescent="0.2">
      <c r="B53" s="14"/>
      <c r="C53" s="722"/>
      <c r="D53" s="723"/>
      <c r="E53" s="723"/>
      <c r="F53" s="723"/>
      <c r="G53" s="723"/>
      <c r="H53" s="723"/>
      <c r="I53" s="723"/>
      <c r="J53" s="723"/>
      <c r="K53" s="723"/>
      <c r="L53" s="723"/>
      <c r="M53" s="723"/>
      <c r="N53" s="723"/>
      <c r="O53" s="723"/>
      <c r="P53" s="723"/>
      <c r="Q53" s="723"/>
      <c r="R53" s="723"/>
      <c r="S53" s="723"/>
      <c r="T53" s="723"/>
      <c r="U53" s="723"/>
      <c r="V53" s="723"/>
      <c r="W53" s="723"/>
      <c r="X53" s="723"/>
      <c r="Y53" s="723"/>
      <c r="Z53" s="723"/>
      <c r="AA53" s="724"/>
      <c r="AB53" s="16"/>
      <c r="AS53" s="135"/>
      <c r="AT53" s="135"/>
    </row>
    <row r="54" spans="2:47" x14ac:dyDescent="0.2">
      <c r="B54" s="14"/>
      <c r="C54" s="722"/>
      <c r="D54" s="723"/>
      <c r="E54" s="723"/>
      <c r="F54" s="723"/>
      <c r="G54" s="723"/>
      <c r="H54" s="723"/>
      <c r="I54" s="723"/>
      <c r="J54" s="723"/>
      <c r="K54" s="723"/>
      <c r="L54" s="723"/>
      <c r="M54" s="723"/>
      <c r="N54" s="723"/>
      <c r="O54" s="723"/>
      <c r="P54" s="723"/>
      <c r="Q54" s="723"/>
      <c r="R54" s="723"/>
      <c r="S54" s="723"/>
      <c r="T54" s="723"/>
      <c r="U54" s="723"/>
      <c r="V54" s="723"/>
      <c r="W54" s="723"/>
      <c r="X54" s="723"/>
      <c r="Y54" s="723"/>
      <c r="Z54" s="723"/>
      <c r="AA54" s="724"/>
      <c r="AB54" s="16"/>
    </row>
    <row r="55" spans="2:47" x14ac:dyDescent="0.2">
      <c r="B55" s="14"/>
      <c r="C55" s="722"/>
      <c r="D55" s="723"/>
      <c r="E55" s="723"/>
      <c r="F55" s="723"/>
      <c r="G55" s="723"/>
      <c r="H55" s="723"/>
      <c r="I55" s="723"/>
      <c r="J55" s="723"/>
      <c r="K55" s="723"/>
      <c r="L55" s="723"/>
      <c r="M55" s="723"/>
      <c r="N55" s="723"/>
      <c r="O55" s="723"/>
      <c r="P55" s="723"/>
      <c r="Q55" s="723"/>
      <c r="R55" s="723"/>
      <c r="S55" s="723"/>
      <c r="T55" s="723"/>
      <c r="U55" s="723"/>
      <c r="V55" s="723"/>
      <c r="W55" s="723"/>
      <c r="X55" s="723"/>
      <c r="Y55" s="723"/>
      <c r="Z55" s="723"/>
      <c r="AA55" s="724"/>
      <c r="AB55" s="16"/>
    </row>
    <row r="56" spans="2:47" x14ac:dyDescent="0.2">
      <c r="B56" s="14"/>
      <c r="C56" s="722"/>
      <c r="D56" s="723"/>
      <c r="E56" s="723"/>
      <c r="F56" s="723"/>
      <c r="G56" s="723"/>
      <c r="H56" s="723"/>
      <c r="I56" s="723"/>
      <c r="J56" s="723"/>
      <c r="K56" s="723"/>
      <c r="L56" s="723"/>
      <c r="M56" s="723"/>
      <c r="N56" s="723"/>
      <c r="O56" s="723"/>
      <c r="P56" s="723"/>
      <c r="Q56" s="723"/>
      <c r="R56" s="723"/>
      <c r="S56" s="723"/>
      <c r="T56" s="723"/>
      <c r="U56" s="723"/>
      <c r="V56" s="723"/>
      <c r="W56" s="723"/>
      <c r="X56" s="723"/>
      <c r="Y56" s="723"/>
      <c r="Z56" s="723"/>
      <c r="AA56" s="724"/>
      <c r="AB56" s="16"/>
    </row>
    <row r="57" spans="2:47" ht="15" thickBot="1" x14ac:dyDescent="0.25">
      <c r="B57" s="14"/>
      <c r="C57" s="725"/>
      <c r="D57" s="726"/>
      <c r="E57" s="726"/>
      <c r="F57" s="726"/>
      <c r="G57" s="726"/>
      <c r="H57" s="726"/>
      <c r="I57" s="726"/>
      <c r="J57" s="726"/>
      <c r="K57" s="726"/>
      <c r="L57" s="726"/>
      <c r="M57" s="726"/>
      <c r="N57" s="726"/>
      <c r="O57" s="726"/>
      <c r="P57" s="726"/>
      <c r="Q57" s="726"/>
      <c r="R57" s="726"/>
      <c r="S57" s="726"/>
      <c r="T57" s="726"/>
      <c r="U57" s="726"/>
      <c r="V57" s="726"/>
      <c r="W57" s="726"/>
      <c r="X57" s="726"/>
      <c r="Y57" s="726"/>
      <c r="Z57" s="726"/>
      <c r="AA57" s="727"/>
      <c r="AB57" s="16"/>
    </row>
    <row r="58" spans="2:47" x14ac:dyDescent="0.2">
      <c r="B58" s="20"/>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21"/>
    </row>
    <row r="59" spans="2:47" ht="15" thickBot="1" x14ac:dyDescent="0.25">
      <c r="B59" s="2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23"/>
    </row>
    <row r="60" spans="2:47" ht="15.75" x14ac:dyDescent="0.2">
      <c r="B60" s="24"/>
      <c r="C60" s="728" t="s">
        <v>46</v>
      </c>
      <c r="D60" s="729"/>
      <c r="E60" s="729"/>
      <c r="F60" s="729"/>
      <c r="G60" s="875"/>
      <c r="H60" s="728" t="s">
        <v>85</v>
      </c>
      <c r="I60" s="875"/>
      <c r="J60" s="728" t="s">
        <v>56</v>
      </c>
      <c r="K60" s="729"/>
      <c r="L60" s="729"/>
      <c r="M60" s="875"/>
      <c r="N60" s="728" t="s">
        <v>57</v>
      </c>
      <c r="O60" s="729"/>
      <c r="P60" s="729"/>
      <c r="Q60" s="729"/>
      <c r="R60" s="729"/>
      <c r="S60" s="729"/>
      <c r="T60" s="729"/>
      <c r="U60" s="875"/>
      <c r="V60" s="877" t="s">
        <v>58</v>
      </c>
      <c r="W60" s="877"/>
      <c r="X60" s="877"/>
      <c r="Y60" s="877"/>
      <c r="Z60" s="877"/>
      <c r="AA60" s="878"/>
      <c r="AB60" s="25"/>
    </row>
    <row r="61" spans="2:47" ht="15.75" x14ac:dyDescent="0.2">
      <c r="B61" s="26"/>
      <c r="C61" s="730"/>
      <c r="D61" s="731"/>
      <c r="E61" s="731"/>
      <c r="F61" s="731"/>
      <c r="G61" s="876"/>
      <c r="H61" s="730"/>
      <c r="I61" s="876"/>
      <c r="J61" s="730"/>
      <c r="K61" s="731"/>
      <c r="L61" s="731"/>
      <c r="M61" s="876"/>
      <c r="N61" s="730"/>
      <c r="O61" s="731"/>
      <c r="P61" s="731"/>
      <c r="Q61" s="731"/>
      <c r="R61" s="731"/>
      <c r="S61" s="731"/>
      <c r="T61" s="731"/>
      <c r="U61" s="876"/>
      <c r="V61" s="879"/>
      <c r="W61" s="879"/>
      <c r="X61" s="879"/>
      <c r="Y61" s="879"/>
      <c r="Z61" s="879"/>
      <c r="AA61" s="880"/>
      <c r="AB61" s="25"/>
    </row>
    <row r="62" spans="2:47" ht="16.5" thickBot="1" x14ac:dyDescent="0.25">
      <c r="B62" s="26"/>
      <c r="C62" s="730"/>
      <c r="D62" s="731"/>
      <c r="E62" s="731"/>
      <c r="F62" s="731"/>
      <c r="G62" s="876"/>
      <c r="H62" s="730"/>
      <c r="I62" s="876"/>
      <c r="J62" s="730"/>
      <c r="K62" s="731"/>
      <c r="L62" s="731"/>
      <c r="M62" s="876"/>
      <c r="N62" s="901"/>
      <c r="O62" s="902"/>
      <c r="P62" s="902"/>
      <c r="Q62" s="902"/>
      <c r="R62" s="902"/>
      <c r="S62" s="902"/>
      <c r="T62" s="902"/>
      <c r="U62" s="903"/>
      <c r="V62" s="906"/>
      <c r="W62" s="906"/>
      <c r="X62" s="906"/>
      <c r="Y62" s="906"/>
      <c r="Z62" s="906"/>
      <c r="AA62" s="907"/>
      <c r="AB62" s="25"/>
    </row>
    <row r="63" spans="2:47" ht="50.25" customHeight="1" thickBot="1" x14ac:dyDescent="0.25">
      <c r="B63" s="24"/>
      <c r="C63" s="744" t="s">
        <v>242</v>
      </c>
      <c r="D63" s="745"/>
      <c r="E63" s="745"/>
      <c r="F63" s="745"/>
      <c r="G63" s="746"/>
      <c r="H63" s="675">
        <v>14</v>
      </c>
      <c r="I63" s="675"/>
      <c r="J63" s="675">
        <v>11</v>
      </c>
      <c r="K63" s="675"/>
      <c r="L63" s="675"/>
      <c r="M63" s="675"/>
      <c r="N63" s="712" t="s">
        <v>315</v>
      </c>
      <c r="O63" s="914"/>
      <c r="P63" s="914"/>
      <c r="Q63" s="914"/>
      <c r="R63" s="914"/>
      <c r="S63" s="914"/>
      <c r="T63" s="914"/>
      <c r="U63" s="915"/>
      <c r="V63" s="712" t="s">
        <v>61</v>
      </c>
      <c r="W63" s="914"/>
      <c r="X63" s="914"/>
      <c r="Y63" s="914"/>
      <c r="Z63" s="914"/>
      <c r="AA63" s="919"/>
      <c r="AB63" s="27"/>
    </row>
    <row r="64" spans="2:47" ht="31.5" customHeight="1" thickBot="1" x14ac:dyDescent="0.25">
      <c r="B64" s="24"/>
      <c r="C64" s="744" t="s">
        <v>245</v>
      </c>
      <c r="D64" s="745"/>
      <c r="E64" s="745"/>
      <c r="F64" s="745"/>
      <c r="G64" s="746"/>
      <c r="H64" s="871">
        <v>10</v>
      </c>
      <c r="I64" s="871"/>
      <c r="J64" s="871">
        <v>8</v>
      </c>
      <c r="K64" s="871"/>
      <c r="L64" s="871"/>
      <c r="M64" s="871"/>
      <c r="N64" s="916" t="s">
        <v>315</v>
      </c>
      <c r="O64" s="917"/>
      <c r="P64" s="917"/>
      <c r="Q64" s="917"/>
      <c r="R64" s="917"/>
      <c r="S64" s="917"/>
      <c r="T64" s="917"/>
      <c r="U64" s="918"/>
      <c r="V64" s="712" t="s">
        <v>61</v>
      </c>
      <c r="W64" s="914"/>
      <c r="X64" s="914"/>
      <c r="Y64" s="914"/>
      <c r="Z64" s="914"/>
      <c r="AA64" s="919"/>
      <c r="AB64" s="27"/>
    </row>
    <row r="65" spans="2:28" ht="29.25" customHeight="1" thickBot="1" x14ac:dyDescent="0.25">
      <c r="B65" s="24"/>
      <c r="C65" s="744" t="s">
        <v>247</v>
      </c>
      <c r="D65" s="745"/>
      <c r="E65" s="745"/>
      <c r="F65" s="745"/>
      <c r="G65" s="746"/>
      <c r="H65" s="871">
        <v>10</v>
      </c>
      <c r="I65" s="871"/>
      <c r="J65" s="871">
        <v>12</v>
      </c>
      <c r="K65" s="871"/>
      <c r="L65" s="871"/>
      <c r="M65" s="871"/>
      <c r="N65" s="916" t="s">
        <v>315</v>
      </c>
      <c r="O65" s="917"/>
      <c r="P65" s="917"/>
      <c r="Q65" s="917"/>
      <c r="R65" s="917"/>
      <c r="S65" s="917"/>
      <c r="T65" s="917"/>
      <c r="U65" s="918"/>
      <c r="V65" s="712" t="s">
        <v>61</v>
      </c>
      <c r="W65" s="914"/>
      <c r="X65" s="914"/>
      <c r="Y65" s="914"/>
      <c r="Z65" s="914"/>
      <c r="AA65" s="919"/>
      <c r="AB65" s="27"/>
    </row>
    <row r="66" spans="2:28" ht="46.5" customHeight="1" x14ac:dyDescent="0.2">
      <c r="B66" s="24"/>
      <c r="C66" s="744" t="s">
        <v>248</v>
      </c>
      <c r="D66" s="745"/>
      <c r="E66" s="745"/>
      <c r="F66" s="745"/>
      <c r="G66" s="746"/>
      <c r="H66" s="871">
        <v>6</v>
      </c>
      <c r="I66" s="871"/>
      <c r="J66" s="871"/>
      <c r="K66" s="871"/>
      <c r="L66" s="871"/>
      <c r="M66" s="871"/>
      <c r="N66" s="712"/>
      <c r="O66" s="914"/>
      <c r="P66" s="914"/>
      <c r="Q66" s="914"/>
      <c r="R66" s="914"/>
      <c r="S66" s="914"/>
      <c r="T66" s="914"/>
      <c r="U66" s="915"/>
      <c r="V66" s="712"/>
      <c r="W66" s="914"/>
      <c r="X66" s="914"/>
      <c r="Y66" s="914"/>
      <c r="Z66" s="914"/>
      <c r="AA66" s="919"/>
      <c r="AB66" s="27"/>
    </row>
    <row r="67" spans="2:28" x14ac:dyDescent="0.2">
      <c r="B67" s="24"/>
      <c r="C67" s="480"/>
      <c r="D67" s="481"/>
      <c r="E67" s="481"/>
      <c r="F67" s="481"/>
      <c r="G67" s="481"/>
      <c r="H67" s="481"/>
      <c r="I67" s="481"/>
      <c r="J67" s="481"/>
      <c r="K67" s="481"/>
      <c r="L67" s="481"/>
      <c r="M67" s="481"/>
      <c r="N67" s="690"/>
      <c r="O67" s="691"/>
      <c r="P67" s="691"/>
      <c r="Q67" s="691"/>
      <c r="R67" s="691"/>
      <c r="S67" s="691"/>
      <c r="T67" s="691"/>
      <c r="U67" s="692"/>
      <c r="V67" s="690"/>
      <c r="W67" s="691"/>
      <c r="X67" s="691"/>
      <c r="Y67" s="691"/>
      <c r="Z67" s="691"/>
      <c r="AA67" s="693"/>
      <c r="AB67" s="27"/>
    </row>
    <row r="68" spans="2:28" x14ac:dyDescent="0.2">
      <c r="B68" s="24"/>
      <c r="C68" s="480"/>
      <c r="D68" s="481"/>
      <c r="E68" s="481"/>
      <c r="F68" s="481"/>
      <c r="G68" s="481"/>
      <c r="H68" s="481"/>
      <c r="I68" s="481"/>
      <c r="J68" s="481"/>
      <c r="K68" s="481"/>
      <c r="L68" s="481"/>
      <c r="M68" s="481"/>
      <c r="N68" s="690"/>
      <c r="O68" s="691"/>
      <c r="P68" s="691"/>
      <c r="Q68" s="691"/>
      <c r="R68" s="691"/>
      <c r="S68" s="691"/>
      <c r="T68" s="691"/>
      <c r="U68" s="692"/>
      <c r="V68" s="690"/>
      <c r="W68" s="691"/>
      <c r="X68" s="691"/>
      <c r="Y68" s="691"/>
      <c r="Z68" s="691"/>
      <c r="AA68" s="693"/>
      <c r="AB68" s="27"/>
    </row>
    <row r="69" spans="2:28" x14ac:dyDescent="0.2">
      <c r="B69" s="24"/>
      <c r="C69" s="480"/>
      <c r="D69" s="481"/>
      <c r="E69" s="481"/>
      <c r="F69" s="481"/>
      <c r="G69" s="481"/>
      <c r="H69" s="481"/>
      <c r="I69" s="481"/>
      <c r="J69" s="481"/>
      <c r="K69" s="481"/>
      <c r="L69" s="481"/>
      <c r="M69" s="481"/>
      <c r="N69" s="690"/>
      <c r="O69" s="691"/>
      <c r="P69" s="691"/>
      <c r="Q69" s="691"/>
      <c r="R69" s="691"/>
      <c r="S69" s="691"/>
      <c r="T69" s="691"/>
      <c r="U69" s="692"/>
      <c r="V69" s="690"/>
      <c r="W69" s="691"/>
      <c r="X69" s="691"/>
      <c r="Y69" s="691"/>
      <c r="Z69" s="691"/>
      <c r="AA69" s="693"/>
      <c r="AB69" s="27"/>
    </row>
    <row r="70" spans="2:28" x14ac:dyDescent="0.2">
      <c r="B70" s="24"/>
      <c r="C70" s="480"/>
      <c r="D70" s="481"/>
      <c r="E70" s="481"/>
      <c r="F70" s="481"/>
      <c r="G70" s="481"/>
      <c r="H70" s="481"/>
      <c r="I70" s="481"/>
      <c r="J70" s="481"/>
      <c r="K70" s="481"/>
      <c r="L70" s="481"/>
      <c r="M70" s="481"/>
      <c r="N70" s="690"/>
      <c r="O70" s="691"/>
      <c r="P70" s="691"/>
      <c r="Q70" s="691"/>
      <c r="R70" s="691"/>
      <c r="S70" s="691"/>
      <c r="T70" s="691"/>
      <c r="U70" s="692"/>
      <c r="V70" s="690"/>
      <c r="W70" s="691"/>
      <c r="X70" s="691"/>
      <c r="Y70" s="691"/>
      <c r="Z70" s="691"/>
      <c r="AA70" s="693"/>
      <c r="AB70" s="27"/>
    </row>
    <row r="71" spans="2:28" x14ac:dyDescent="0.2">
      <c r="B71" s="24"/>
      <c r="C71" s="480"/>
      <c r="D71" s="481"/>
      <c r="E71" s="481"/>
      <c r="F71" s="481"/>
      <c r="G71" s="481"/>
      <c r="H71" s="481"/>
      <c r="I71" s="481"/>
      <c r="J71" s="481"/>
      <c r="K71" s="481"/>
      <c r="L71" s="481"/>
      <c r="M71" s="481"/>
      <c r="N71" s="690"/>
      <c r="O71" s="691"/>
      <c r="P71" s="691"/>
      <c r="Q71" s="691"/>
      <c r="R71" s="691"/>
      <c r="S71" s="691"/>
      <c r="T71" s="691"/>
      <c r="U71" s="692"/>
      <c r="V71" s="690"/>
      <c r="W71" s="691"/>
      <c r="X71" s="691"/>
      <c r="Y71" s="691"/>
      <c r="Z71" s="691"/>
      <c r="AA71" s="693"/>
      <c r="AB71" s="27"/>
    </row>
    <row r="72" spans="2:28" x14ac:dyDescent="0.2">
      <c r="B72" s="24"/>
      <c r="C72" s="480"/>
      <c r="D72" s="481"/>
      <c r="E72" s="481"/>
      <c r="F72" s="481"/>
      <c r="G72" s="481"/>
      <c r="H72" s="481"/>
      <c r="I72" s="481"/>
      <c r="J72" s="481"/>
      <c r="K72" s="481"/>
      <c r="L72" s="481"/>
      <c r="M72" s="481"/>
      <c r="N72" s="690"/>
      <c r="O72" s="691"/>
      <c r="P72" s="691"/>
      <c r="Q72" s="691"/>
      <c r="R72" s="691"/>
      <c r="S72" s="691"/>
      <c r="T72" s="691"/>
      <c r="U72" s="692"/>
      <c r="V72" s="690"/>
      <c r="W72" s="691"/>
      <c r="X72" s="691"/>
      <c r="Y72" s="691"/>
      <c r="Z72" s="691"/>
      <c r="AA72" s="693"/>
      <c r="AB72" s="27"/>
    </row>
    <row r="73" spans="2:28" x14ac:dyDescent="0.2">
      <c r="B73" s="24"/>
      <c r="C73" s="480"/>
      <c r="D73" s="481"/>
      <c r="E73" s="481"/>
      <c r="F73" s="481"/>
      <c r="G73" s="481"/>
      <c r="H73" s="481"/>
      <c r="I73" s="481"/>
      <c r="J73" s="481"/>
      <c r="K73" s="481"/>
      <c r="L73" s="481"/>
      <c r="M73" s="481"/>
      <c r="N73" s="690"/>
      <c r="O73" s="691"/>
      <c r="P73" s="691"/>
      <c r="Q73" s="691"/>
      <c r="R73" s="691"/>
      <c r="S73" s="691"/>
      <c r="T73" s="691"/>
      <c r="U73" s="692"/>
      <c r="V73" s="690"/>
      <c r="W73" s="691"/>
      <c r="X73" s="691"/>
      <c r="Y73" s="691"/>
      <c r="Z73" s="691"/>
      <c r="AA73" s="693"/>
      <c r="AB73" s="27"/>
    </row>
    <row r="74" spans="2:28" ht="15.75" customHeight="1" thickBot="1" x14ac:dyDescent="0.25">
      <c r="B74" s="24"/>
      <c r="C74" s="482"/>
      <c r="D74" s="483"/>
      <c r="E74" s="483"/>
      <c r="F74" s="483"/>
      <c r="G74" s="483"/>
      <c r="H74" s="483"/>
      <c r="I74" s="483"/>
      <c r="J74" s="483"/>
      <c r="K74" s="483"/>
      <c r="L74" s="483"/>
      <c r="M74" s="483"/>
      <c r="N74" s="682"/>
      <c r="O74" s="683"/>
      <c r="P74" s="683"/>
      <c r="Q74" s="683"/>
      <c r="R74" s="683"/>
      <c r="S74" s="683"/>
      <c r="T74" s="683"/>
      <c r="U74" s="684"/>
      <c r="V74" s="682"/>
      <c r="W74" s="683"/>
      <c r="X74" s="683"/>
      <c r="Y74" s="683"/>
      <c r="Z74" s="683"/>
      <c r="AA74" s="685"/>
      <c r="AB74" s="27"/>
    </row>
    <row r="75" spans="2:28" x14ac:dyDescent="0.2">
      <c r="B75" s="2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29"/>
    </row>
  </sheetData>
  <mergeCells count="137">
    <mergeCell ref="N71:U71"/>
    <mergeCell ref="N72:U72"/>
    <mergeCell ref="N73:U73"/>
    <mergeCell ref="N74:U74"/>
    <mergeCell ref="V71:AA71"/>
    <mergeCell ref="V72:AA72"/>
    <mergeCell ref="V73:AA73"/>
    <mergeCell ref="V74:AA74"/>
    <mergeCell ref="C71:G71"/>
    <mergeCell ref="H71:I71"/>
    <mergeCell ref="J71:M71"/>
    <mergeCell ref="C72:G72"/>
    <mergeCell ref="H72:I72"/>
    <mergeCell ref="J72:M72"/>
    <mergeCell ref="C73:G73"/>
    <mergeCell ref="H73:I73"/>
    <mergeCell ref="J73:M73"/>
    <mergeCell ref="C74:G74"/>
    <mergeCell ref="H74:I74"/>
    <mergeCell ref="J74:M74"/>
    <mergeCell ref="H70:I70"/>
    <mergeCell ref="J70:M70"/>
    <mergeCell ref="C64:G64"/>
    <mergeCell ref="H64:I64"/>
    <mergeCell ref="J64:M64"/>
    <mergeCell ref="C70:G70"/>
    <mergeCell ref="C67:G67"/>
    <mergeCell ref="H67:I67"/>
    <mergeCell ref="J67:M67"/>
    <mergeCell ref="C68:G68"/>
    <mergeCell ref="H68:I68"/>
    <mergeCell ref="J68:M68"/>
    <mergeCell ref="C69:G69"/>
    <mergeCell ref="H69:I69"/>
    <mergeCell ref="J69:M69"/>
    <mergeCell ref="C66:G66"/>
    <mergeCell ref="H66:I66"/>
    <mergeCell ref="J66:M66"/>
    <mergeCell ref="N66:U66"/>
    <mergeCell ref="N67:U67"/>
    <mergeCell ref="N68:U68"/>
    <mergeCell ref="N69:U69"/>
    <mergeCell ref="V63:AA63"/>
    <mergeCell ref="V64:AA64"/>
    <mergeCell ref="V65:AA65"/>
    <mergeCell ref="V66:AA66"/>
    <mergeCell ref="N70:U70"/>
    <mergeCell ref="V67:AA67"/>
    <mergeCell ref="V68:AA68"/>
    <mergeCell ref="V69:AA69"/>
    <mergeCell ref="V70:AA70"/>
    <mergeCell ref="C65:G65"/>
    <mergeCell ref="H65:I65"/>
    <mergeCell ref="J65:M65"/>
    <mergeCell ref="C63:G63"/>
    <mergeCell ref="H63:I63"/>
    <mergeCell ref="J63:M63"/>
    <mergeCell ref="V60:AA62"/>
    <mergeCell ref="N60:U62"/>
    <mergeCell ref="N63:U63"/>
    <mergeCell ref="N64:U64"/>
    <mergeCell ref="N65:U65"/>
    <mergeCell ref="C39:G39"/>
    <mergeCell ref="K39:AA39"/>
    <mergeCell ref="C36:G36"/>
    <mergeCell ref="K36:AA36"/>
    <mergeCell ref="C37:G37"/>
    <mergeCell ref="K37:AA37"/>
    <mergeCell ref="C38:G38"/>
    <mergeCell ref="K38:AA38"/>
    <mergeCell ref="J60:M62"/>
    <mergeCell ref="C40:G40"/>
    <mergeCell ref="K40:AA40"/>
    <mergeCell ref="C43:AA44"/>
    <mergeCell ref="C45:AA57"/>
    <mergeCell ref="C60:G62"/>
    <mergeCell ref="H60:I62"/>
    <mergeCell ref="U31:W31"/>
    <mergeCell ref="X31:Y31"/>
    <mergeCell ref="C34:AA34"/>
    <mergeCell ref="C35:G35"/>
    <mergeCell ref="K35:AA35"/>
    <mergeCell ref="C26:H26"/>
    <mergeCell ref="I26:AA26"/>
    <mergeCell ref="C28:H28"/>
    <mergeCell ref="I28:J28"/>
    <mergeCell ref="K32:N32"/>
    <mergeCell ref="O32:R32"/>
    <mergeCell ref="Z31:AA31"/>
    <mergeCell ref="T13:AA13"/>
    <mergeCell ref="T14:AA14"/>
    <mergeCell ref="T21:AA21"/>
    <mergeCell ref="S32:T32"/>
    <mergeCell ref="U32:W32"/>
    <mergeCell ref="X32:Y32"/>
    <mergeCell ref="Z32:AA32"/>
    <mergeCell ref="C30:J32"/>
    <mergeCell ref="X28:Z28"/>
    <mergeCell ref="T28:V28"/>
    <mergeCell ref="O28:R28"/>
    <mergeCell ref="K30:R30"/>
    <mergeCell ref="S30:W30"/>
    <mergeCell ref="K28:N28"/>
    <mergeCell ref="C23:I23"/>
    <mergeCell ref="J23:P23"/>
    <mergeCell ref="Q23:AA23"/>
    <mergeCell ref="C24:I24"/>
    <mergeCell ref="J24:P24"/>
    <mergeCell ref="Q24:AA24"/>
    <mergeCell ref="X30:AA30"/>
    <mergeCell ref="K31:N31"/>
    <mergeCell ref="O31:R31"/>
    <mergeCell ref="S31:T31"/>
    <mergeCell ref="C20:H21"/>
    <mergeCell ref="I20:L21"/>
    <mergeCell ref="M20:S20"/>
    <mergeCell ref="T20:AA20"/>
    <mergeCell ref="M21:S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 ref="I13:S14"/>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AM75"/>
  <sheetViews>
    <sheetView view="pageBreakPreview" topLeftCell="A38" zoomScale="115" zoomScaleNormal="115" zoomScaleSheetLayoutView="115" zoomScalePageLayoutView="70" workbookViewId="0">
      <selection activeCell="H38" sqref="H38:J38"/>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3" width="6" style="1" customWidth="1"/>
    <col min="24" max="25" width="5" style="1" customWidth="1"/>
    <col min="26" max="26" width="6.7109375" style="1" customWidth="1"/>
    <col min="27" max="27" width="4.140625" style="1" customWidth="1"/>
    <col min="28" max="32" width="2" style="1" customWidth="1"/>
    <col min="33" max="33" width="1.7109375" style="1" customWidth="1"/>
    <col min="34" max="34" width="2" style="1" hidden="1" customWidth="1"/>
    <col min="35" max="35" width="43.85546875" style="1" customWidth="1"/>
    <col min="36" max="36" width="13.7109375" style="1" customWidth="1"/>
    <col min="37" max="37" width="14" style="1" customWidth="1"/>
    <col min="38" max="38" width="14.5703125" style="1" customWidth="1"/>
    <col min="39" max="39" width="17.28515625" style="1" customWidth="1"/>
    <col min="40" max="40" width="7.5703125" style="1" customWidth="1"/>
    <col min="41" max="16384" width="3.7109375" style="1"/>
  </cols>
  <sheetData>
    <row r="1" spans="2:35" ht="15" thickBot="1" x14ac:dyDescent="0.25">
      <c r="B1" s="2"/>
      <c r="C1" s="2"/>
      <c r="D1" s="2"/>
      <c r="E1" s="2"/>
      <c r="F1" s="2"/>
    </row>
    <row r="2" spans="2:35"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c r="AC2" s="149"/>
      <c r="AD2" s="149"/>
      <c r="AE2" s="149"/>
      <c r="AF2" s="149"/>
      <c r="AG2" s="149"/>
      <c r="AH2" s="149"/>
      <c r="AI2" s="149"/>
    </row>
    <row r="3" spans="2:35" ht="15"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6"/>
      <c r="AA3" s="486"/>
      <c r="AB3" s="487"/>
      <c r="AC3" s="3"/>
      <c r="AD3" s="3"/>
      <c r="AE3" s="3"/>
      <c r="AF3" s="3"/>
      <c r="AG3" s="3"/>
      <c r="AH3" s="3"/>
      <c r="AI3" s="3"/>
    </row>
    <row r="4" spans="2:35" ht="15.75"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c r="AC4" s="3"/>
      <c r="AD4" s="3"/>
      <c r="AE4" s="3"/>
      <c r="AF4" s="3"/>
      <c r="AG4" s="3"/>
      <c r="AH4" s="3"/>
      <c r="AI4" s="3"/>
    </row>
    <row r="5" spans="2:35" ht="15" x14ac:dyDescent="0.2">
      <c r="H5" s="3"/>
      <c r="I5" s="3"/>
      <c r="J5" s="3"/>
      <c r="K5" s="3"/>
      <c r="L5" s="3"/>
      <c r="M5" s="3"/>
      <c r="N5" s="3"/>
      <c r="O5" s="3"/>
      <c r="P5" s="3"/>
      <c r="Q5" s="3"/>
      <c r="R5" s="3"/>
      <c r="S5" s="3"/>
      <c r="T5" s="3"/>
      <c r="U5" s="3"/>
      <c r="V5" s="3"/>
      <c r="W5" s="3"/>
      <c r="X5" s="3"/>
      <c r="Y5" s="3"/>
      <c r="Z5" s="3"/>
      <c r="AA5" s="3"/>
      <c r="AB5" s="3"/>
      <c r="AC5" s="3"/>
      <c r="AD5" s="3"/>
      <c r="AE5" s="3"/>
      <c r="AF5" s="3"/>
      <c r="AG5" s="3"/>
      <c r="AH5" s="3"/>
      <c r="AI5" s="3"/>
    </row>
    <row r="6" spans="2:35"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c r="AC6" s="11"/>
      <c r="AD6" s="11"/>
      <c r="AE6" s="11"/>
      <c r="AF6" s="11"/>
      <c r="AG6" s="11"/>
      <c r="AH6" s="11"/>
      <c r="AI6" s="11"/>
    </row>
    <row r="7" spans="2:35" ht="15" customHeight="1" x14ac:dyDescent="0.2">
      <c r="B7" s="9"/>
      <c r="C7" s="444" t="s">
        <v>4</v>
      </c>
      <c r="D7" s="445"/>
      <c r="E7" s="445"/>
      <c r="F7" s="445"/>
      <c r="G7" s="445"/>
      <c r="H7" s="446"/>
      <c r="I7" s="770" t="s">
        <v>211</v>
      </c>
      <c r="J7" s="771"/>
      <c r="K7" s="771"/>
      <c r="L7" s="771"/>
      <c r="M7" s="771"/>
      <c r="N7" s="771"/>
      <c r="O7" s="771"/>
      <c r="P7" s="771"/>
      <c r="Q7" s="771"/>
      <c r="R7" s="771"/>
      <c r="S7" s="771"/>
      <c r="T7" s="771"/>
      <c r="U7" s="771"/>
      <c r="V7" s="771"/>
      <c r="W7" s="771"/>
      <c r="X7" s="771"/>
      <c r="Y7" s="771"/>
      <c r="Z7" s="771"/>
      <c r="AA7" s="772"/>
      <c r="AB7" s="10"/>
      <c r="AC7" s="11"/>
      <c r="AD7" s="11"/>
      <c r="AE7" s="11"/>
      <c r="AF7" s="11"/>
      <c r="AG7" s="11"/>
      <c r="AH7" s="11"/>
      <c r="AI7" s="11"/>
    </row>
    <row r="8" spans="2:35" ht="15.75" thickBot="1" x14ac:dyDescent="0.25">
      <c r="B8" s="9"/>
      <c r="C8" s="447"/>
      <c r="D8" s="448"/>
      <c r="E8" s="448"/>
      <c r="F8" s="448"/>
      <c r="G8" s="448"/>
      <c r="H8" s="449"/>
      <c r="I8" s="773"/>
      <c r="J8" s="774"/>
      <c r="K8" s="774"/>
      <c r="L8" s="774"/>
      <c r="M8" s="774"/>
      <c r="N8" s="774"/>
      <c r="O8" s="774"/>
      <c r="P8" s="774"/>
      <c r="Q8" s="774"/>
      <c r="R8" s="774"/>
      <c r="S8" s="774"/>
      <c r="T8" s="774"/>
      <c r="U8" s="774"/>
      <c r="V8" s="774"/>
      <c r="W8" s="774"/>
      <c r="X8" s="774"/>
      <c r="Y8" s="774"/>
      <c r="Z8" s="774"/>
      <c r="AA8" s="775"/>
      <c r="AB8" s="10"/>
      <c r="AC8" s="11"/>
      <c r="AD8" s="11"/>
      <c r="AE8" s="11"/>
      <c r="AF8" s="11"/>
      <c r="AG8" s="11"/>
      <c r="AH8" s="11"/>
      <c r="AI8" s="11"/>
    </row>
    <row r="9" spans="2:35"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c r="AC9" s="11"/>
      <c r="AD9" s="11"/>
      <c r="AE9" s="11"/>
      <c r="AF9" s="11"/>
      <c r="AG9" s="11"/>
      <c r="AH9" s="11"/>
      <c r="AI9" s="11"/>
    </row>
    <row r="10" spans="2:35" ht="15" customHeight="1" thickBot="1" x14ac:dyDescent="0.25">
      <c r="B10" s="9"/>
      <c r="C10" s="444" t="s">
        <v>6</v>
      </c>
      <c r="D10" s="445"/>
      <c r="E10" s="445"/>
      <c r="F10" s="445"/>
      <c r="G10" s="445"/>
      <c r="H10" s="446"/>
      <c r="I10" s="501" t="s">
        <v>316</v>
      </c>
      <c r="J10" s="502"/>
      <c r="K10" s="502"/>
      <c r="L10" s="502"/>
      <c r="M10" s="502"/>
      <c r="N10" s="502"/>
      <c r="O10" s="502"/>
      <c r="P10" s="502"/>
      <c r="Q10" s="503"/>
      <c r="R10" s="498" t="s">
        <v>8</v>
      </c>
      <c r="S10" s="499"/>
      <c r="T10" s="499"/>
      <c r="U10" s="500"/>
      <c r="V10" s="400" t="s">
        <v>9</v>
      </c>
      <c r="W10" s="401"/>
      <c r="X10" s="401"/>
      <c r="Y10" s="401"/>
      <c r="Z10" s="401"/>
      <c r="AA10" s="402"/>
      <c r="AB10" s="10"/>
      <c r="AC10" s="11"/>
      <c r="AD10" s="11"/>
      <c r="AE10" s="11"/>
      <c r="AF10" s="11"/>
      <c r="AG10" s="11"/>
      <c r="AH10" s="11"/>
      <c r="AI10" s="11"/>
    </row>
    <row r="11" spans="2:35" ht="28.5" customHeight="1" thickBot="1" x14ac:dyDescent="0.25">
      <c r="B11" s="9"/>
      <c r="C11" s="447"/>
      <c r="D11" s="448"/>
      <c r="E11" s="448"/>
      <c r="F11" s="448"/>
      <c r="G11" s="448"/>
      <c r="H11" s="449"/>
      <c r="I11" s="504"/>
      <c r="J11" s="505"/>
      <c r="K11" s="505"/>
      <c r="L11" s="505"/>
      <c r="M11" s="505"/>
      <c r="N11" s="505"/>
      <c r="O11" s="505"/>
      <c r="P11" s="505"/>
      <c r="Q11" s="506"/>
      <c r="R11" s="427" t="s">
        <v>317</v>
      </c>
      <c r="S11" s="507"/>
      <c r="T11" s="507"/>
      <c r="U11" s="508"/>
      <c r="V11" s="477" t="s">
        <v>287</v>
      </c>
      <c r="W11" s="496"/>
      <c r="X11" s="496"/>
      <c r="Y11" s="496"/>
      <c r="Z11" s="496"/>
      <c r="AA11" s="497"/>
      <c r="AB11" s="10"/>
      <c r="AC11" s="11"/>
      <c r="AD11" s="11"/>
      <c r="AE11" s="11"/>
      <c r="AF11" s="11"/>
      <c r="AG11" s="11"/>
      <c r="AH11" s="11"/>
      <c r="AI11" s="11"/>
    </row>
    <row r="12" spans="2:35"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c r="AC12" s="15"/>
      <c r="AD12" s="15"/>
      <c r="AE12" s="15"/>
      <c r="AF12" s="15"/>
      <c r="AG12" s="15"/>
      <c r="AH12" s="15"/>
      <c r="AI12" s="15"/>
    </row>
    <row r="13" spans="2:35" ht="15" customHeight="1" x14ac:dyDescent="0.2">
      <c r="B13" s="14"/>
      <c r="C13" s="444" t="s">
        <v>11</v>
      </c>
      <c r="D13" s="445"/>
      <c r="E13" s="445"/>
      <c r="F13" s="445"/>
      <c r="G13" s="445"/>
      <c r="H13" s="446"/>
      <c r="I13" s="450" t="s">
        <v>318</v>
      </c>
      <c r="J13" s="451"/>
      <c r="K13" s="451"/>
      <c r="L13" s="451"/>
      <c r="M13" s="451"/>
      <c r="N13" s="451"/>
      <c r="O13" s="451"/>
      <c r="P13" s="451"/>
      <c r="Q13" s="451"/>
      <c r="R13" s="451"/>
      <c r="S13" s="452"/>
      <c r="T13" s="444" t="s">
        <v>13</v>
      </c>
      <c r="U13" s="445"/>
      <c r="V13" s="445"/>
      <c r="W13" s="445"/>
      <c r="X13" s="445"/>
      <c r="Y13" s="445"/>
      <c r="Z13" s="445"/>
      <c r="AA13" s="446"/>
      <c r="AB13" s="16"/>
      <c r="AC13" s="15"/>
      <c r="AD13" s="15"/>
      <c r="AE13" s="15"/>
      <c r="AF13" s="15"/>
      <c r="AG13" s="15"/>
      <c r="AH13" s="15"/>
      <c r="AI13" s="15"/>
    </row>
    <row r="14" spans="2:35" ht="30" customHeight="1" thickBot="1" x14ac:dyDescent="0.25">
      <c r="B14" s="14"/>
      <c r="C14" s="447"/>
      <c r="D14" s="448"/>
      <c r="E14" s="448"/>
      <c r="F14" s="448"/>
      <c r="G14" s="448"/>
      <c r="H14" s="449"/>
      <c r="I14" s="453"/>
      <c r="J14" s="454"/>
      <c r="K14" s="454"/>
      <c r="L14" s="454"/>
      <c r="M14" s="454"/>
      <c r="N14" s="454"/>
      <c r="O14" s="454"/>
      <c r="P14" s="454"/>
      <c r="Q14" s="454"/>
      <c r="R14" s="454"/>
      <c r="S14" s="455"/>
      <c r="T14" s="456" t="s">
        <v>67</v>
      </c>
      <c r="U14" s="457"/>
      <c r="V14" s="457"/>
      <c r="W14" s="457"/>
      <c r="X14" s="457"/>
      <c r="Y14" s="457"/>
      <c r="Z14" s="457"/>
      <c r="AA14" s="458"/>
      <c r="AB14" s="16"/>
      <c r="AC14" s="15"/>
      <c r="AD14" s="15"/>
      <c r="AE14" s="15"/>
      <c r="AF14" s="15"/>
      <c r="AG14" s="15"/>
      <c r="AH14" s="15"/>
      <c r="AI14" s="15"/>
    </row>
    <row r="15" spans="2:35"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c r="AC15" s="15"/>
      <c r="AD15" s="15"/>
      <c r="AE15" s="15"/>
      <c r="AF15" s="15"/>
      <c r="AG15" s="15"/>
      <c r="AH15" s="15"/>
      <c r="AI15" s="15"/>
    </row>
    <row r="16" spans="2:35" ht="57.75" customHeight="1" thickBot="1" x14ac:dyDescent="0.25">
      <c r="B16" s="14"/>
      <c r="C16" s="421" t="s">
        <v>15</v>
      </c>
      <c r="D16" s="422"/>
      <c r="E16" s="422"/>
      <c r="F16" s="422"/>
      <c r="G16" s="422"/>
      <c r="H16" s="423"/>
      <c r="I16" s="424" t="s">
        <v>319</v>
      </c>
      <c r="J16" s="425"/>
      <c r="K16" s="425"/>
      <c r="L16" s="425"/>
      <c r="M16" s="425"/>
      <c r="N16" s="425"/>
      <c r="O16" s="425"/>
      <c r="P16" s="425"/>
      <c r="Q16" s="425"/>
      <c r="R16" s="425"/>
      <c r="S16" s="425"/>
      <c r="T16" s="425"/>
      <c r="U16" s="425"/>
      <c r="V16" s="425"/>
      <c r="W16" s="425"/>
      <c r="X16" s="425"/>
      <c r="Y16" s="425"/>
      <c r="Z16" s="425"/>
      <c r="AA16" s="426"/>
      <c r="AB16" s="16"/>
      <c r="AC16" s="15"/>
      <c r="AD16" s="15"/>
      <c r="AE16" s="15"/>
      <c r="AF16" s="15"/>
      <c r="AG16" s="15"/>
      <c r="AH16" s="15"/>
      <c r="AI16" s="15"/>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7.6" customHeight="1" thickBot="1" x14ac:dyDescent="0.25">
      <c r="B18" s="14"/>
      <c r="C18" s="421" t="s">
        <v>69</v>
      </c>
      <c r="D18" s="422"/>
      <c r="E18" s="422"/>
      <c r="F18" s="422"/>
      <c r="G18" s="422"/>
      <c r="H18" s="423"/>
      <c r="I18" s="424" t="s">
        <v>320</v>
      </c>
      <c r="J18" s="425"/>
      <c r="K18" s="425"/>
      <c r="L18" s="425"/>
      <c r="M18" s="425"/>
      <c r="N18" s="425"/>
      <c r="O18" s="425"/>
      <c r="P18" s="425"/>
      <c r="Q18" s="425"/>
      <c r="R18" s="425"/>
      <c r="S18" s="425"/>
      <c r="T18" s="425"/>
      <c r="U18" s="425"/>
      <c r="V18" s="425"/>
      <c r="W18" s="425"/>
      <c r="X18" s="425"/>
      <c r="Y18" s="425"/>
      <c r="Z18" s="425"/>
      <c r="AA18" s="426"/>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462" t="s">
        <v>19</v>
      </c>
      <c r="D20" s="463"/>
      <c r="E20" s="463"/>
      <c r="F20" s="463"/>
      <c r="G20" s="463"/>
      <c r="H20" s="464"/>
      <c r="I20" s="468" t="s">
        <v>217</v>
      </c>
      <c r="J20" s="469"/>
      <c r="K20" s="469"/>
      <c r="L20" s="470"/>
      <c r="M20" s="400" t="s">
        <v>21</v>
      </c>
      <c r="N20" s="401"/>
      <c r="O20" s="401"/>
      <c r="P20" s="401"/>
      <c r="Q20" s="401"/>
      <c r="R20" s="401"/>
      <c r="S20" s="402"/>
      <c r="T20" s="400" t="s">
        <v>22</v>
      </c>
      <c r="U20" s="401"/>
      <c r="V20" s="401"/>
      <c r="W20" s="401"/>
      <c r="X20" s="401"/>
      <c r="Y20" s="401"/>
      <c r="Z20" s="401"/>
      <c r="AA20" s="402"/>
      <c r="AB20" s="16"/>
    </row>
    <row r="21" spans="2:28" ht="30.75" customHeight="1" thickBot="1" x14ac:dyDescent="0.25">
      <c r="B21" s="14"/>
      <c r="C21" s="465"/>
      <c r="D21" s="466"/>
      <c r="E21" s="466"/>
      <c r="F21" s="466"/>
      <c r="G21" s="466"/>
      <c r="H21" s="467"/>
      <c r="I21" s="471"/>
      <c r="J21" s="472"/>
      <c r="K21" s="472"/>
      <c r="L21" s="473"/>
      <c r="M21" s="474" t="s">
        <v>218</v>
      </c>
      <c r="N21" s="475"/>
      <c r="O21" s="475"/>
      <c r="P21" s="475"/>
      <c r="Q21" s="475"/>
      <c r="R21" s="475"/>
      <c r="S21" s="476"/>
      <c r="T21" s="474" t="s">
        <v>219</v>
      </c>
      <c r="U21" s="475"/>
      <c r="V21" s="475"/>
      <c r="W21" s="475"/>
      <c r="X21" s="475"/>
      <c r="Y21" s="475"/>
      <c r="Z21" s="476"/>
      <c r="AA21" s="42"/>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c r="AB23" s="16"/>
    </row>
    <row r="24" spans="2:28" ht="15.75" customHeight="1" thickBot="1" x14ac:dyDescent="0.25">
      <c r="B24" s="14"/>
      <c r="C24" s="403" t="s">
        <v>321</v>
      </c>
      <c r="D24" s="404"/>
      <c r="E24" s="404"/>
      <c r="F24" s="404"/>
      <c r="G24" s="404"/>
      <c r="H24" s="404"/>
      <c r="I24" s="405"/>
      <c r="J24" s="403" t="s">
        <v>221</v>
      </c>
      <c r="K24" s="404"/>
      <c r="L24" s="404"/>
      <c r="M24" s="404"/>
      <c r="N24" s="404"/>
      <c r="O24" s="404"/>
      <c r="P24" s="405"/>
      <c r="Q24" s="769" t="s">
        <v>222</v>
      </c>
      <c r="R24" s="429"/>
      <c r="S24" s="429"/>
      <c r="T24" s="429"/>
      <c r="U24" s="429"/>
      <c r="V24" s="429"/>
      <c r="W24" s="429"/>
      <c r="X24" s="429"/>
      <c r="Y24" s="429"/>
      <c r="Z24" s="429"/>
      <c r="AA24" s="431"/>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21" t="s">
        <v>31</v>
      </c>
      <c r="D26" s="422"/>
      <c r="E26" s="422"/>
      <c r="F26" s="422"/>
      <c r="G26" s="422"/>
      <c r="H26" s="423"/>
      <c r="I26" s="424" t="s">
        <v>322</v>
      </c>
      <c r="J26" s="425"/>
      <c r="K26" s="425"/>
      <c r="L26" s="425"/>
      <c r="M26" s="425"/>
      <c r="N26" s="425"/>
      <c r="O26" s="425"/>
      <c r="P26" s="425"/>
      <c r="Q26" s="425"/>
      <c r="R26" s="425"/>
      <c r="S26" s="425"/>
      <c r="T26" s="425"/>
      <c r="U26" s="425"/>
      <c r="V26" s="425"/>
      <c r="W26" s="425"/>
      <c r="X26" s="425"/>
      <c r="Y26" s="425"/>
      <c r="Z26" s="425"/>
      <c r="AA26" s="426"/>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21" t="s">
        <v>224</v>
      </c>
      <c r="D28" s="422"/>
      <c r="E28" s="422"/>
      <c r="F28" s="422"/>
      <c r="G28" s="422"/>
      <c r="H28" s="423"/>
      <c r="I28" s="427">
        <v>1</v>
      </c>
      <c r="J28" s="424"/>
      <c r="K28" s="409" t="s">
        <v>34</v>
      </c>
      <c r="L28" s="410"/>
      <c r="M28" s="410"/>
      <c r="N28" s="411"/>
      <c r="O28" s="461" t="s">
        <v>35</v>
      </c>
      <c r="P28" s="459"/>
      <c r="Q28" s="459"/>
      <c r="R28" s="460"/>
      <c r="S28" s="64" t="s">
        <v>37</v>
      </c>
      <c r="T28" s="459" t="s">
        <v>36</v>
      </c>
      <c r="U28" s="459"/>
      <c r="V28" s="460"/>
      <c r="W28" s="31"/>
      <c r="X28" s="441" t="s">
        <v>38</v>
      </c>
      <c r="Y28" s="442"/>
      <c r="Z28" s="443"/>
      <c r="AA28" s="30"/>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c r="AB30" s="16"/>
    </row>
    <row r="31" spans="2:28" ht="14.25" customHeight="1" x14ac:dyDescent="0.2">
      <c r="B31" s="14"/>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c r="AB31" s="16"/>
    </row>
    <row r="32" spans="2:28" ht="15" customHeight="1" thickBot="1" x14ac:dyDescent="0.25">
      <c r="B32" s="14"/>
      <c r="C32" s="438"/>
      <c r="D32" s="439"/>
      <c r="E32" s="439"/>
      <c r="F32" s="439"/>
      <c r="G32" s="439"/>
      <c r="H32" s="439"/>
      <c r="I32" s="439"/>
      <c r="J32" s="440"/>
      <c r="K32" s="913">
        <v>0</v>
      </c>
      <c r="L32" s="911"/>
      <c r="M32" s="911"/>
      <c r="N32" s="911"/>
      <c r="O32" s="911">
        <v>0.89</v>
      </c>
      <c r="P32" s="911"/>
      <c r="Q32" s="911"/>
      <c r="R32" s="911"/>
      <c r="S32" s="911">
        <v>0.9</v>
      </c>
      <c r="T32" s="911"/>
      <c r="U32" s="911">
        <v>0.99</v>
      </c>
      <c r="V32" s="911"/>
      <c r="W32" s="911"/>
      <c r="X32" s="911">
        <v>1</v>
      </c>
      <c r="Y32" s="911"/>
      <c r="Z32" s="911">
        <v>1.1000000000000001</v>
      </c>
      <c r="AA32" s="912"/>
      <c r="AB32" s="16"/>
    </row>
    <row r="33" spans="2:39"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c r="AC33" s="15"/>
      <c r="AD33" s="15"/>
      <c r="AE33" s="15"/>
      <c r="AF33" s="15"/>
      <c r="AG33" s="15"/>
      <c r="AH33" s="15"/>
      <c r="AI33" s="15"/>
    </row>
    <row r="34" spans="2:39" s="18" customFormat="1" ht="15.75" thickBot="1" x14ac:dyDescent="0.25">
      <c r="B34" s="19"/>
      <c r="C34" s="756" t="s">
        <v>45</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c r="AC34" s="15"/>
      <c r="AD34" s="15"/>
      <c r="AE34" s="15"/>
      <c r="AF34" s="15"/>
      <c r="AG34" s="15"/>
      <c r="AH34" s="15"/>
      <c r="AI34" s="15"/>
    </row>
    <row r="35" spans="2:39" s="18" customFormat="1" ht="54.6" customHeight="1" thickBot="1" x14ac:dyDescent="0.25">
      <c r="B35" s="19"/>
      <c r="C35" s="756" t="s">
        <v>46</v>
      </c>
      <c r="D35" s="757"/>
      <c r="E35" s="757"/>
      <c r="F35" s="757"/>
      <c r="G35" s="758"/>
      <c r="H35" s="93" t="s">
        <v>323</v>
      </c>
      <c r="I35" s="93" t="s">
        <v>324</v>
      </c>
      <c r="J35" s="94" t="s">
        <v>49</v>
      </c>
      <c r="K35" s="759" t="s">
        <v>50</v>
      </c>
      <c r="L35" s="760"/>
      <c r="M35" s="760"/>
      <c r="N35" s="760"/>
      <c r="O35" s="760"/>
      <c r="P35" s="760"/>
      <c r="Q35" s="760"/>
      <c r="R35" s="760"/>
      <c r="S35" s="760"/>
      <c r="T35" s="760"/>
      <c r="U35" s="760"/>
      <c r="V35" s="760"/>
      <c r="W35" s="760"/>
      <c r="X35" s="760"/>
      <c r="Y35" s="760"/>
      <c r="Z35" s="760"/>
      <c r="AA35" s="761"/>
      <c r="AB35" s="16"/>
      <c r="AC35" s="15"/>
      <c r="AD35" s="15"/>
      <c r="AE35" s="15"/>
      <c r="AF35" s="15"/>
      <c r="AG35" s="15"/>
      <c r="AH35" s="15"/>
      <c r="AI35" s="15"/>
    </row>
    <row r="36" spans="2:39" s="18" customFormat="1" ht="112.5" customHeight="1" thickBot="1" x14ac:dyDescent="0.25">
      <c r="B36" s="19"/>
      <c r="C36" s="744" t="s">
        <v>78</v>
      </c>
      <c r="D36" s="745"/>
      <c r="E36" s="745"/>
      <c r="F36" s="745"/>
      <c r="G36" s="746"/>
      <c r="H36" s="148">
        <v>4226</v>
      </c>
      <c r="I36" s="147">
        <v>4200</v>
      </c>
      <c r="J36" s="146">
        <f>ROUND((H36/I36),3)</f>
        <v>1.006</v>
      </c>
      <c r="K36" s="923" t="s">
        <v>325</v>
      </c>
      <c r="L36" s="924"/>
      <c r="M36" s="924"/>
      <c r="N36" s="924"/>
      <c r="O36" s="924"/>
      <c r="P36" s="924"/>
      <c r="Q36" s="924"/>
      <c r="R36" s="924"/>
      <c r="S36" s="924"/>
      <c r="T36" s="924"/>
      <c r="U36" s="924"/>
      <c r="V36" s="924"/>
      <c r="W36" s="924"/>
      <c r="X36" s="924"/>
      <c r="Y36" s="924"/>
      <c r="Z36" s="924"/>
      <c r="AA36" s="925"/>
      <c r="AB36" s="16"/>
      <c r="AC36" s="15"/>
      <c r="AD36" s="15"/>
      <c r="AE36" s="15"/>
      <c r="AF36" s="15"/>
      <c r="AG36" s="15"/>
      <c r="AH36" s="15"/>
      <c r="AI36" s="15"/>
    </row>
    <row r="37" spans="2:39" s="18" customFormat="1" ht="102.75" customHeight="1" thickBot="1" x14ac:dyDescent="0.25">
      <c r="B37" s="19"/>
      <c r="C37" s="744" t="s">
        <v>80</v>
      </c>
      <c r="D37" s="745"/>
      <c r="E37" s="745"/>
      <c r="F37" s="745"/>
      <c r="G37" s="746"/>
      <c r="H37" s="147">
        <v>8265</v>
      </c>
      <c r="I37" s="147">
        <v>8100</v>
      </c>
      <c r="J37" s="146">
        <f>ROUND((H37/I37),3)</f>
        <v>1.02</v>
      </c>
      <c r="K37" s="923" t="s">
        <v>326</v>
      </c>
      <c r="L37" s="924"/>
      <c r="M37" s="924"/>
      <c r="N37" s="924"/>
      <c r="O37" s="924"/>
      <c r="P37" s="924"/>
      <c r="Q37" s="924"/>
      <c r="R37" s="924"/>
      <c r="S37" s="924"/>
      <c r="T37" s="924"/>
      <c r="U37" s="924"/>
      <c r="V37" s="924"/>
      <c r="W37" s="924"/>
      <c r="X37" s="924"/>
      <c r="Y37" s="924"/>
      <c r="Z37" s="924"/>
      <c r="AA37" s="925"/>
      <c r="AB37" s="16"/>
      <c r="AC37" s="15"/>
      <c r="AD37" s="15"/>
      <c r="AE37" s="15"/>
      <c r="AF37" s="15"/>
      <c r="AG37" s="15"/>
      <c r="AH37" s="15"/>
      <c r="AI37" s="15"/>
    </row>
    <row r="38" spans="2:39" s="18" customFormat="1" ht="74.25" customHeight="1" thickBot="1" x14ac:dyDescent="0.25">
      <c r="B38" s="19"/>
      <c r="C38" s="744" t="s">
        <v>82</v>
      </c>
      <c r="D38" s="745"/>
      <c r="E38" s="745"/>
      <c r="F38" s="745"/>
      <c r="G38" s="746"/>
      <c r="H38" s="148">
        <v>9673</v>
      </c>
      <c r="I38" s="147">
        <v>9600</v>
      </c>
      <c r="J38" s="146">
        <f>ROUND((H38/I38),3)</f>
        <v>1.008</v>
      </c>
      <c r="K38" s="923" t="s">
        <v>327</v>
      </c>
      <c r="L38" s="924"/>
      <c r="M38" s="924"/>
      <c r="N38" s="924"/>
      <c r="O38" s="924"/>
      <c r="P38" s="924"/>
      <c r="Q38" s="924"/>
      <c r="R38" s="924"/>
      <c r="S38" s="924"/>
      <c r="T38" s="924"/>
      <c r="U38" s="924"/>
      <c r="V38" s="924"/>
      <c r="W38" s="924"/>
      <c r="X38" s="924"/>
      <c r="Y38" s="924"/>
      <c r="Z38" s="924"/>
      <c r="AA38" s="925"/>
      <c r="AB38" s="16"/>
      <c r="AC38" s="15"/>
      <c r="AD38" s="15"/>
      <c r="AE38" s="15"/>
      <c r="AF38" s="15"/>
      <c r="AG38" s="15"/>
      <c r="AH38" s="15"/>
      <c r="AI38" s="15"/>
    </row>
    <row r="39" spans="2:39" s="18" customFormat="1" ht="36.75" customHeight="1" thickBot="1" x14ac:dyDescent="0.25">
      <c r="B39" s="19"/>
      <c r="C39" s="744" t="s">
        <v>90</v>
      </c>
      <c r="D39" s="745"/>
      <c r="E39" s="745"/>
      <c r="F39" s="745"/>
      <c r="G39" s="746"/>
      <c r="H39" s="148"/>
      <c r="I39" s="147">
        <v>9100</v>
      </c>
      <c r="J39" s="146">
        <f>ROUND((H39/I39),3)</f>
        <v>0</v>
      </c>
      <c r="K39" s="923"/>
      <c r="L39" s="924"/>
      <c r="M39" s="924"/>
      <c r="N39" s="924"/>
      <c r="O39" s="924"/>
      <c r="P39" s="924"/>
      <c r="Q39" s="924"/>
      <c r="R39" s="924"/>
      <c r="S39" s="924"/>
      <c r="T39" s="924"/>
      <c r="U39" s="924"/>
      <c r="V39" s="924"/>
      <c r="W39" s="924"/>
      <c r="X39" s="924"/>
      <c r="Y39" s="924"/>
      <c r="Z39" s="924"/>
      <c r="AA39" s="925"/>
      <c r="AB39" s="16"/>
      <c r="AC39" s="15"/>
      <c r="AD39" s="15"/>
      <c r="AE39" s="15"/>
      <c r="AF39" s="15"/>
      <c r="AG39" s="15"/>
      <c r="AH39" s="15"/>
      <c r="AI39" s="15"/>
    </row>
    <row r="40" spans="2:39" s="18" customFormat="1" ht="15.75" customHeight="1" thickBot="1" x14ac:dyDescent="0.3">
      <c r="B40" s="19"/>
      <c r="C40" s="750" t="s">
        <v>53</v>
      </c>
      <c r="D40" s="751"/>
      <c r="E40" s="751"/>
      <c r="F40" s="751"/>
      <c r="G40" s="752"/>
      <c r="H40" s="145">
        <f>SUM(H36:H39)</f>
        <v>22164</v>
      </c>
      <c r="I40" s="144">
        <f>SUM(I36:I39)</f>
        <v>31000</v>
      </c>
      <c r="J40" s="143">
        <f>ROUND((H40/I40),3)</f>
        <v>0.71499999999999997</v>
      </c>
      <c r="K40" s="753"/>
      <c r="L40" s="754"/>
      <c r="M40" s="754"/>
      <c r="N40" s="754"/>
      <c r="O40" s="754"/>
      <c r="P40" s="754"/>
      <c r="Q40" s="754"/>
      <c r="R40" s="754"/>
      <c r="S40" s="754"/>
      <c r="T40" s="754"/>
      <c r="U40" s="754"/>
      <c r="V40" s="754"/>
      <c r="W40" s="754"/>
      <c r="X40" s="754"/>
      <c r="Y40" s="754"/>
      <c r="Z40" s="754"/>
      <c r="AA40" s="755"/>
      <c r="AB40" s="16"/>
      <c r="AC40" s="15"/>
      <c r="AD40" s="15"/>
      <c r="AE40" s="15"/>
      <c r="AF40" s="15"/>
      <c r="AG40" s="15"/>
      <c r="AH40" s="15"/>
      <c r="AI40" s="15"/>
    </row>
    <row r="41" spans="2:39" s="18" customFormat="1" ht="5.25" customHeight="1" x14ac:dyDescent="0.2">
      <c r="B41" s="19"/>
      <c r="C41" s="15"/>
      <c r="D41" s="15"/>
      <c r="E41" s="15"/>
      <c r="F41" s="15"/>
      <c r="G41" s="15"/>
      <c r="H41" s="100"/>
      <c r="I41" s="100"/>
      <c r="J41" s="101"/>
      <c r="K41" s="15"/>
      <c r="L41" s="15"/>
      <c r="M41" s="15"/>
      <c r="N41" s="15"/>
      <c r="O41" s="15"/>
      <c r="P41" s="15"/>
      <c r="Q41" s="15"/>
      <c r="R41" s="15"/>
      <c r="S41" s="15"/>
      <c r="T41" s="15"/>
      <c r="U41" s="15"/>
      <c r="V41" s="15"/>
      <c r="W41" s="15"/>
      <c r="X41" s="15"/>
      <c r="Y41" s="15"/>
      <c r="Z41" s="15"/>
      <c r="AA41" s="15"/>
      <c r="AB41" s="16"/>
      <c r="AC41" s="15"/>
      <c r="AD41" s="15"/>
      <c r="AE41" s="15"/>
      <c r="AF41" s="15"/>
      <c r="AG41" s="15"/>
      <c r="AH41" s="15"/>
      <c r="AI41" s="15"/>
    </row>
    <row r="42" spans="2:39" s="18" customFormat="1" ht="15" thickBot="1" x14ac:dyDescent="0.25">
      <c r="B42" s="19"/>
      <c r="C42" s="15"/>
      <c r="D42" s="15"/>
      <c r="E42" s="15"/>
      <c r="F42" s="15"/>
      <c r="G42" s="15"/>
      <c r="H42" s="100"/>
      <c r="I42" s="100"/>
      <c r="J42" s="101"/>
      <c r="K42" s="15"/>
      <c r="L42" s="15"/>
      <c r="M42" s="15"/>
      <c r="N42" s="15"/>
      <c r="O42" s="15"/>
      <c r="P42" s="15"/>
      <c r="Q42" s="15"/>
      <c r="R42" s="15"/>
      <c r="S42" s="15"/>
      <c r="T42" s="15"/>
      <c r="U42" s="15"/>
      <c r="V42" s="15"/>
      <c r="W42" s="15"/>
      <c r="Y42" s="15"/>
      <c r="Z42" s="15"/>
      <c r="AA42" s="15"/>
      <c r="AB42" s="16"/>
      <c r="AC42" s="15"/>
      <c r="AD42" s="15"/>
      <c r="AE42" s="15"/>
      <c r="AF42" s="15"/>
      <c r="AG42" s="15"/>
      <c r="AH42" s="15"/>
      <c r="AI42" s="15"/>
    </row>
    <row r="43" spans="2:39" s="18" customFormat="1" x14ac:dyDescent="0.2">
      <c r="B43" s="19"/>
      <c r="C43" s="588" t="s">
        <v>54</v>
      </c>
      <c r="D43" s="589"/>
      <c r="E43" s="589"/>
      <c r="F43" s="589"/>
      <c r="G43" s="589"/>
      <c r="H43" s="589"/>
      <c r="I43" s="589"/>
      <c r="J43" s="589"/>
      <c r="K43" s="589"/>
      <c r="L43" s="589"/>
      <c r="M43" s="589"/>
      <c r="N43" s="589"/>
      <c r="O43" s="589"/>
      <c r="P43" s="589"/>
      <c r="Q43" s="589"/>
      <c r="R43" s="589"/>
      <c r="S43" s="589"/>
      <c r="T43" s="589"/>
      <c r="U43" s="589"/>
      <c r="V43" s="589"/>
      <c r="W43" s="589"/>
      <c r="X43" s="589"/>
      <c r="Y43" s="589"/>
      <c r="Z43" s="589"/>
      <c r="AA43" s="590"/>
      <c r="AB43" s="16"/>
      <c r="AC43" s="15"/>
      <c r="AD43" s="15"/>
      <c r="AE43" s="15"/>
      <c r="AF43" s="15"/>
      <c r="AG43" s="15"/>
      <c r="AH43" s="15"/>
      <c r="AI43" s="15"/>
    </row>
    <row r="44" spans="2:39" ht="15" thickBot="1" x14ac:dyDescent="0.25">
      <c r="B44" s="14"/>
      <c r="C44" s="716"/>
      <c r="D44" s="717"/>
      <c r="E44" s="717"/>
      <c r="F44" s="717"/>
      <c r="G44" s="717"/>
      <c r="H44" s="717"/>
      <c r="I44" s="717"/>
      <c r="J44" s="717"/>
      <c r="K44" s="717"/>
      <c r="L44" s="717"/>
      <c r="M44" s="717"/>
      <c r="N44" s="717"/>
      <c r="O44" s="717"/>
      <c r="P44" s="717"/>
      <c r="Q44" s="717"/>
      <c r="R44" s="717"/>
      <c r="S44" s="717"/>
      <c r="T44" s="717"/>
      <c r="U44" s="717"/>
      <c r="V44" s="717"/>
      <c r="W44" s="717"/>
      <c r="X44" s="717"/>
      <c r="Y44" s="717"/>
      <c r="Z44" s="717"/>
      <c r="AA44" s="718"/>
      <c r="AB44" s="16"/>
      <c r="AC44" s="15"/>
      <c r="AD44" s="15"/>
      <c r="AE44" s="15"/>
      <c r="AF44" s="15"/>
      <c r="AG44" s="15"/>
      <c r="AH44" s="15"/>
      <c r="AI44" s="15"/>
      <c r="AJ44" s="142" t="s">
        <v>234</v>
      </c>
      <c r="AK44" s="142" t="s">
        <v>235</v>
      </c>
      <c r="AL44" s="142" t="s">
        <v>236</v>
      </c>
      <c r="AM44" s="142" t="s">
        <v>237</v>
      </c>
    </row>
    <row r="45" spans="2:39" x14ac:dyDescent="0.2">
      <c r="B45" s="14"/>
      <c r="C45" s="719"/>
      <c r="D45" s="720"/>
      <c r="E45" s="720"/>
      <c r="F45" s="720"/>
      <c r="G45" s="720"/>
      <c r="H45" s="720"/>
      <c r="I45" s="720"/>
      <c r="J45" s="720"/>
      <c r="K45" s="720"/>
      <c r="L45" s="720"/>
      <c r="M45" s="720"/>
      <c r="N45" s="720"/>
      <c r="O45" s="720"/>
      <c r="P45" s="720"/>
      <c r="Q45" s="720"/>
      <c r="R45" s="720"/>
      <c r="S45" s="720"/>
      <c r="T45" s="720"/>
      <c r="U45" s="720"/>
      <c r="V45" s="720"/>
      <c r="W45" s="720"/>
      <c r="X45" s="720"/>
      <c r="Y45" s="720"/>
      <c r="Z45" s="720"/>
      <c r="AA45" s="721"/>
      <c r="AB45" s="16"/>
      <c r="AC45" s="15"/>
      <c r="AD45" s="15"/>
      <c r="AE45" s="15"/>
      <c r="AF45" s="15"/>
      <c r="AG45" s="15"/>
      <c r="AH45" s="15"/>
      <c r="AI45" s="15"/>
      <c r="AJ45" s="142" t="s">
        <v>238</v>
      </c>
      <c r="AK45" s="140">
        <f>H36</f>
        <v>4226</v>
      </c>
      <c r="AL45" s="140">
        <f>AK45</f>
        <v>4226</v>
      </c>
      <c r="AM45" s="140">
        <f>I36</f>
        <v>4200</v>
      </c>
    </row>
    <row r="46" spans="2:39" x14ac:dyDescent="0.2">
      <c r="B46" s="14"/>
      <c r="C46" s="722"/>
      <c r="D46" s="723"/>
      <c r="E46" s="723"/>
      <c r="F46" s="723"/>
      <c r="G46" s="723"/>
      <c r="H46" s="723"/>
      <c r="I46" s="723"/>
      <c r="J46" s="723"/>
      <c r="K46" s="723"/>
      <c r="L46" s="723"/>
      <c r="M46" s="723"/>
      <c r="N46" s="723"/>
      <c r="O46" s="723"/>
      <c r="P46" s="723"/>
      <c r="Q46" s="723"/>
      <c r="R46" s="723"/>
      <c r="S46" s="723"/>
      <c r="T46" s="723"/>
      <c r="U46" s="723"/>
      <c r="V46" s="723"/>
      <c r="W46" s="723"/>
      <c r="X46" s="723"/>
      <c r="Y46" s="723"/>
      <c r="Z46" s="723"/>
      <c r="AA46" s="724"/>
      <c r="AB46" s="16"/>
      <c r="AC46" s="15"/>
      <c r="AD46" s="15"/>
      <c r="AE46" s="15"/>
      <c r="AF46" s="15"/>
      <c r="AG46" s="15"/>
      <c r="AH46" s="15"/>
      <c r="AI46" s="15"/>
      <c r="AJ46" s="142" t="s">
        <v>239</v>
      </c>
      <c r="AK46" s="140">
        <f>H37</f>
        <v>8265</v>
      </c>
      <c r="AL46" s="140">
        <f>AL45+AK46</f>
        <v>12491</v>
      </c>
      <c r="AM46" s="140">
        <f>I37</f>
        <v>8100</v>
      </c>
    </row>
    <row r="47" spans="2:39" x14ac:dyDescent="0.2">
      <c r="B47" s="14"/>
      <c r="C47" s="722"/>
      <c r="D47" s="723"/>
      <c r="E47" s="723"/>
      <c r="F47" s="723"/>
      <c r="G47" s="723"/>
      <c r="H47" s="723"/>
      <c r="I47" s="723"/>
      <c r="J47" s="723"/>
      <c r="K47" s="723"/>
      <c r="L47" s="723"/>
      <c r="M47" s="723"/>
      <c r="N47" s="723"/>
      <c r="O47" s="723"/>
      <c r="P47" s="723"/>
      <c r="Q47" s="723"/>
      <c r="R47" s="723"/>
      <c r="S47" s="723"/>
      <c r="T47" s="723"/>
      <c r="U47" s="723"/>
      <c r="V47" s="723"/>
      <c r="W47" s="723"/>
      <c r="X47" s="723"/>
      <c r="Y47" s="723"/>
      <c r="Z47" s="723"/>
      <c r="AA47" s="724"/>
      <c r="AB47" s="16"/>
      <c r="AC47" s="15"/>
      <c r="AD47" s="15"/>
      <c r="AE47" s="15"/>
      <c r="AF47" s="15"/>
      <c r="AG47" s="15"/>
      <c r="AH47" s="15"/>
      <c r="AI47" s="15"/>
      <c r="AJ47" s="142" t="s">
        <v>240</v>
      </c>
      <c r="AK47" s="140">
        <f>H38</f>
        <v>9673</v>
      </c>
      <c r="AL47" s="140">
        <f>AL46+AK47</f>
        <v>22164</v>
      </c>
      <c r="AM47" s="140">
        <f>I38</f>
        <v>9600</v>
      </c>
    </row>
    <row r="48" spans="2:39" x14ac:dyDescent="0.2">
      <c r="B48" s="14"/>
      <c r="C48" s="722"/>
      <c r="D48" s="723"/>
      <c r="E48" s="723"/>
      <c r="F48" s="723"/>
      <c r="G48" s="723"/>
      <c r="H48" s="723"/>
      <c r="I48" s="723"/>
      <c r="J48" s="723"/>
      <c r="K48" s="723"/>
      <c r="L48" s="723"/>
      <c r="M48" s="723"/>
      <c r="N48" s="723"/>
      <c r="O48" s="723"/>
      <c r="P48" s="723"/>
      <c r="Q48" s="723"/>
      <c r="R48" s="723"/>
      <c r="S48" s="723"/>
      <c r="T48" s="723"/>
      <c r="U48" s="723"/>
      <c r="V48" s="723"/>
      <c r="W48" s="723"/>
      <c r="X48" s="723"/>
      <c r="Y48" s="723"/>
      <c r="Z48" s="723"/>
      <c r="AA48" s="724"/>
      <c r="AB48" s="16"/>
      <c r="AC48" s="15"/>
      <c r="AD48" s="15"/>
      <c r="AE48" s="15"/>
      <c r="AF48" s="15"/>
      <c r="AG48" s="15"/>
      <c r="AH48" s="15"/>
      <c r="AI48" s="15"/>
      <c r="AJ48" s="141" t="s">
        <v>233</v>
      </c>
      <c r="AK48" s="140">
        <f>H39</f>
        <v>0</v>
      </c>
      <c r="AL48" s="140">
        <f>AL47+AK48</f>
        <v>22164</v>
      </c>
      <c r="AM48" s="140">
        <f>I39</f>
        <v>9100</v>
      </c>
    </row>
    <row r="49" spans="2:39" x14ac:dyDescent="0.2">
      <c r="B49" s="14"/>
      <c r="C49" s="722"/>
      <c r="D49" s="723"/>
      <c r="E49" s="723"/>
      <c r="F49" s="723"/>
      <c r="G49" s="723"/>
      <c r="H49" s="723"/>
      <c r="I49" s="723"/>
      <c r="J49" s="723"/>
      <c r="K49" s="723"/>
      <c r="L49" s="723"/>
      <c r="M49" s="723"/>
      <c r="N49" s="723"/>
      <c r="O49" s="723"/>
      <c r="P49" s="723"/>
      <c r="Q49" s="723"/>
      <c r="R49" s="723"/>
      <c r="S49" s="723"/>
      <c r="T49" s="723"/>
      <c r="U49" s="723"/>
      <c r="V49" s="723"/>
      <c r="W49" s="723"/>
      <c r="X49" s="723"/>
      <c r="Y49" s="723"/>
      <c r="Z49" s="723"/>
      <c r="AA49" s="724"/>
      <c r="AB49" s="16"/>
      <c r="AC49" s="15"/>
      <c r="AD49" s="15"/>
      <c r="AE49" s="15"/>
      <c r="AF49" s="15"/>
      <c r="AG49" s="15"/>
      <c r="AH49" s="15"/>
      <c r="AI49" s="15"/>
      <c r="AJ49" s="43" t="s">
        <v>53</v>
      </c>
      <c r="AK49" s="139">
        <f>SUM(AK45:AK48)</f>
        <v>22164</v>
      </c>
      <c r="AL49" s="139">
        <f>AK49</f>
        <v>22164</v>
      </c>
      <c r="AM49" s="139">
        <f>SUM(AM45:AM48)</f>
        <v>31000</v>
      </c>
    </row>
    <row r="50" spans="2:39" x14ac:dyDescent="0.2">
      <c r="B50" s="14"/>
      <c r="C50" s="722"/>
      <c r="D50" s="723"/>
      <c r="E50" s="723"/>
      <c r="F50" s="723"/>
      <c r="G50" s="723"/>
      <c r="H50" s="723"/>
      <c r="I50" s="723"/>
      <c r="J50" s="723"/>
      <c r="K50" s="723"/>
      <c r="L50" s="723"/>
      <c r="M50" s="723"/>
      <c r="N50" s="723"/>
      <c r="O50" s="723"/>
      <c r="P50" s="723"/>
      <c r="Q50" s="723"/>
      <c r="R50" s="723"/>
      <c r="S50" s="723"/>
      <c r="T50" s="723"/>
      <c r="U50" s="723"/>
      <c r="V50" s="723"/>
      <c r="W50" s="723"/>
      <c r="X50" s="723"/>
      <c r="Y50" s="723"/>
      <c r="Z50" s="723"/>
      <c r="AA50" s="724"/>
      <c r="AB50" s="16"/>
      <c r="AC50" s="15"/>
      <c r="AD50" s="15"/>
      <c r="AE50" s="15"/>
      <c r="AF50" s="15"/>
      <c r="AG50" s="15"/>
      <c r="AH50" s="15"/>
      <c r="AI50" s="15"/>
    </row>
    <row r="51" spans="2:39" x14ac:dyDescent="0.2">
      <c r="B51" s="14"/>
      <c r="C51" s="722"/>
      <c r="D51" s="723"/>
      <c r="E51" s="723"/>
      <c r="F51" s="723"/>
      <c r="G51" s="723"/>
      <c r="H51" s="723"/>
      <c r="I51" s="723"/>
      <c r="J51" s="723"/>
      <c r="K51" s="723"/>
      <c r="L51" s="723"/>
      <c r="M51" s="723"/>
      <c r="N51" s="723"/>
      <c r="O51" s="723"/>
      <c r="P51" s="723"/>
      <c r="Q51" s="723"/>
      <c r="R51" s="723"/>
      <c r="S51" s="723"/>
      <c r="T51" s="723"/>
      <c r="U51" s="723"/>
      <c r="V51" s="723"/>
      <c r="W51" s="723"/>
      <c r="X51" s="723"/>
      <c r="Y51" s="723"/>
      <c r="Z51" s="723"/>
      <c r="AA51" s="724"/>
      <c r="AB51" s="16"/>
      <c r="AC51" s="15"/>
      <c r="AD51" s="15"/>
      <c r="AE51" s="15"/>
      <c r="AF51" s="15"/>
      <c r="AG51" s="15"/>
      <c r="AH51" s="15"/>
      <c r="AI51" s="15"/>
    </row>
    <row r="52" spans="2:39" x14ac:dyDescent="0.2">
      <c r="B52" s="14"/>
      <c r="C52" s="722"/>
      <c r="D52" s="723"/>
      <c r="E52" s="723"/>
      <c r="F52" s="723"/>
      <c r="G52" s="723"/>
      <c r="H52" s="723"/>
      <c r="I52" s="723"/>
      <c r="J52" s="723"/>
      <c r="K52" s="723"/>
      <c r="L52" s="723"/>
      <c r="M52" s="723"/>
      <c r="N52" s="723"/>
      <c r="O52" s="723"/>
      <c r="P52" s="723"/>
      <c r="Q52" s="723"/>
      <c r="R52" s="723"/>
      <c r="S52" s="723"/>
      <c r="T52" s="723"/>
      <c r="U52" s="723"/>
      <c r="V52" s="723"/>
      <c r="W52" s="723"/>
      <c r="X52" s="723"/>
      <c r="Y52" s="723"/>
      <c r="Z52" s="723"/>
      <c r="AA52" s="724"/>
      <c r="AB52" s="16"/>
      <c r="AC52" s="15"/>
      <c r="AD52" s="15"/>
      <c r="AE52" s="15"/>
      <c r="AF52" s="15"/>
      <c r="AG52" s="15"/>
      <c r="AH52" s="15"/>
      <c r="AI52" s="15"/>
    </row>
    <row r="53" spans="2:39" x14ac:dyDescent="0.2">
      <c r="B53" s="14"/>
      <c r="C53" s="722"/>
      <c r="D53" s="723"/>
      <c r="E53" s="723"/>
      <c r="F53" s="723"/>
      <c r="G53" s="723"/>
      <c r="H53" s="723"/>
      <c r="I53" s="723"/>
      <c r="J53" s="723"/>
      <c r="K53" s="723"/>
      <c r="L53" s="723"/>
      <c r="M53" s="723"/>
      <c r="N53" s="723"/>
      <c r="O53" s="723"/>
      <c r="P53" s="723"/>
      <c r="Q53" s="723"/>
      <c r="R53" s="723"/>
      <c r="S53" s="723"/>
      <c r="T53" s="723"/>
      <c r="U53" s="723"/>
      <c r="V53" s="723"/>
      <c r="W53" s="723"/>
      <c r="X53" s="723"/>
      <c r="Y53" s="723"/>
      <c r="Z53" s="723"/>
      <c r="AA53" s="724"/>
      <c r="AB53" s="16"/>
      <c r="AC53" s="15"/>
      <c r="AD53" s="15"/>
      <c r="AE53" s="15"/>
      <c r="AF53" s="15"/>
      <c r="AG53" s="15"/>
      <c r="AH53" s="15"/>
      <c r="AI53" s="15"/>
    </row>
    <row r="54" spans="2:39" x14ac:dyDescent="0.2">
      <c r="B54" s="14"/>
      <c r="C54" s="722"/>
      <c r="D54" s="723"/>
      <c r="E54" s="723"/>
      <c r="F54" s="723"/>
      <c r="G54" s="723"/>
      <c r="H54" s="723"/>
      <c r="I54" s="723"/>
      <c r="J54" s="723"/>
      <c r="K54" s="723"/>
      <c r="L54" s="723"/>
      <c r="M54" s="723"/>
      <c r="N54" s="723"/>
      <c r="O54" s="723"/>
      <c r="P54" s="723"/>
      <c r="Q54" s="723"/>
      <c r="R54" s="723"/>
      <c r="S54" s="723"/>
      <c r="T54" s="723"/>
      <c r="U54" s="723"/>
      <c r="V54" s="723"/>
      <c r="W54" s="723"/>
      <c r="X54" s="723"/>
      <c r="Y54" s="723"/>
      <c r="Z54" s="723"/>
      <c r="AA54" s="724"/>
      <c r="AB54" s="16"/>
      <c r="AC54" s="15"/>
      <c r="AD54" s="15"/>
      <c r="AE54" s="15"/>
      <c r="AF54" s="15"/>
      <c r="AG54" s="15"/>
      <c r="AH54" s="15"/>
      <c r="AI54" s="15"/>
    </row>
    <row r="55" spans="2:39" x14ac:dyDescent="0.2">
      <c r="B55" s="14"/>
      <c r="C55" s="722"/>
      <c r="D55" s="723"/>
      <c r="E55" s="723"/>
      <c r="F55" s="723"/>
      <c r="G55" s="723"/>
      <c r="H55" s="723"/>
      <c r="I55" s="723"/>
      <c r="J55" s="723"/>
      <c r="K55" s="723"/>
      <c r="L55" s="723"/>
      <c r="M55" s="723"/>
      <c r="N55" s="723"/>
      <c r="O55" s="723"/>
      <c r="P55" s="723"/>
      <c r="Q55" s="723"/>
      <c r="R55" s="723"/>
      <c r="S55" s="723"/>
      <c r="T55" s="723"/>
      <c r="U55" s="723"/>
      <c r="V55" s="723"/>
      <c r="W55" s="723"/>
      <c r="X55" s="723"/>
      <c r="Y55" s="723"/>
      <c r="Z55" s="723"/>
      <c r="AA55" s="724"/>
      <c r="AB55" s="16"/>
      <c r="AC55" s="15"/>
      <c r="AD55" s="15"/>
      <c r="AE55" s="15"/>
      <c r="AF55" s="15"/>
      <c r="AG55" s="15"/>
      <c r="AH55" s="15"/>
      <c r="AI55" s="15"/>
    </row>
    <row r="56" spans="2:39" x14ac:dyDescent="0.2">
      <c r="B56" s="14"/>
      <c r="C56" s="722"/>
      <c r="D56" s="723"/>
      <c r="E56" s="723"/>
      <c r="F56" s="723"/>
      <c r="G56" s="723"/>
      <c r="H56" s="723"/>
      <c r="I56" s="723"/>
      <c r="J56" s="723"/>
      <c r="K56" s="723"/>
      <c r="L56" s="723"/>
      <c r="M56" s="723"/>
      <c r="N56" s="723"/>
      <c r="O56" s="723"/>
      <c r="P56" s="723"/>
      <c r="Q56" s="723"/>
      <c r="R56" s="723"/>
      <c r="S56" s="723"/>
      <c r="T56" s="723"/>
      <c r="U56" s="723"/>
      <c r="V56" s="723"/>
      <c r="W56" s="723"/>
      <c r="X56" s="723"/>
      <c r="Y56" s="723"/>
      <c r="Z56" s="723"/>
      <c r="AA56" s="724"/>
      <c r="AB56" s="16"/>
      <c r="AC56" s="15"/>
      <c r="AD56" s="15"/>
      <c r="AE56" s="15"/>
      <c r="AF56" s="15"/>
      <c r="AG56" s="15"/>
      <c r="AH56" s="15"/>
      <c r="AI56" s="15"/>
    </row>
    <row r="57" spans="2:39" ht="15" thickBot="1" x14ac:dyDescent="0.25">
      <c r="B57" s="14"/>
      <c r="C57" s="725"/>
      <c r="D57" s="726"/>
      <c r="E57" s="726"/>
      <c r="F57" s="726"/>
      <c r="G57" s="726"/>
      <c r="H57" s="726"/>
      <c r="I57" s="726"/>
      <c r="J57" s="726"/>
      <c r="K57" s="726"/>
      <c r="L57" s="726"/>
      <c r="M57" s="726"/>
      <c r="N57" s="726"/>
      <c r="O57" s="726"/>
      <c r="P57" s="726"/>
      <c r="Q57" s="726"/>
      <c r="R57" s="726"/>
      <c r="S57" s="726"/>
      <c r="T57" s="726"/>
      <c r="U57" s="726"/>
      <c r="V57" s="726"/>
      <c r="W57" s="726"/>
      <c r="X57" s="726"/>
      <c r="Y57" s="726"/>
      <c r="Z57" s="726"/>
      <c r="AA57" s="727"/>
      <c r="AB57" s="16"/>
      <c r="AC57" s="15"/>
      <c r="AD57" s="15"/>
      <c r="AE57" s="15"/>
      <c r="AF57" s="15"/>
      <c r="AG57" s="15"/>
      <c r="AH57" s="15"/>
      <c r="AI57" s="15"/>
    </row>
    <row r="58" spans="2:39" x14ac:dyDescent="0.2">
      <c r="B58" s="20"/>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21"/>
      <c r="AC58" s="15"/>
      <c r="AD58" s="15"/>
      <c r="AE58" s="15"/>
      <c r="AF58" s="15"/>
      <c r="AG58" s="15"/>
      <c r="AH58" s="15"/>
      <c r="AI58" s="15"/>
    </row>
    <row r="59" spans="2:39" ht="15" thickBot="1" x14ac:dyDescent="0.25">
      <c r="B59" s="2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23"/>
      <c r="AC59" s="15"/>
      <c r="AD59" s="15"/>
      <c r="AE59" s="15"/>
      <c r="AF59" s="15"/>
      <c r="AG59" s="15"/>
      <c r="AH59" s="15"/>
      <c r="AI59" s="15"/>
    </row>
    <row r="60" spans="2:39" ht="15.75" x14ac:dyDescent="0.2">
      <c r="B60" s="24"/>
      <c r="C60" s="728" t="s">
        <v>46</v>
      </c>
      <c r="D60" s="729"/>
      <c r="E60" s="729"/>
      <c r="F60" s="729"/>
      <c r="G60" s="875"/>
      <c r="H60" s="728" t="s">
        <v>85</v>
      </c>
      <c r="I60" s="875"/>
      <c r="J60" s="728" t="s">
        <v>56</v>
      </c>
      <c r="K60" s="729"/>
      <c r="L60" s="729"/>
      <c r="M60" s="875"/>
      <c r="N60" s="728" t="s">
        <v>57</v>
      </c>
      <c r="O60" s="729"/>
      <c r="P60" s="729"/>
      <c r="Q60" s="729"/>
      <c r="R60" s="729"/>
      <c r="S60" s="729"/>
      <c r="T60" s="729"/>
      <c r="U60" s="875"/>
      <c r="V60" s="877" t="s">
        <v>58</v>
      </c>
      <c r="W60" s="877"/>
      <c r="X60" s="877"/>
      <c r="Y60" s="877"/>
      <c r="Z60" s="877"/>
      <c r="AA60" s="878"/>
      <c r="AB60" s="25"/>
      <c r="AC60" s="138"/>
      <c r="AD60" s="138"/>
      <c r="AE60" s="138"/>
      <c r="AF60" s="138"/>
      <c r="AG60" s="138"/>
      <c r="AH60" s="138"/>
      <c r="AI60" s="138"/>
    </row>
    <row r="61" spans="2:39" ht="15.75" x14ac:dyDescent="0.2">
      <c r="B61" s="26"/>
      <c r="C61" s="730"/>
      <c r="D61" s="731"/>
      <c r="E61" s="731"/>
      <c r="F61" s="731"/>
      <c r="G61" s="876"/>
      <c r="H61" s="730"/>
      <c r="I61" s="876"/>
      <c r="J61" s="730"/>
      <c r="K61" s="731"/>
      <c r="L61" s="731"/>
      <c r="M61" s="876"/>
      <c r="N61" s="730"/>
      <c r="O61" s="731"/>
      <c r="P61" s="731"/>
      <c r="Q61" s="731"/>
      <c r="R61" s="731"/>
      <c r="S61" s="731"/>
      <c r="T61" s="731"/>
      <c r="U61" s="876"/>
      <c r="V61" s="879"/>
      <c r="W61" s="879"/>
      <c r="X61" s="879"/>
      <c r="Y61" s="879"/>
      <c r="Z61" s="879"/>
      <c r="AA61" s="880"/>
      <c r="AB61" s="25"/>
      <c r="AC61" s="138"/>
      <c r="AD61" s="138"/>
      <c r="AE61" s="138"/>
      <c r="AF61" s="138"/>
      <c r="AG61" s="138"/>
      <c r="AH61" s="138"/>
      <c r="AI61" s="138"/>
    </row>
    <row r="62" spans="2:39" ht="16.5" thickBot="1" x14ac:dyDescent="0.25">
      <c r="B62" s="26"/>
      <c r="C62" s="730"/>
      <c r="D62" s="731"/>
      <c r="E62" s="731"/>
      <c r="F62" s="731"/>
      <c r="G62" s="876"/>
      <c r="H62" s="730"/>
      <c r="I62" s="876"/>
      <c r="J62" s="730"/>
      <c r="K62" s="731"/>
      <c r="L62" s="731"/>
      <c r="M62" s="876"/>
      <c r="N62" s="730"/>
      <c r="O62" s="731"/>
      <c r="P62" s="731"/>
      <c r="Q62" s="731"/>
      <c r="R62" s="731"/>
      <c r="S62" s="731"/>
      <c r="T62" s="731"/>
      <c r="U62" s="876"/>
      <c r="V62" s="879"/>
      <c r="W62" s="879"/>
      <c r="X62" s="879"/>
      <c r="Y62" s="879"/>
      <c r="Z62" s="879"/>
      <c r="AA62" s="880"/>
      <c r="AB62" s="25"/>
      <c r="AC62" s="138"/>
      <c r="AD62" s="138"/>
      <c r="AE62" s="138"/>
      <c r="AF62" s="138"/>
      <c r="AG62" s="138"/>
      <c r="AH62" s="138"/>
      <c r="AI62" s="138"/>
    </row>
    <row r="63" spans="2:39" ht="86.25" customHeight="1" x14ac:dyDescent="0.2">
      <c r="B63" s="24"/>
      <c r="C63" s="674" t="s">
        <v>242</v>
      </c>
      <c r="D63" s="675"/>
      <c r="E63" s="675"/>
      <c r="F63" s="675"/>
      <c r="G63" s="675"/>
      <c r="H63" s="922">
        <v>8673</v>
      </c>
      <c r="I63" s="922"/>
      <c r="J63" s="922">
        <f>H36</f>
        <v>4226</v>
      </c>
      <c r="K63" s="922"/>
      <c r="L63" s="922"/>
      <c r="M63" s="922"/>
      <c r="N63" s="712" t="s">
        <v>328</v>
      </c>
      <c r="O63" s="914"/>
      <c r="P63" s="914"/>
      <c r="Q63" s="914"/>
      <c r="R63" s="914"/>
      <c r="S63" s="914"/>
      <c r="T63" s="914"/>
      <c r="U63" s="915"/>
      <c r="V63" s="711" t="s">
        <v>329</v>
      </c>
      <c r="W63" s="711"/>
      <c r="X63" s="711"/>
      <c r="Y63" s="711"/>
      <c r="Z63" s="711"/>
      <c r="AA63" s="881"/>
      <c r="AB63" s="27"/>
    </row>
    <row r="64" spans="2:39" ht="27.75" customHeight="1" x14ac:dyDescent="0.2">
      <c r="B64" s="24"/>
      <c r="C64" s="873" t="s">
        <v>245</v>
      </c>
      <c r="D64" s="871"/>
      <c r="E64" s="871"/>
      <c r="F64" s="871"/>
      <c r="G64" s="871"/>
      <c r="H64" s="920">
        <v>11572</v>
      </c>
      <c r="I64" s="920"/>
      <c r="J64" s="920">
        <f>H37</f>
        <v>8265</v>
      </c>
      <c r="K64" s="920"/>
      <c r="L64" s="920"/>
      <c r="M64" s="920"/>
      <c r="N64" s="921" t="s">
        <v>330</v>
      </c>
      <c r="O64" s="921"/>
      <c r="P64" s="921"/>
      <c r="Q64" s="921"/>
      <c r="R64" s="921"/>
      <c r="S64" s="921"/>
      <c r="T64" s="921"/>
      <c r="U64" s="921"/>
      <c r="V64" s="695" t="s">
        <v>208</v>
      </c>
      <c r="W64" s="695"/>
      <c r="X64" s="695"/>
      <c r="Y64" s="695"/>
      <c r="Z64" s="695"/>
      <c r="AA64" s="882"/>
      <c r="AB64" s="27"/>
    </row>
    <row r="65" spans="2:28" ht="30" customHeight="1" x14ac:dyDescent="0.2">
      <c r="B65" s="24"/>
      <c r="C65" s="873" t="s">
        <v>247</v>
      </c>
      <c r="D65" s="871"/>
      <c r="E65" s="871"/>
      <c r="F65" s="871"/>
      <c r="G65" s="871"/>
      <c r="H65" s="920">
        <v>10023</v>
      </c>
      <c r="I65" s="920"/>
      <c r="J65" s="920">
        <f>H38</f>
        <v>9673</v>
      </c>
      <c r="K65" s="920"/>
      <c r="L65" s="920"/>
      <c r="M65" s="920"/>
      <c r="N65" s="921" t="s">
        <v>330</v>
      </c>
      <c r="O65" s="921"/>
      <c r="P65" s="921"/>
      <c r="Q65" s="921"/>
      <c r="R65" s="921"/>
      <c r="S65" s="921"/>
      <c r="T65" s="921"/>
      <c r="U65" s="921"/>
      <c r="V65" s="695" t="s">
        <v>208</v>
      </c>
      <c r="W65" s="695"/>
      <c r="X65" s="695"/>
      <c r="Y65" s="695"/>
      <c r="Z65" s="695"/>
      <c r="AA65" s="882"/>
      <c r="AB65" s="27"/>
    </row>
    <row r="66" spans="2:28" x14ac:dyDescent="0.2">
      <c r="B66" s="24"/>
      <c r="C66" s="873" t="s">
        <v>248</v>
      </c>
      <c r="D66" s="871"/>
      <c r="E66" s="871"/>
      <c r="F66" s="871"/>
      <c r="G66" s="871"/>
      <c r="H66" s="920">
        <v>10808</v>
      </c>
      <c r="I66" s="920"/>
      <c r="J66" s="920">
        <f>H39</f>
        <v>0</v>
      </c>
      <c r="K66" s="920"/>
      <c r="L66" s="920"/>
      <c r="M66" s="920"/>
      <c r="N66" s="921"/>
      <c r="O66" s="921"/>
      <c r="P66" s="921"/>
      <c r="Q66" s="921"/>
      <c r="R66" s="921"/>
      <c r="S66" s="921"/>
      <c r="T66" s="921"/>
      <c r="U66" s="921"/>
      <c r="V66" s="695"/>
      <c r="W66" s="695"/>
      <c r="X66" s="695"/>
      <c r="Y66" s="695"/>
      <c r="Z66" s="695"/>
      <c r="AA66" s="882"/>
      <c r="AB66" s="27"/>
    </row>
    <row r="67" spans="2:28" x14ac:dyDescent="0.2">
      <c r="B67" s="24"/>
      <c r="C67" s="480"/>
      <c r="D67" s="481"/>
      <c r="E67" s="481"/>
      <c r="F67" s="481"/>
      <c r="G67" s="481"/>
      <c r="H67" s="481"/>
      <c r="I67" s="481"/>
      <c r="J67" s="481"/>
      <c r="K67" s="481"/>
      <c r="L67" s="481"/>
      <c r="M67" s="481"/>
      <c r="N67" s="481"/>
      <c r="O67" s="481"/>
      <c r="P67" s="481"/>
      <c r="Q67" s="481"/>
      <c r="R67" s="481"/>
      <c r="S67" s="481"/>
      <c r="T67" s="481"/>
      <c r="U67" s="481"/>
      <c r="V67" s="481"/>
      <c r="W67" s="481"/>
      <c r="X67" s="481"/>
      <c r="Y67" s="481"/>
      <c r="Z67" s="481"/>
      <c r="AA67" s="870"/>
      <c r="AB67" s="27"/>
    </row>
    <row r="68" spans="2:28" x14ac:dyDescent="0.2">
      <c r="B68" s="24"/>
      <c r="C68" s="480"/>
      <c r="D68" s="481"/>
      <c r="E68" s="481"/>
      <c r="F68" s="481"/>
      <c r="G68" s="481"/>
      <c r="H68" s="481"/>
      <c r="I68" s="481"/>
      <c r="J68" s="481"/>
      <c r="K68" s="481"/>
      <c r="L68" s="481"/>
      <c r="M68" s="481"/>
      <c r="N68" s="900"/>
      <c r="O68" s="900"/>
      <c r="P68" s="900"/>
      <c r="Q68" s="900"/>
      <c r="R68" s="900"/>
      <c r="S68" s="900"/>
      <c r="T68" s="900"/>
      <c r="U68" s="900"/>
      <c r="V68" s="481"/>
      <c r="W68" s="481"/>
      <c r="X68" s="481"/>
      <c r="Y68" s="481"/>
      <c r="Z68" s="481"/>
      <c r="AA68" s="870"/>
      <c r="AB68" s="27"/>
    </row>
    <row r="69" spans="2:28" x14ac:dyDescent="0.2">
      <c r="B69" s="24"/>
      <c r="C69" s="480"/>
      <c r="D69" s="481"/>
      <c r="E69" s="481"/>
      <c r="F69" s="481"/>
      <c r="G69" s="481"/>
      <c r="H69" s="481"/>
      <c r="I69" s="481"/>
      <c r="J69" s="481"/>
      <c r="K69" s="481"/>
      <c r="L69" s="481"/>
      <c r="M69" s="481"/>
      <c r="N69" s="481"/>
      <c r="O69" s="481"/>
      <c r="P69" s="481"/>
      <c r="Q69" s="481"/>
      <c r="R69" s="481"/>
      <c r="S69" s="481"/>
      <c r="T69" s="481"/>
      <c r="U69" s="481"/>
      <c r="V69" s="481"/>
      <c r="W69" s="481"/>
      <c r="X69" s="481"/>
      <c r="Y69" s="481"/>
      <c r="Z69" s="481"/>
      <c r="AA69" s="870"/>
      <c r="AB69" s="27"/>
    </row>
    <row r="70" spans="2:28" x14ac:dyDescent="0.2">
      <c r="B70" s="24"/>
      <c r="C70" s="480"/>
      <c r="D70" s="481"/>
      <c r="E70" s="481"/>
      <c r="F70" s="481"/>
      <c r="G70" s="481"/>
      <c r="H70" s="481"/>
      <c r="I70" s="481"/>
      <c r="J70" s="481"/>
      <c r="K70" s="481"/>
      <c r="L70" s="481"/>
      <c r="M70" s="481"/>
      <c r="N70" s="481"/>
      <c r="O70" s="481"/>
      <c r="P70" s="481"/>
      <c r="Q70" s="481"/>
      <c r="R70" s="481"/>
      <c r="S70" s="481"/>
      <c r="T70" s="481"/>
      <c r="U70" s="481"/>
      <c r="V70" s="481"/>
      <c r="W70" s="481"/>
      <c r="X70" s="481"/>
      <c r="Y70" s="481"/>
      <c r="Z70" s="481"/>
      <c r="AA70" s="870"/>
      <c r="AB70" s="27"/>
    </row>
    <row r="71" spans="2:28" x14ac:dyDescent="0.2">
      <c r="B71" s="24"/>
      <c r="C71" s="480"/>
      <c r="D71" s="481"/>
      <c r="E71" s="481"/>
      <c r="F71" s="481"/>
      <c r="G71" s="481"/>
      <c r="H71" s="481"/>
      <c r="I71" s="481"/>
      <c r="J71" s="481"/>
      <c r="K71" s="481"/>
      <c r="L71" s="481"/>
      <c r="M71" s="481"/>
      <c r="N71" s="481"/>
      <c r="O71" s="481"/>
      <c r="P71" s="481"/>
      <c r="Q71" s="481"/>
      <c r="R71" s="481"/>
      <c r="S71" s="481"/>
      <c r="T71" s="481"/>
      <c r="U71" s="481"/>
      <c r="V71" s="481"/>
      <c r="W71" s="481"/>
      <c r="X71" s="481"/>
      <c r="Y71" s="481"/>
      <c r="Z71" s="481"/>
      <c r="AA71" s="870"/>
      <c r="AB71" s="27"/>
    </row>
    <row r="72" spans="2:28" x14ac:dyDescent="0.2">
      <c r="B72" s="24"/>
      <c r="C72" s="480"/>
      <c r="D72" s="481"/>
      <c r="E72" s="481"/>
      <c r="F72" s="481"/>
      <c r="G72" s="481"/>
      <c r="H72" s="481"/>
      <c r="I72" s="481"/>
      <c r="J72" s="481"/>
      <c r="K72" s="481"/>
      <c r="L72" s="481"/>
      <c r="M72" s="481"/>
      <c r="N72" s="481"/>
      <c r="O72" s="481"/>
      <c r="P72" s="481"/>
      <c r="Q72" s="481"/>
      <c r="R72" s="481"/>
      <c r="S72" s="481"/>
      <c r="T72" s="481"/>
      <c r="U72" s="481"/>
      <c r="V72" s="481"/>
      <c r="W72" s="481"/>
      <c r="X72" s="481"/>
      <c r="Y72" s="481"/>
      <c r="Z72" s="481"/>
      <c r="AA72" s="870"/>
      <c r="AB72" s="27"/>
    </row>
    <row r="73" spans="2:28" x14ac:dyDescent="0.2">
      <c r="B73" s="24"/>
      <c r="C73" s="480"/>
      <c r="D73" s="481"/>
      <c r="E73" s="481"/>
      <c r="F73" s="481"/>
      <c r="G73" s="481"/>
      <c r="H73" s="481"/>
      <c r="I73" s="481"/>
      <c r="J73" s="481"/>
      <c r="K73" s="481"/>
      <c r="L73" s="481"/>
      <c r="M73" s="481"/>
      <c r="N73" s="481"/>
      <c r="O73" s="481"/>
      <c r="P73" s="481"/>
      <c r="Q73" s="481"/>
      <c r="R73" s="481"/>
      <c r="S73" s="481"/>
      <c r="T73" s="481"/>
      <c r="U73" s="481"/>
      <c r="V73" s="481"/>
      <c r="W73" s="481"/>
      <c r="X73" s="481"/>
      <c r="Y73" s="481"/>
      <c r="Z73" s="481"/>
      <c r="AA73" s="870"/>
      <c r="AB73" s="27"/>
    </row>
    <row r="74" spans="2:28" ht="15.75" customHeight="1" thickBot="1" x14ac:dyDescent="0.25">
      <c r="B74" s="24"/>
      <c r="C74" s="482"/>
      <c r="D74" s="483"/>
      <c r="E74" s="483"/>
      <c r="F74" s="483"/>
      <c r="G74" s="483"/>
      <c r="H74" s="483"/>
      <c r="I74" s="483"/>
      <c r="J74" s="483"/>
      <c r="K74" s="483"/>
      <c r="L74" s="483"/>
      <c r="M74" s="483"/>
      <c r="N74" s="483"/>
      <c r="O74" s="483"/>
      <c r="P74" s="483"/>
      <c r="Q74" s="483"/>
      <c r="R74" s="483"/>
      <c r="S74" s="483"/>
      <c r="T74" s="483"/>
      <c r="U74" s="483"/>
      <c r="V74" s="483"/>
      <c r="W74" s="483"/>
      <c r="X74" s="483"/>
      <c r="Y74" s="483"/>
      <c r="Z74" s="483"/>
      <c r="AA74" s="874"/>
      <c r="AB74" s="27"/>
    </row>
    <row r="75" spans="2:28" x14ac:dyDescent="0.2">
      <c r="B75" s="2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29"/>
    </row>
  </sheetData>
  <mergeCells count="137">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Z21"/>
    <mergeCell ref="X28:Z28"/>
    <mergeCell ref="T28:V28"/>
    <mergeCell ref="O28:R28"/>
    <mergeCell ref="K28:N28"/>
    <mergeCell ref="C34:AA34"/>
    <mergeCell ref="C35:G35"/>
    <mergeCell ref="K35:AA35"/>
    <mergeCell ref="C26:H26"/>
    <mergeCell ref="I26:AA26"/>
    <mergeCell ref="C28:H28"/>
    <mergeCell ref="I28:J28"/>
    <mergeCell ref="K32:N32"/>
    <mergeCell ref="O32:R32"/>
    <mergeCell ref="C39:G39"/>
    <mergeCell ref="K39:AA39"/>
    <mergeCell ref="C36:G36"/>
    <mergeCell ref="K36:AA36"/>
    <mergeCell ref="C37:G37"/>
    <mergeCell ref="K37:AA37"/>
    <mergeCell ref="C38:G38"/>
    <mergeCell ref="K38:AA38"/>
    <mergeCell ref="S32:T32"/>
    <mergeCell ref="U32:W32"/>
    <mergeCell ref="X32:Y32"/>
    <mergeCell ref="Z32:AA32"/>
    <mergeCell ref="C30:J32"/>
    <mergeCell ref="C66:G66"/>
    <mergeCell ref="H66:I66"/>
    <mergeCell ref="J66:M66"/>
    <mergeCell ref="C40:G40"/>
    <mergeCell ref="K40:AA40"/>
    <mergeCell ref="C43:AA44"/>
    <mergeCell ref="C45:AA57"/>
    <mergeCell ref="C60:G62"/>
    <mergeCell ref="H60:I62"/>
    <mergeCell ref="J60:M62"/>
    <mergeCell ref="N63:U63"/>
    <mergeCell ref="N64:U64"/>
    <mergeCell ref="N65:U65"/>
    <mergeCell ref="N66:U66"/>
    <mergeCell ref="V63:AA63"/>
    <mergeCell ref="V64:AA64"/>
    <mergeCell ref="V65:AA65"/>
    <mergeCell ref="V66:AA66"/>
    <mergeCell ref="V60:AA62"/>
    <mergeCell ref="N60:U62"/>
    <mergeCell ref="C63:G63"/>
    <mergeCell ref="H63:I63"/>
    <mergeCell ref="J63:M63"/>
    <mergeCell ref="C64:G64"/>
    <mergeCell ref="H64:I64"/>
    <mergeCell ref="J64:M64"/>
    <mergeCell ref="C65:G65"/>
    <mergeCell ref="H65:I65"/>
    <mergeCell ref="J65:M65"/>
    <mergeCell ref="V71:AA71"/>
    <mergeCell ref="V72:AA72"/>
    <mergeCell ref="V73:AA73"/>
    <mergeCell ref="V74:AA74"/>
    <mergeCell ref="H67:I67"/>
    <mergeCell ref="J67:M67"/>
    <mergeCell ref="C68:G68"/>
    <mergeCell ref="H68:I68"/>
    <mergeCell ref="J68:M68"/>
    <mergeCell ref="C69:G69"/>
    <mergeCell ref="H69:I69"/>
    <mergeCell ref="J69:M69"/>
    <mergeCell ref="C70:G70"/>
    <mergeCell ref="N67:U67"/>
    <mergeCell ref="N68:U68"/>
    <mergeCell ref="N69:U69"/>
    <mergeCell ref="N70:U70"/>
    <mergeCell ref="V67:AA67"/>
    <mergeCell ref="V68:AA68"/>
    <mergeCell ref="V69:AA69"/>
    <mergeCell ref="V70:AA70"/>
    <mergeCell ref="C67:G67"/>
    <mergeCell ref="C74:G74"/>
    <mergeCell ref="H74:I74"/>
    <mergeCell ref="J74:M74"/>
    <mergeCell ref="C71:G71"/>
    <mergeCell ref="H71:I71"/>
    <mergeCell ref="N71:U71"/>
    <mergeCell ref="N72:U72"/>
    <mergeCell ref="N73:U73"/>
    <mergeCell ref="N74:U74"/>
    <mergeCell ref="J71:M71"/>
    <mergeCell ref="C72:G72"/>
    <mergeCell ref="H72:I72"/>
    <mergeCell ref="J72:M72"/>
    <mergeCell ref="H70:I70"/>
    <mergeCell ref="J70:M70"/>
    <mergeCell ref="C73:G73"/>
    <mergeCell ref="H73:I73"/>
    <mergeCell ref="J73:M73"/>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A61"/>
  <sheetViews>
    <sheetView showGridLines="0" view="pageBreakPreview" topLeftCell="A3" zoomScaleNormal="100" zoomScaleSheetLayoutView="100" workbookViewId="0">
      <selection activeCell="H12" sqref="H12:R13"/>
    </sheetView>
  </sheetViews>
  <sheetFormatPr baseColWidth="10" defaultColWidth="14.42578125" defaultRowHeight="15" customHeight="1" x14ac:dyDescent="0.2"/>
  <cols>
    <col min="1" max="1" width="2.85546875" style="150" customWidth="1"/>
    <col min="2" max="5" width="2.7109375" style="150" customWidth="1"/>
    <col min="6" max="6" width="4.28515625" style="150" customWidth="1"/>
    <col min="7" max="7" width="18.42578125" style="150" customWidth="1"/>
    <col min="8" max="8" width="21.85546875" style="150" customWidth="1"/>
    <col min="9" max="9" width="15" style="150" customWidth="1"/>
    <col min="10" max="11" width="3.42578125" style="150" customWidth="1"/>
    <col min="12" max="14" width="2.7109375" style="150" customWidth="1"/>
    <col min="15" max="15" width="3.42578125" style="150" customWidth="1"/>
    <col min="16" max="16" width="3.5703125" style="150" customWidth="1"/>
    <col min="17" max="17" width="3.7109375" style="150" customWidth="1"/>
    <col min="18" max="18" width="3.28515625" style="150" customWidth="1"/>
    <col min="19" max="19" width="7.42578125" style="150" customWidth="1"/>
    <col min="20" max="20" width="3.5703125" style="150" customWidth="1"/>
    <col min="21" max="21" width="3.7109375" style="150" customWidth="1"/>
    <col min="22" max="24" width="5" style="150" customWidth="1"/>
    <col min="25" max="25" width="6.7109375" style="150" customWidth="1"/>
    <col min="26" max="26" width="4.140625" style="150" customWidth="1"/>
    <col min="27" max="27" width="2" style="150" customWidth="1"/>
    <col min="28" max="16384" width="14.42578125" style="150"/>
  </cols>
  <sheetData>
    <row r="1" spans="1:27" ht="45.75" customHeight="1" x14ac:dyDescent="0.2">
      <c r="A1" s="926"/>
      <c r="B1" s="927"/>
      <c r="C1" s="927"/>
      <c r="D1" s="927"/>
      <c r="E1" s="927"/>
      <c r="F1" s="928"/>
      <c r="G1" s="935" t="s">
        <v>0</v>
      </c>
      <c r="H1" s="936"/>
      <c r="I1" s="936"/>
      <c r="J1" s="936"/>
      <c r="K1" s="936"/>
      <c r="L1" s="936"/>
      <c r="M1" s="936"/>
      <c r="N1" s="936"/>
      <c r="O1" s="936"/>
      <c r="P1" s="936"/>
      <c r="Q1" s="936"/>
      <c r="R1" s="936"/>
      <c r="S1" s="936"/>
      <c r="T1" s="936"/>
      <c r="U1" s="936"/>
      <c r="V1" s="936"/>
      <c r="W1" s="936"/>
      <c r="X1" s="936"/>
      <c r="Y1" s="936"/>
      <c r="Z1" s="936"/>
      <c r="AA1" s="937"/>
    </row>
    <row r="2" spans="1:27" ht="14.25" customHeight="1" x14ac:dyDescent="0.2">
      <c r="A2" s="929"/>
      <c r="B2" s="930"/>
      <c r="C2" s="930"/>
      <c r="D2" s="930"/>
      <c r="E2" s="930"/>
      <c r="F2" s="931"/>
      <c r="G2" s="938" t="s">
        <v>1</v>
      </c>
      <c r="H2" s="939"/>
      <c r="I2" s="939"/>
      <c r="J2" s="939"/>
      <c r="K2" s="939"/>
      <c r="L2" s="939"/>
      <c r="M2" s="939"/>
      <c r="N2" s="940"/>
      <c r="O2" s="938" t="s">
        <v>2</v>
      </c>
      <c r="P2" s="939"/>
      <c r="Q2" s="939"/>
      <c r="R2" s="939"/>
      <c r="S2" s="939"/>
      <c r="T2" s="939"/>
      <c r="U2" s="939"/>
      <c r="V2" s="939"/>
      <c r="W2" s="939"/>
      <c r="X2" s="939"/>
      <c r="Y2" s="939"/>
      <c r="Z2" s="939"/>
      <c r="AA2" s="941"/>
    </row>
    <row r="3" spans="1:27" ht="18" customHeight="1" thickBot="1" x14ac:dyDescent="0.25">
      <c r="A3" s="932"/>
      <c r="B3" s="933"/>
      <c r="C3" s="933"/>
      <c r="D3" s="933"/>
      <c r="E3" s="933"/>
      <c r="F3" s="934"/>
      <c r="G3" s="942" t="s">
        <v>3</v>
      </c>
      <c r="H3" s="943"/>
      <c r="I3" s="943"/>
      <c r="J3" s="943"/>
      <c r="K3" s="943"/>
      <c r="L3" s="943"/>
      <c r="M3" s="943"/>
      <c r="N3" s="943"/>
      <c r="O3" s="943"/>
      <c r="P3" s="943"/>
      <c r="Q3" s="943"/>
      <c r="R3" s="943"/>
      <c r="S3" s="943"/>
      <c r="T3" s="943"/>
      <c r="U3" s="943"/>
      <c r="V3" s="943"/>
      <c r="W3" s="943"/>
      <c r="X3" s="943"/>
      <c r="Y3" s="943"/>
      <c r="Z3" s="943"/>
      <c r="AA3" s="944"/>
    </row>
    <row r="4" spans="1:27" ht="14.25" customHeight="1" x14ac:dyDescent="0.2">
      <c r="A4" s="151"/>
      <c r="B4" s="151"/>
      <c r="C4" s="151"/>
      <c r="D4" s="151"/>
      <c r="E4" s="151"/>
      <c r="F4" s="151"/>
      <c r="G4" s="193"/>
      <c r="H4" s="193"/>
      <c r="I4" s="193"/>
      <c r="J4" s="193"/>
      <c r="K4" s="193"/>
      <c r="L4" s="193"/>
      <c r="M4" s="193"/>
      <c r="N4" s="193"/>
      <c r="O4" s="193"/>
      <c r="P4" s="193"/>
      <c r="Q4" s="193"/>
      <c r="R4" s="193"/>
      <c r="S4" s="193"/>
      <c r="T4" s="193"/>
      <c r="U4" s="193"/>
      <c r="V4" s="193"/>
      <c r="W4" s="193"/>
      <c r="X4" s="193"/>
      <c r="Y4" s="193"/>
      <c r="Z4" s="193"/>
      <c r="AA4" s="193"/>
    </row>
    <row r="5" spans="1:27" ht="14.25" customHeight="1" thickBot="1" x14ac:dyDescent="0.25">
      <c r="A5" s="192"/>
      <c r="B5" s="190"/>
      <c r="C5" s="190"/>
      <c r="D5" s="190"/>
      <c r="E5" s="190"/>
      <c r="F5" s="190"/>
      <c r="G5" s="190"/>
      <c r="H5" s="191"/>
      <c r="I5" s="191"/>
      <c r="J5" s="191"/>
      <c r="K5" s="191"/>
      <c r="L5" s="191"/>
      <c r="M5" s="191"/>
      <c r="N5" s="191"/>
      <c r="O5" s="191"/>
      <c r="P5" s="191"/>
      <c r="Q5" s="191"/>
      <c r="R5" s="191"/>
      <c r="S5" s="191"/>
      <c r="T5" s="191"/>
      <c r="U5" s="191"/>
      <c r="V5" s="190"/>
      <c r="W5" s="190"/>
      <c r="X5" s="190"/>
      <c r="Y5" s="190"/>
      <c r="Z5" s="190"/>
      <c r="AA5" s="189"/>
    </row>
    <row r="6" spans="1:27" ht="15" customHeight="1" x14ac:dyDescent="0.2">
      <c r="A6" s="187"/>
      <c r="B6" s="945" t="s">
        <v>4</v>
      </c>
      <c r="C6" s="927"/>
      <c r="D6" s="927"/>
      <c r="E6" s="927"/>
      <c r="F6" s="927"/>
      <c r="G6" s="946"/>
      <c r="H6" s="948" t="s">
        <v>331</v>
      </c>
      <c r="I6" s="927"/>
      <c r="J6" s="927"/>
      <c r="K6" s="927"/>
      <c r="L6" s="927"/>
      <c r="M6" s="927"/>
      <c r="N6" s="927"/>
      <c r="O6" s="927"/>
      <c r="P6" s="927"/>
      <c r="Q6" s="927"/>
      <c r="R6" s="927"/>
      <c r="S6" s="927"/>
      <c r="T6" s="927"/>
      <c r="U6" s="927"/>
      <c r="V6" s="927"/>
      <c r="W6" s="927"/>
      <c r="X6" s="927"/>
      <c r="Y6" s="927"/>
      <c r="Z6" s="946"/>
      <c r="AA6" s="186"/>
    </row>
    <row r="7" spans="1:27" ht="14.25" customHeight="1" thickBot="1" x14ac:dyDescent="0.25">
      <c r="A7" s="187"/>
      <c r="B7" s="932"/>
      <c r="C7" s="933"/>
      <c r="D7" s="933"/>
      <c r="E7" s="933"/>
      <c r="F7" s="933"/>
      <c r="G7" s="947"/>
      <c r="H7" s="932"/>
      <c r="I7" s="933"/>
      <c r="J7" s="933"/>
      <c r="K7" s="933"/>
      <c r="L7" s="933"/>
      <c r="M7" s="933"/>
      <c r="N7" s="933"/>
      <c r="O7" s="933"/>
      <c r="P7" s="933"/>
      <c r="Q7" s="933"/>
      <c r="R7" s="933"/>
      <c r="S7" s="933"/>
      <c r="T7" s="933"/>
      <c r="U7" s="933"/>
      <c r="V7" s="933"/>
      <c r="W7" s="933"/>
      <c r="X7" s="933"/>
      <c r="Y7" s="933"/>
      <c r="Z7" s="947"/>
      <c r="AA7" s="186"/>
    </row>
    <row r="8" spans="1:27" ht="14.25" customHeight="1" thickBot="1" x14ac:dyDescent="0.25">
      <c r="A8" s="187"/>
      <c r="B8" s="188"/>
      <c r="C8" s="188"/>
      <c r="D8" s="188"/>
      <c r="E8" s="188"/>
      <c r="F8" s="188"/>
      <c r="G8" s="188"/>
      <c r="H8" s="185"/>
      <c r="I8" s="185"/>
      <c r="J8" s="185"/>
      <c r="K8" s="185"/>
      <c r="L8" s="185"/>
      <c r="M8" s="185"/>
      <c r="N8" s="185"/>
      <c r="O8" s="185"/>
      <c r="P8" s="185"/>
      <c r="Q8" s="185"/>
      <c r="R8" s="185"/>
      <c r="S8" s="185"/>
      <c r="T8" s="185"/>
      <c r="U8" s="185"/>
      <c r="V8" s="188"/>
      <c r="W8" s="188"/>
      <c r="X8" s="188"/>
      <c r="Y8" s="188"/>
      <c r="Z8" s="188"/>
      <c r="AA8" s="186"/>
    </row>
    <row r="9" spans="1:27" ht="15" customHeight="1" thickBot="1" x14ac:dyDescent="0.25">
      <c r="A9" s="187"/>
      <c r="B9" s="945" t="s">
        <v>6</v>
      </c>
      <c r="C9" s="927"/>
      <c r="D9" s="927"/>
      <c r="E9" s="927"/>
      <c r="F9" s="927"/>
      <c r="G9" s="946"/>
      <c r="H9" s="958" t="s">
        <v>332</v>
      </c>
      <c r="I9" s="959"/>
      <c r="J9" s="959"/>
      <c r="K9" s="959"/>
      <c r="L9" s="959"/>
      <c r="M9" s="959"/>
      <c r="N9" s="959"/>
      <c r="O9" s="959"/>
      <c r="P9" s="960"/>
      <c r="Q9" s="964" t="s">
        <v>8</v>
      </c>
      <c r="R9" s="950"/>
      <c r="S9" s="950"/>
      <c r="T9" s="951"/>
      <c r="U9" s="954" t="s">
        <v>9</v>
      </c>
      <c r="V9" s="955"/>
      <c r="W9" s="955"/>
      <c r="X9" s="955"/>
      <c r="Y9" s="955"/>
      <c r="Z9" s="956"/>
      <c r="AA9" s="186"/>
    </row>
    <row r="10" spans="1:27" ht="28.5" customHeight="1" thickBot="1" x14ac:dyDescent="0.25">
      <c r="A10" s="187"/>
      <c r="B10" s="932"/>
      <c r="C10" s="933"/>
      <c r="D10" s="933"/>
      <c r="E10" s="933"/>
      <c r="F10" s="933"/>
      <c r="G10" s="947"/>
      <c r="H10" s="961"/>
      <c r="I10" s="962"/>
      <c r="J10" s="962"/>
      <c r="K10" s="962"/>
      <c r="L10" s="962"/>
      <c r="M10" s="962"/>
      <c r="N10" s="962"/>
      <c r="O10" s="962"/>
      <c r="P10" s="963"/>
      <c r="Q10" s="965" t="s">
        <v>333</v>
      </c>
      <c r="R10" s="950"/>
      <c r="S10" s="950"/>
      <c r="T10" s="951"/>
      <c r="U10" s="957" t="s">
        <v>334</v>
      </c>
      <c r="V10" s="943"/>
      <c r="W10" s="943"/>
      <c r="X10" s="943"/>
      <c r="Y10" s="943"/>
      <c r="Z10" s="944"/>
      <c r="AA10" s="186"/>
    </row>
    <row r="11" spans="1:27" ht="14.25" customHeight="1" thickBot="1" x14ac:dyDescent="0.25">
      <c r="A11" s="163"/>
      <c r="B11" s="180"/>
      <c r="C11" s="180"/>
      <c r="D11" s="180"/>
      <c r="E11" s="180"/>
      <c r="F11" s="180"/>
      <c r="G11" s="180"/>
      <c r="H11" s="180"/>
      <c r="I11" s="180"/>
      <c r="J11" s="180"/>
      <c r="K11" s="180"/>
      <c r="L11" s="180"/>
      <c r="M11" s="180"/>
      <c r="N11" s="180"/>
      <c r="O11" s="180"/>
      <c r="P11" s="180"/>
      <c r="Q11" s="180"/>
      <c r="R11" s="180"/>
      <c r="S11" s="180"/>
      <c r="T11" s="180"/>
      <c r="U11" s="180"/>
      <c r="V11" s="180"/>
      <c r="W11" s="180"/>
      <c r="X11" s="180"/>
      <c r="Y11" s="180"/>
      <c r="Z11" s="180"/>
      <c r="AA11" s="162"/>
    </row>
    <row r="12" spans="1:27" ht="15" customHeight="1" x14ac:dyDescent="0.2">
      <c r="A12" s="163"/>
      <c r="B12" s="945" t="s">
        <v>11</v>
      </c>
      <c r="C12" s="927"/>
      <c r="D12" s="927"/>
      <c r="E12" s="927"/>
      <c r="F12" s="927"/>
      <c r="G12" s="946"/>
      <c r="H12" s="953" t="s">
        <v>335</v>
      </c>
      <c r="I12" s="927"/>
      <c r="J12" s="927"/>
      <c r="K12" s="927"/>
      <c r="L12" s="927"/>
      <c r="M12" s="927"/>
      <c r="N12" s="927"/>
      <c r="O12" s="927"/>
      <c r="P12" s="927"/>
      <c r="Q12" s="927"/>
      <c r="R12" s="928"/>
      <c r="S12" s="954" t="s">
        <v>13</v>
      </c>
      <c r="T12" s="955"/>
      <c r="U12" s="955"/>
      <c r="V12" s="955"/>
      <c r="W12" s="955"/>
      <c r="X12" s="955"/>
      <c r="Y12" s="955"/>
      <c r="Z12" s="956"/>
      <c r="AA12" s="162"/>
    </row>
    <row r="13" spans="1:27" ht="42.6" customHeight="1" thickBot="1" x14ac:dyDescent="0.25">
      <c r="A13" s="163"/>
      <c r="B13" s="932"/>
      <c r="C13" s="933"/>
      <c r="D13" s="933"/>
      <c r="E13" s="933"/>
      <c r="F13" s="933"/>
      <c r="G13" s="947"/>
      <c r="H13" s="933"/>
      <c r="I13" s="933"/>
      <c r="J13" s="933"/>
      <c r="K13" s="933"/>
      <c r="L13" s="933"/>
      <c r="M13" s="933"/>
      <c r="N13" s="933"/>
      <c r="O13" s="933"/>
      <c r="P13" s="933"/>
      <c r="Q13" s="933"/>
      <c r="R13" s="934"/>
      <c r="S13" s="957" t="s">
        <v>336</v>
      </c>
      <c r="T13" s="943"/>
      <c r="U13" s="943"/>
      <c r="V13" s="943"/>
      <c r="W13" s="943"/>
      <c r="X13" s="943"/>
      <c r="Y13" s="943"/>
      <c r="Z13" s="944"/>
      <c r="AA13" s="162"/>
    </row>
    <row r="14" spans="1:27" ht="14.25" customHeight="1" thickBot="1" x14ac:dyDescent="0.25">
      <c r="A14" s="163"/>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62"/>
    </row>
    <row r="15" spans="1:27" ht="42" customHeight="1" thickBot="1" x14ac:dyDescent="0.25">
      <c r="A15" s="163"/>
      <c r="B15" s="949" t="s">
        <v>15</v>
      </c>
      <c r="C15" s="950"/>
      <c r="D15" s="950"/>
      <c r="E15" s="950"/>
      <c r="F15" s="950"/>
      <c r="G15" s="951"/>
      <c r="H15" s="952" t="s">
        <v>337</v>
      </c>
      <c r="I15" s="950"/>
      <c r="J15" s="950"/>
      <c r="K15" s="950"/>
      <c r="L15" s="950"/>
      <c r="M15" s="950"/>
      <c r="N15" s="950"/>
      <c r="O15" s="950"/>
      <c r="P15" s="950"/>
      <c r="Q15" s="950"/>
      <c r="R15" s="950"/>
      <c r="S15" s="950"/>
      <c r="T15" s="950"/>
      <c r="U15" s="950"/>
      <c r="V15" s="950"/>
      <c r="W15" s="950"/>
      <c r="X15" s="950"/>
      <c r="Y15" s="950"/>
      <c r="Z15" s="951"/>
      <c r="AA15" s="162"/>
    </row>
    <row r="16" spans="1:27" ht="16.5" customHeight="1" thickBot="1" x14ac:dyDescent="0.25">
      <c r="A16" s="163" t="e">
        <f>'PPMQ-001'!G39=(((E2/E1)/3)+((E6/E5)/3)+((E10/E9)/3)/3)*100</f>
        <v>#DIV/0!</v>
      </c>
      <c r="B16" s="185"/>
      <c r="C16" s="185"/>
      <c r="D16" s="185"/>
      <c r="E16" s="185"/>
      <c r="F16" s="185"/>
      <c r="G16" s="185"/>
      <c r="H16" s="184"/>
      <c r="I16" s="184"/>
      <c r="J16" s="184"/>
      <c r="K16" s="184"/>
      <c r="L16" s="184"/>
      <c r="M16" s="184"/>
      <c r="N16" s="184"/>
      <c r="O16" s="184"/>
      <c r="P16" s="184"/>
      <c r="Q16" s="184"/>
      <c r="R16" s="184"/>
      <c r="S16" s="184"/>
      <c r="T16" s="184"/>
      <c r="U16" s="184"/>
      <c r="V16" s="184"/>
      <c r="W16" s="184"/>
      <c r="X16" s="184"/>
      <c r="Y16" s="184"/>
      <c r="Z16" s="184"/>
      <c r="AA16" s="162"/>
    </row>
    <row r="17" spans="1:27" ht="45" customHeight="1" thickBot="1" x14ac:dyDescent="0.25">
      <c r="A17" s="163"/>
      <c r="B17" s="949" t="s">
        <v>69</v>
      </c>
      <c r="C17" s="950"/>
      <c r="D17" s="950"/>
      <c r="E17" s="950"/>
      <c r="F17" s="950"/>
      <c r="G17" s="951"/>
      <c r="H17" s="952" t="s">
        <v>338</v>
      </c>
      <c r="I17" s="950"/>
      <c r="J17" s="950"/>
      <c r="K17" s="950"/>
      <c r="L17" s="950"/>
      <c r="M17" s="950"/>
      <c r="N17" s="950"/>
      <c r="O17" s="950"/>
      <c r="P17" s="950"/>
      <c r="Q17" s="950"/>
      <c r="R17" s="950"/>
      <c r="S17" s="950"/>
      <c r="T17" s="950"/>
      <c r="U17" s="950"/>
      <c r="V17" s="950"/>
      <c r="W17" s="950"/>
      <c r="X17" s="950"/>
      <c r="Y17" s="950"/>
      <c r="Z17" s="951"/>
      <c r="AA17" s="162"/>
    </row>
    <row r="18" spans="1:27" ht="16.5" customHeight="1" thickBot="1" x14ac:dyDescent="0.25">
      <c r="A18" s="163"/>
      <c r="B18" s="185"/>
      <c r="C18" s="185"/>
      <c r="D18" s="185"/>
      <c r="E18" s="185"/>
      <c r="F18" s="185"/>
      <c r="G18" s="185"/>
      <c r="H18" s="184"/>
      <c r="I18" s="184"/>
      <c r="J18" s="184"/>
      <c r="K18" s="184"/>
      <c r="L18" s="184"/>
      <c r="M18" s="184"/>
      <c r="N18" s="184"/>
      <c r="O18" s="184"/>
      <c r="P18" s="184"/>
      <c r="Q18" s="184"/>
      <c r="R18" s="184"/>
      <c r="S18" s="184"/>
      <c r="T18" s="184"/>
      <c r="U18" s="184"/>
      <c r="V18" s="184"/>
      <c r="W18" s="184"/>
      <c r="X18" s="184"/>
      <c r="Y18" s="184"/>
      <c r="Z18" s="184"/>
      <c r="AA18" s="162"/>
    </row>
    <row r="19" spans="1:27" ht="22.5" customHeight="1" x14ac:dyDescent="0.2">
      <c r="A19" s="163"/>
      <c r="B19" s="971" t="s">
        <v>19</v>
      </c>
      <c r="C19" s="927"/>
      <c r="D19" s="927"/>
      <c r="E19" s="927"/>
      <c r="F19" s="927"/>
      <c r="G19" s="946"/>
      <c r="H19" s="966" t="s">
        <v>339</v>
      </c>
      <c r="I19" s="927"/>
      <c r="J19" s="927"/>
      <c r="K19" s="946"/>
      <c r="L19" s="954" t="s">
        <v>21</v>
      </c>
      <c r="M19" s="955"/>
      <c r="N19" s="955"/>
      <c r="O19" s="955"/>
      <c r="P19" s="955"/>
      <c r="Q19" s="955"/>
      <c r="R19" s="956"/>
      <c r="S19" s="954" t="s">
        <v>22</v>
      </c>
      <c r="T19" s="955"/>
      <c r="U19" s="955"/>
      <c r="V19" s="955"/>
      <c r="W19" s="955"/>
      <c r="X19" s="955"/>
      <c r="Y19" s="955"/>
      <c r="Z19" s="956"/>
      <c r="AA19" s="162"/>
    </row>
    <row r="20" spans="1:27" ht="22.9" customHeight="1" thickBot="1" x14ac:dyDescent="0.25">
      <c r="A20" s="163"/>
      <c r="B20" s="932"/>
      <c r="C20" s="933"/>
      <c r="D20" s="933"/>
      <c r="E20" s="933"/>
      <c r="F20" s="933"/>
      <c r="G20" s="947"/>
      <c r="H20" s="932"/>
      <c r="I20" s="933"/>
      <c r="J20" s="933"/>
      <c r="K20" s="947"/>
      <c r="L20" s="967" t="s">
        <v>218</v>
      </c>
      <c r="M20" s="943"/>
      <c r="N20" s="943"/>
      <c r="O20" s="943"/>
      <c r="P20" s="943"/>
      <c r="Q20" s="943"/>
      <c r="R20" s="944"/>
      <c r="S20" s="967" t="s">
        <v>219</v>
      </c>
      <c r="T20" s="943"/>
      <c r="U20" s="943"/>
      <c r="V20" s="943"/>
      <c r="W20" s="943"/>
      <c r="X20" s="943"/>
      <c r="Y20" s="943"/>
      <c r="Z20" s="943"/>
      <c r="AA20" s="162"/>
    </row>
    <row r="21" spans="1:27" ht="14.25" customHeight="1" thickBot="1" x14ac:dyDescent="0.25">
      <c r="A21" s="163"/>
      <c r="B21" s="180"/>
      <c r="C21" s="180"/>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62"/>
    </row>
    <row r="22" spans="1:27" ht="21.6" customHeight="1" x14ac:dyDescent="0.2">
      <c r="A22" s="163"/>
      <c r="B22" s="954" t="s">
        <v>25</v>
      </c>
      <c r="C22" s="955"/>
      <c r="D22" s="955"/>
      <c r="E22" s="955"/>
      <c r="F22" s="955"/>
      <c r="G22" s="955"/>
      <c r="H22" s="956"/>
      <c r="I22" s="968" t="s">
        <v>340</v>
      </c>
      <c r="J22" s="955"/>
      <c r="K22" s="955"/>
      <c r="L22" s="955"/>
      <c r="M22" s="955"/>
      <c r="N22" s="955"/>
      <c r="O22" s="956"/>
      <c r="P22" s="954" t="s">
        <v>27</v>
      </c>
      <c r="Q22" s="955"/>
      <c r="R22" s="955"/>
      <c r="S22" s="955"/>
      <c r="T22" s="955"/>
      <c r="U22" s="955"/>
      <c r="V22" s="955"/>
      <c r="W22" s="955"/>
      <c r="X22" s="955"/>
      <c r="Y22" s="955"/>
      <c r="Z22" s="956"/>
      <c r="AA22" s="162"/>
    </row>
    <row r="23" spans="1:27" ht="20.45" customHeight="1" thickBot="1" x14ac:dyDescent="0.25">
      <c r="A23" s="163"/>
      <c r="B23" s="957" t="s">
        <v>341</v>
      </c>
      <c r="C23" s="943"/>
      <c r="D23" s="943"/>
      <c r="E23" s="943"/>
      <c r="F23" s="943"/>
      <c r="G23" s="943"/>
      <c r="H23" s="944"/>
      <c r="I23" s="969" t="s">
        <v>342</v>
      </c>
      <c r="J23" s="943"/>
      <c r="K23" s="943"/>
      <c r="L23" s="943"/>
      <c r="M23" s="943"/>
      <c r="N23" s="943"/>
      <c r="O23" s="944"/>
      <c r="P23" s="970" t="s">
        <v>343</v>
      </c>
      <c r="Q23" s="943"/>
      <c r="R23" s="943"/>
      <c r="S23" s="943"/>
      <c r="T23" s="943"/>
      <c r="U23" s="943"/>
      <c r="V23" s="943"/>
      <c r="W23" s="943"/>
      <c r="X23" s="943"/>
      <c r="Y23" s="943"/>
      <c r="Z23" s="944"/>
      <c r="AA23" s="162"/>
    </row>
    <row r="24" spans="1:27" ht="14.25" customHeight="1" thickBot="1" x14ac:dyDescent="0.25">
      <c r="A24" s="163"/>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62"/>
    </row>
    <row r="25" spans="1:27" ht="27.6" customHeight="1" thickBot="1" x14ac:dyDescent="0.25">
      <c r="A25" s="163"/>
      <c r="B25" s="949" t="s">
        <v>31</v>
      </c>
      <c r="C25" s="950"/>
      <c r="D25" s="950"/>
      <c r="E25" s="950"/>
      <c r="F25" s="950"/>
      <c r="G25" s="951"/>
      <c r="H25" s="952" t="s">
        <v>344</v>
      </c>
      <c r="I25" s="950"/>
      <c r="J25" s="950"/>
      <c r="K25" s="950"/>
      <c r="L25" s="950"/>
      <c r="M25" s="950"/>
      <c r="N25" s="950"/>
      <c r="O25" s="950"/>
      <c r="P25" s="950"/>
      <c r="Q25" s="950"/>
      <c r="R25" s="950"/>
      <c r="S25" s="950"/>
      <c r="T25" s="950"/>
      <c r="U25" s="950"/>
      <c r="V25" s="950"/>
      <c r="W25" s="950"/>
      <c r="X25" s="950"/>
      <c r="Y25" s="950"/>
      <c r="Z25" s="951"/>
      <c r="AA25" s="162"/>
    </row>
    <row r="26" spans="1:27" ht="14.25" customHeight="1" thickBot="1" x14ac:dyDescent="0.25">
      <c r="A26" s="163"/>
      <c r="B26" s="185"/>
      <c r="C26" s="185"/>
      <c r="D26" s="185"/>
      <c r="E26" s="185"/>
      <c r="F26" s="185"/>
      <c r="G26" s="185"/>
      <c r="H26" s="184"/>
      <c r="I26" s="184"/>
      <c r="J26" s="184"/>
      <c r="K26" s="184"/>
      <c r="L26" s="184"/>
      <c r="M26" s="184"/>
      <c r="N26" s="184"/>
      <c r="O26" s="184"/>
      <c r="P26" s="184"/>
      <c r="Q26" s="184"/>
      <c r="R26" s="184"/>
      <c r="S26" s="184"/>
      <c r="T26" s="184"/>
      <c r="U26" s="184"/>
      <c r="V26" s="184"/>
      <c r="W26" s="184"/>
      <c r="X26" s="184"/>
      <c r="Y26" s="184"/>
      <c r="Z26" s="184"/>
      <c r="AA26" s="162"/>
    </row>
    <row r="27" spans="1:27" ht="44.45" customHeight="1" thickBot="1" x14ac:dyDescent="0.25">
      <c r="A27" s="163"/>
      <c r="B27" s="949" t="s">
        <v>33</v>
      </c>
      <c r="C27" s="950"/>
      <c r="D27" s="950"/>
      <c r="E27" s="950"/>
      <c r="F27" s="950"/>
      <c r="G27" s="951"/>
      <c r="H27" s="972">
        <v>0.98099999999999998</v>
      </c>
      <c r="I27" s="973"/>
      <c r="J27" s="981" t="s">
        <v>34</v>
      </c>
      <c r="K27" s="950"/>
      <c r="L27" s="950"/>
      <c r="M27" s="951"/>
      <c r="N27" s="974" t="s">
        <v>35</v>
      </c>
      <c r="O27" s="950"/>
      <c r="P27" s="950"/>
      <c r="Q27" s="951"/>
      <c r="R27" s="183"/>
      <c r="S27" s="975" t="s">
        <v>36</v>
      </c>
      <c r="T27" s="950"/>
      <c r="U27" s="951"/>
      <c r="V27" s="182" t="s">
        <v>102</v>
      </c>
      <c r="W27" s="976" t="s">
        <v>38</v>
      </c>
      <c r="X27" s="950"/>
      <c r="Y27" s="951"/>
      <c r="Z27" s="181"/>
      <c r="AA27" s="162"/>
    </row>
    <row r="28" spans="1:27" ht="14.25" customHeight="1" thickBot="1" x14ac:dyDescent="0.25">
      <c r="A28" s="163"/>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62"/>
    </row>
    <row r="29" spans="1:27" ht="15" customHeight="1" x14ac:dyDescent="0.25">
      <c r="A29" s="163"/>
      <c r="B29" s="1033" t="s">
        <v>39</v>
      </c>
      <c r="C29" s="927"/>
      <c r="D29" s="927"/>
      <c r="E29" s="927"/>
      <c r="F29" s="927"/>
      <c r="G29" s="927"/>
      <c r="H29" s="927"/>
      <c r="I29" s="946"/>
      <c r="J29" s="977" t="s">
        <v>40</v>
      </c>
      <c r="K29" s="955"/>
      <c r="L29" s="955"/>
      <c r="M29" s="955"/>
      <c r="N29" s="955"/>
      <c r="O29" s="955"/>
      <c r="P29" s="955"/>
      <c r="Q29" s="978"/>
      <c r="R29" s="979" t="s">
        <v>41</v>
      </c>
      <c r="S29" s="955"/>
      <c r="T29" s="955"/>
      <c r="U29" s="955"/>
      <c r="V29" s="978"/>
      <c r="W29" s="980" t="s">
        <v>42</v>
      </c>
      <c r="X29" s="955"/>
      <c r="Y29" s="955"/>
      <c r="Z29" s="956"/>
      <c r="AA29" s="162"/>
    </row>
    <row r="30" spans="1:27" ht="14.25" customHeight="1" x14ac:dyDescent="0.2">
      <c r="A30" s="163"/>
      <c r="B30" s="929"/>
      <c r="C30" s="930"/>
      <c r="D30" s="930"/>
      <c r="E30" s="930"/>
      <c r="F30" s="930"/>
      <c r="G30" s="930"/>
      <c r="H30" s="930"/>
      <c r="I30" s="1034"/>
      <c r="J30" s="1005" t="s">
        <v>43</v>
      </c>
      <c r="K30" s="939"/>
      <c r="L30" s="939"/>
      <c r="M30" s="940"/>
      <c r="N30" s="1006" t="s">
        <v>44</v>
      </c>
      <c r="O30" s="939"/>
      <c r="P30" s="939"/>
      <c r="Q30" s="940"/>
      <c r="R30" s="1006" t="s">
        <v>43</v>
      </c>
      <c r="S30" s="940"/>
      <c r="T30" s="1006" t="s">
        <v>44</v>
      </c>
      <c r="U30" s="939"/>
      <c r="V30" s="940"/>
      <c r="W30" s="1006" t="s">
        <v>43</v>
      </c>
      <c r="X30" s="940"/>
      <c r="Y30" s="1006" t="s">
        <v>44</v>
      </c>
      <c r="Z30" s="941"/>
      <c r="AA30" s="162"/>
    </row>
    <row r="31" spans="1:27" ht="15" customHeight="1" thickBot="1" x14ac:dyDescent="0.25">
      <c r="A31" s="163"/>
      <c r="B31" s="932"/>
      <c r="C31" s="933"/>
      <c r="D31" s="933"/>
      <c r="E31" s="933"/>
      <c r="F31" s="933"/>
      <c r="G31" s="933"/>
      <c r="H31" s="933"/>
      <c r="I31" s="947"/>
      <c r="J31" s="1007">
        <v>0</v>
      </c>
      <c r="K31" s="943"/>
      <c r="L31" s="943"/>
      <c r="M31" s="1008"/>
      <c r="N31" s="1009">
        <v>0.69</v>
      </c>
      <c r="O31" s="943"/>
      <c r="P31" s="943"/>
      <c r="Q31" s="1008"/>
      <c r="R31" s="1009">
        <v>0.7</v>
      </c>
      <c r="S31" s="1008"/>
      <c r="T31" s="1009">
        <v>0.79</v>
      </c>
      <c r="U31" s="943"/>
      <c r="V31" s="1008"/>
      <c r="W31" s="1009">
        <v>0.8</v>
      </c>
      <c r="X31" s="1008"/>
      <c r="Y31" s="1009">
        <v>1</v>
      </c>
      <c r="Z31" s="944"/>
      <c r="AA31" s="162"/>
    </row>
    <row r="32" spans="1:27" ht="14.25" customHeight="1" thickBot="1" x14ac:dyDescent="0.25">
      <c r="A32" s="163"/>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62"/>
    </row>
    <row r="33" spans="1:27" ht="14.25" customHeight="1" thickBot="1" x14ac:dyDescent="0.25">
      <c r="A33" s="164"/>
      <c r="B33" s="1047" t="s">
        <v>45</v>
      </c>
      <c r="C33" s="1048"/>
      <c r="D33" s="1048"/>
      <c r="E33" s="1048"/>
      <c r="F33" s="1048"/>
      <c r="G33" s="1048"/>
      <c r="H33" s="1048"/>
      <c r="I33" s="1048"/>
      <c r="J33" s="1048"/>
      <c r="K33" s="1048"/>
      <c r="L33" s="1048"/>
      <c r="M33" s="1048"/>
      <c r="N33" s="1048"/>
      <c r="O33" s="1048"/>
      <c r="P33" s="1048"/>
      <c r="Q33" s="1048"/>
      <c r="R33" s="1048"/>
      <c r="S33" s="1048"/>
      <c r="T33" s="1048"/>
      <c r="U33" s="1048"/>
      <c r="V33" s="1048"/>
      <c r="W33" s="1048"/>
      <c r="X33" s="1048"/>
      <c r="Y33" s="1048"/>
      <c r="Z33" s="1049"/>
      <c r="AA33" s="162"/>
    </row>
    <row r="34" spans="1:27" ht="32.25" customHeight="1" x14ac:dyDescent="0.2">
      <c r="A34" s="164"/>
      <c r="B34" s="1035" t="s">
        <v>46</v>
      </c>
      <c r="C34" s="992"/>
      <c r="D34" s="992"/>
      <c r="E34" s="992"/>
      <c r="F34" s="993"/>
      <c r="G34" s="1039" t="s">
        <v>345</v>
      </c>
      <c r="H34" s="1039" t="s">
        <v>346</v>
      </c>
      <c r="I34" s="1041" t="s">
        <v>49</v>
      </c>
      <c r="J34" s="1035" t="s">
        <v>50</v>
      </c>
      <c r="K34" s="992"/>
      <c r="L34" s="992"/>
      <c r="M34" s="992"/>
      <c r="N34" s="992"/>
      <c r="O34" s="992"/>
      <c r="P34" s="992"/>
      <c r="Q34" s="992"/>
      <c r="R34" s="992"/>
      <c r="S34" s="992"/>
      <c r="T34" s="992"/>
      <c r="U34" s="992"/>
      <c r="V34" s="992"/>
      <c r="W34" s="992"/>
      <c r="X34" s="992"/>
      <c r="Y34" s="992"/>
      <c r="Z34" s="993"/>
      <c r="AA34" s="162"/>
    </row>
    <row r="35" spans="1:27" ht="26.25" customHeight="1" thickBot="1" x14ac:dyDescent="0.25">
      <c r="A35" s="164"/>
      <c r="B35" s="1036"/>
      <c r="C35" s="1037"/>
      <c r="D35" s="1037"/>
      <c r="E35" s="1037"/>
      <c r="F35" s="1038"/>
      <c r="G35" s="1040"/>
      <c r="H35" s="1040"/>
      <c r="I35" s="1040"/>
      <c r="J35" s="1036"/>
      <c r="K35" s="1037"/>
      <c r="L35" s="1037"/>
      <c r="M35" s="1037"/>
      <c r="N35" s="1037"/>
      <c r="O35" s="1037"/>
      <c r="P35" s="1037"/>
      <c r="Q35" s="1037"/>
      <c r="R35" s="1037"/>
      <c r="S35" s="1037"/>
      <c r="T35" s="1037"/>
      <c r="U35" s="1037"/>
      <c r="V35" s="1037"/>
      <c r="W35" s="1037"/>
      <c r="X35" s="1037"/>
      <c r="Y35" s="1037"/>
      <c r="Z35" s="1038"/>
      <c r="AA35" s="162"/>
    </row>
    <row r="36" spans="1:27" ht="98.25" customHeight="1" x14ac:dyDescent="0.2">
      <c r="A36" s="164"/>
      <c r="B36" s="985" t="s">
        <v>281</v>
      </c>
      <c r="C36" s="986"/>
      <c r="D36" s="986"/>
      <c r="E36" s="986"/>
      <c r="F36" s="987"/>
      <c r="G36" s="179">
        <v>0.85719999999999996</v>
      </c>
      <c r="H36" s="172">
        <v>1</v>
      </c>
      <c r="I36" s="178">
        <f>+G36/H36</f>
        <v>0.85719999999999996</v>
      </c>
      <c r="J36" s="1050" t="s">
        <v>347</v>
      </c>
      <c r="K36" s="1051"/>
      <c r="L36" s="1051"/>
      <c r="M36" s="1051"/>
      <c r="N36" s="1051"/>
      <c r="O36" s="1051"/>
      <c r="P36" s="1051"/>
      <c r="Q36" s="1051"/>
      <c r="R36" s="1051"/>
      <c r="S36" s="1051"/>
      <c r="T36" s="1051"/>
      <c r="U36" s="1051"/>
      <c r="V36" s="1051"/>
      <c r="W36" s="1051"/>
      <c r="X36" s="1051"/>
      <c r="Y36" s="1051"/>
      <c r="Z36" s="1052"/>
      <c r="AA36" s="162"/>
    </row>
    <row r="37" spans="1:27" ht="72" customHeight="1" x14ac:dyDescent="0.2">
      <c r="A37" s="164"/>
      <c r="B37" s="985" t="s">
        <v>282</v>
      </c>
      <c r="C37" s="986"/>
      <c r="D37" s="986"/>
      <c r="E37" s="986"/>
      <c r="F37" s="987"/>
      <c r="G37" s="172">
        <v>0.81510000000000005</v>
      </c>
      <c r="H37" s="172">
        <v>1</v>
      </c>
      <c r="I37" s="177">
        <f>+G37/H37</f>
        <v>0.81510000000000005</v>
      </c>
      <c r="J37" s="1053" t="s">
        <v>348</v>
      </c>
      <c r="K37" s="1054"/>
      <c r="L37" s="1054"/>
      <c r="M37" s="1054"/>
      <c r="N37" s="1054"/>
      <c r="O37" s="1054"/>
      <c r="P37" s="1054"/>
      <c r="Q37" s="1054"/>
      <c r="R37" s="1054"/>
      <c r="S37" s="1054"/>
      <c r="T37" s="1054"/>
      <c r="U37" s="1054"/>
      <c r="V37" s="1054"/>
      <c r="W37" s="1054"/>
      <c r="X37" s="1054"/>
      <c r="Y37" s="1054"/>
      <c r="Z37" s="1055"/>
      <c r="AA37" s="162"/>
    </row>
    <row r="38" spans="1:27" ht="80.25" customHeight="1" x14ac:dyDescent="0.2">
      <c r="A38" s="164"/>
      <c r="B38" s="982" t="s">
        <v>283</v>
      </c>
      <c r="C38" s="983"/>
      <c r="D38" s="983"/>
      <c r="E38" s="983"/>
      <c r="F38" s="984"/>
      <c r="G38" s="176">
        <v>0.75700000000000001</v>
      </c>
      <c r="H38" s="175">
        <v>1</v>
      </c>
      <c r="I38" s="174">
        <f>+G38/H38</f>
        <v>0.75700000000000001</v>
      </c>
      <c r="J38" s="998" t="s">
        <v>349</v>
      </c>
      <c r="K38" s="999"/>
      <c r="L38" s="999"/>
      <c r="M38" s="999"/>
      <c r="N38" s="999"/>
      <c r="O38" s="999"/>
      <c r="P38" s="999"/>
      <c r="Q38" s="999"/>
      <c r="R38" s="999"/>
      <c r="S38" s="999"/>
      <c r="T38" s="999"/>
      <c r="U38" s="999"/>
      <c r="V38" s="999"/>
      <c r="W38" s="999"/>
      <c r="X38" s="999"/>
      <c r="Y38" s="999"/>
      <c r="Z38" s="1000"/>
      <c r="AA38" s="162"/>
    </row>
    <row r="39" spans="1:27" ht="79.5" customHeight="1" thickBot="1" x14ac:dyDescent="0.25">
      <c r="A39" s="164"/>
      <c r="B39" s="985" t="s">
        <v>284</v>
      </c>
      <c r="C39" s="986"/>
      <c r="D39" s="986"/>
      <c r="E39" s="986"/>
      <c r="F39" s="987"/>
      <c r="G39" s="173"/>
      <c r="H39" s="172">
        <v>1</v>
      </c>
      <c r="I39" s="171">
        <f>+G39/H39</f>
        <v>0</v>
      </c>
      <c r="J39" s="1001"/>
      <c r="K39" s="1002"/>
      <c r="L39" s="1002"/>
      <c r="M39" s="1002"/>
      <c r="N39" s="1002"/>
      <c r="O39" s="1002"/>
      <c r="P39" s="1002"/>
      <c r="Q39" s="1002"/>
      <c r="R39" s="1002"/>
      <c r="S39" s="1002"/>
      <c r="T39" s="1002"/>
      <c r="U39" s="1002"/>
      <c r="V39" s="1002"/>
      <c r="W39" s="1002"/>
      <c r="X39" s="1002"/>
      <c r="Y39" s="1002"/>
      <c r="Z39" s="1003"/>
      <c r="AA39" s="162"/>
    </row>
    <row r="40" spans="1:27" ht="15.75" customHeight="1" thickBot="1" x14ac:dyDescent="0.25">
      <c r="A40" s="164"/>
      <c r="B40" s="988" t="s">
        <v>53</v>
      </c>
      <c r="C40" s="989"/>
      <c r="D40" s="989"/>
      <c r="E40" s="989"/>
      <c r="F40" s="990"/>
      <c r="G40" s="170"/>
      <c r="H40" s="170"/>
      <c r="I40" s="169">
        <f>AVERAGE(I36:I37)</f>
        <v>0.83614999999999995</v>
      </c>
      <c r="J40" s="1004"/>
      <c r="K40" s="989"/>
      <c r="L40" s="989"/>
      <c r="M40" s="989"/>
      <c r="N40" s="989"/>
      <c r="O40" s="989"/>
      <c r="P40" s="989"/>
      <c r="Q40" s="989"/>
      <c r="R40" s="989"/>
      <c r="S40" s="989"/>
      <c r="T40" s="989"/>
      <c r="U40" s="989"/>
      <c r="V40" s="989"/>
      <c r="W40" s="989"/>
      <c r="X40" s="989"/>
      <c r="Y40" s="989"/>
      <c r="Z40" s="990"/>
      <c r="AA40" s="162"/>
    </row>
    <row r="41" spans="1:27" ht="5.25" customHeight="1" x14ac:dyDescent="0.2">
      <c r="A41" s="164"/>
      <c r="B41" s="165"/>
      <c r="C41" s="165"/>
      <c r="D41" s="165"/>
      <c r="E41" s="165"/>
      <c r="F41" s="165"/>
      <c r="G41" s="167"/>
      <c r="H41" s="167"/>
      <c r="I41" s="168"/>
      <c r="J41" s="165"/>
      <c r="K41" s="165"/>
      <c r="L41" s="165"/>
      <c r="M41" s="165"/>
      <c r="N41" s="165"/>
      <c r="O41" s="165"/>
      <c r="P41" s="165"/>
      <c r="Q41" s="165"/>
      <c r="R41" s="165"/>
      <c r="S41" s="165"/>
      <c r="T41" s="165"/>
      <c r="U41" s="165"/>
      <c r="V41" s="165"/>
      <c r="W41" s="165"/>
      <c r="X41" s="165"/>
      <c r="Y41" s="165"/>
      <c r="Z41" s="165"/>
      <c r="AA41" s="162"/>
    </row>
    <row r="42" spans="1:27" ht="7.9" customHeight="1" thickBot="1" x14ac:dyDescent="0.25">
      <c r="A42" s="164"/>
      <c r="B42" s="165"/>
      <c r="C42" s="165"/>
      <c r="D42" s="165"/>
      <c r="E42" s="165"/>
      <c r="F42" s="165"/>
      <c r="G42" s="167"/>
      <c r="H42" s="167"/>
      <c r="I42" s="166"/>
      <c r="J42" s="165"/>
      <c r="K42" s="165"/>
      <c r="L42" s="165"/>
      <c r="M42" s="165"/>
      <c r="N42" s="165"/>
      <c r="O42" s="165"/>
      <c r="P42" s="165"/>
      <c r="Q42" s="165"/>
      <c r="R42" s="165"/>
      <c r="S42" s="165"/>
      <c r="T42" s="165"/>
      <c r="U42" s="165"/>
      <c r="V42" s="165"/>
      <c r="W42" s="165"/>
      <c r="X42" s="165"/>
      <c r="Y42" s="165"/>
      <c r="Z42" s="165"/>
      <c r="AA42" s="162"/>
    </row>
    <row r="43" spans="1:27" ht="14.25" customHeight="1" x14ac:dyDescent="0.2">
      <c r="A43" s="164"/>
      <c r="B43" s="1035" t="s">
        <v>54</v>
      </c>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3"/>
      <c r="AA43" s="162"/>
    </row>
    <row r="44" spans="1:27" ht="3" customHeight="1" thickBot="1" x14ac:dyDescent="0.25">
      <c r="A44" s="163"/>
      <c r="B44" s="994"/>
      <c r="C44" s="997"/>
      <c r="D44" s="997"/>
      <c r="E44" s="997"/>
      <c r="F44" s="997"/>
      <c r="G44" s="997"/>
      <c r="H44" s="997"/>
      <c r="I44" s="997"/>
      <c r="J44" s="997"/>
      <c r="K44" s="997"/>
      <c r="L44" s="997"/>
      <c r="M44" s="997"/>
      <c r="N44" s="997"/>
      <c r="O44" s="997"/>
      <c r="P44" s="997"/>
      <c r="Q44" s="997"/>
      <c r="R44" s="997"/>
      <c r="S44" s="997"/>
      <c r="T44" s="997"/>
      <c r="U44" s="997"/>
      <c r="V44" s="997"/>
      <c r="W44" s="997"/>
      <c r="X44" s="997"/>
      <c r="Y44" s="997"/>
      <c r="Z44" s="996"/>
      <c r="AA44" s="162"/>
    </row>
    <row r="45" spans="1:27" ht="14.25" customHeight="1" x14ac:dyDescent="0.2">
      <c r="A45" s="163"/>
      <c r="B45" s="1059" t="s">
        <v>350</v>
      </c>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3"/>
      <c r="AA45" s="162"/>
    </row>
    <row r="46" spans="1:27" ht="14.25" customHeight="1" x14ac:dyDescent="0.2">
      <c r="A46" s="163"/>
      <c r="B46" s="994"/>
      <c r="C46" s="995"/>
      <c r="D46" s="995"/>
      <c r="E46" s="995"/>
      <c r="F46" s="995"/>
      <c r="G46" s="995"/>
      <c r="H46" s="995"/>
      <c r="I46" s="995"/>
      <c r="J46" s="995"/>
      <c r="K46" s="995"/>
      <c r="L46" s="995"/>
      <c r="M46" s="995"/>
      <c r="N46" s="995"/>
      <c r="O46" s="995"/>
      <c r="P46" s="995"/>
      <c r="Q46" s="995"/>
      <c r="R46" s="995"/>
      <c r="S46" s="995"/>
      <c r="T46" s="995"/>
      <c r="U46" s="995"/>
      <c r="V46" s="995"/>
      <c r="W46" s="995"/>
      <c r="X46" s="995"/>
      <c r="Y46" s="995"/>
      <c r="Z46" s="996"/>
      <c r="AA46" s="162"/>
    </row>
    <row r="47" spans="1:27" ht="14.25" customHeight="1" x14ac:dyDescent="0.2">
      <c r="A47" s="163"/>
      <c r="B47" s="994"/>
      <c r="C47" s="995"/>
      <c r="D47" s="995"/>
      <c r="E47" s="995"/>
      <c r="F47" s="995"/>
      <c r="G47" s="995"/>
      <c r="H47" s="995"/>
      <c r="I47" s="995"/>
      <c r="J47" s="995"/>
      <c r="K47" s="995"/>
      <c r="L47" s="995"/>
      <c r="M47" s="995"/>
      <c r="N47" s="995"/>
      <c r="O47" s="995"/>
      <c r="P47" s="995"/>
      <c r="Q47" s="995"/>
      <c r="R47" s="995"/>
      <c r="S47" s="995"/>
      <c r="T47" s="995"/>
      <c r="U47" s="995"/>
      <c r="V47" s="995"/>
      <c r="W47" s="995"/>
      <c r="X47" s="995"/>
      <c r="Y47" s="995"/>
      <c r="Z47" s="996"/>
      <c r="AA47" s="162"/>
    </row>
    <row r="48" spans="1:27" ht="14.25" customHeight="1" x14ac:dyDescent="0.2">
      <c r="A48" s="163"/>
      <c r="B48" s="994"/>
      <c r="C48" s="995"/>
      <c r="D48" s="995"/>
      <c r="E48" s="995"/>
      <c r="F48" s="995"/>
      <c r="G48" s="995"/>
      <c r="H48" s="995"/>
      <c r="I48" s="995"/>
      <c r="J48" s="995"/>
      <c r="K48" s="995"/>
      <c r="L48" s="995"/>
      <c r="M48" s="995"/>
      <c r="N48" s="995"/>
      <c r="O48" s="995"/>
      <c r="P48" s="995"/>
      <c r="Q48" s="995"/>
      <c r="R48" s="995"/>
      <c r="S48" s="995"/>
      <c r="T48" s="995"/>
      <c r="U48" s="995"/>
      <c r="V48" s="995"/>
      <c r="W48" s="995"/>
      <c r="X48" s="995"/>
      <c r="Y48" s="995"/>
      <c r="Z48" s="996"/>
      <c r="AA48" s="162"/>
    </row>
    <row r="49" spans="1:27" ht="14.25" customHeight="1" x14ac:dyDescent="0.2">
      <c r="A49" s="163"/>
      <c r="B49" s="994"/>
      <c r="C49" s="995"/>
      <c r="D49" s="995"/>
      <c r="E49" s="995"/>
      <c r="F49" s="995"/>
      <c r="G49" s="995"/>
      <c r="H49" s="995"/>
      <c r="I49" s="995"/>
      <c r="J49" s="995"/>
      <c r="K49" s="995"/>
      <c r="L49" s="995"/>
      <c r="M49" s="995"/>
      <c r="N49" s="995"/>
      <c r="O49" s="995"/>
      <c r="P49" s="995"/>
      <c r="Q49" s="995"/>
      <c r="R49" s="995"/>
      <c r="S49" s="995"/>
      <c r="T49" s="995"/>
      <c r="U49" s="995"/>
      <c r="V49" s="995"/>
      <c r="W49" s="995"/>
      <c r="X49" s="995"/>
      <c r="Y49" s="995"/>
      <c r="Z49" s="996"/>
      <c r="AA49" s="162"/>
    </row>
    <row r="50" spans="1:27" ht="14.25" customHeight="1" x14ac:dyDescent="0.2">
      <c r="A50" s="163"/>
      <c r="B50" s="994"/>
      <c r="C50" s="995"/>
      <c r="D50" s="995"/>
      <c r="E50" s="995"/>
      <c r="F50" s="995"/>
      <c r="G50" s="995"/>
      <c r="H50" s="995"/>
      <c r="I50" s="995"/>
      <c r="J50" s="995"/>
      <c r="K50" s="995"/>
      <c r="L50" s="995"/>
      <c r="M50" s="995"/>
      <c r="N50" s="995"/>
      <c r="O50" s="995"/>
      <c r="P50" s="995"/>
      <c r="Q50" s="995"/>
      <c r="R50" s="995"/>
      <c r="S50" s="995"/>
      <c r="T50" s="995"/>
      <c r="U50" s="995"/>
      <c r="V50" s="995"/>
      <c r="W50" s="995"/>
      <c r="X50" s="995"/>
      <c r="Y50" s="995"/>
      <c r="Z50" s="996"/>
      <c r="AA50" s="162"/>
    </row>
    <row r="51" spans="1:27" ht="99" customHeight="1" thickBot="1" x14ac:dyDescent="0.25">
      <c r="A51" s="163"/>
      <c r="B51" s="1036"/>
      <c r="C51" s="1037"/>
      <c r="D51" s="1037"/>
      <c r="E51" s="1037"/>
      <c r="F51" s="1037"/>
      <c r="G51" s="1037"/>
      <c r="H51" s="1037"/>
      <c r="I51" s="1037"/>
      <c r="J51" s="1037"/>
      <c r="K51" s="1037"/>
      <c r="L51" s="1037"/>
      <c r="M51" s="1037"/>
      <c r="N51" s="1037"/>
      <c r="O51" s="1037"/>
      <c r="P51" s="1037"/>
      <c r="Q51" s="1037"/>
      <c r="R51" s="1037"/>
      <c r="S51" s="1037"/>
      <c r="T51" s="1037"/>
      <c r="U51" s="1037"/>
      <c r="V51" s="1037"/>
      <c r="W51" s="1037"/>
      <c r="X51" s="1037"/>
      <c r="Y51" s="1037"/>
      <c r="Z51" s="1038"/>
      <c r="AA51" s="162"/>
    </row>
    <row r="52" spans="1:27" ht="7.9" customHeight="1" x14ac:dyDescent="0.2">
      <c r="A52" s="161"/>
      <c r="B52" s="152"/>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60"/>
    </row>
    <row r="53" spans="1:27" ht="14.25" customHeight="1" thickBot="1" x14ac:dyDescent="0.25">
      <c r="A53" s="159"/>
      <c r="B53" s="158"/>
      <c r="C53" s="158"/>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7"/>
    </row>
    <row r="54" spans="1:27" ht="14.25" customHeight="1" x14ac:dyDescent="0.2">
      <c r="A54" s="154"/>
      <c r="B54" s="991" t="s">
        <v>46</v>
      </c>
      <c r="C54" s="992"/>
      <c r="D54" s="992"/>
      <c r="E54" s="992"/>
      <c r="F54" s="993"/>
      <c r="G54" s="991" t="s">
        <v>85</v>
      </c>
      <c r="H54" s="993"/>
      <c r="I54" s="991" t="s">
        <v>56</v>
      </c>
      <c r="J54" s="992"/>
      <c r="K54" s="992"/>
      <c r="L54" s="993"/>
      <c r="M54" s="991" t="s">
        <v>57</v>
      </c>
      <c r="N54" s="992"/>
      <c r="O54" s="992"/>
      <c r="P54" s="992"/>
      <c r="Q54" s="992"/>
      <c r="R54" s="992"/>
      <c r="S54" s="992"/>
      <c r="T54" s="993"/>
      <c r="U54" s="1060" t="s">
        <v>58</v>
      </c>
      <c r="V54" s="992"/>
      <c r="W54" s="992"/>
      <c r="X54" s="992"/>
      <c r="Y54" s="992"/>
      <c r="Z54" s="993"/>
      <c r="AA54" s="155"/>
    </row>
    <row r="55" spans="1:27" ht="9.6" customHeight="1" x14ac:dyDescent="0.2">
      <c r="A55" s="156"/>
      <c r="B55" s="994"/>
      <c r="C55" s="995"/>
      <c r="D55" s="995"/>
      <c r="E55" s="995"/>
      <c r="F55" s="996"/>
      <c r="G55" s="994"/>
      <c r="H55" s="996"/>
      <c r="I55" s="994"/>
      <c r="J55" s="995"/>
      <c r="K55" s="995"/>
      <c r="L55" s="996"/>
      <c r="M55" s="994"/>
      <c r="N55" s="995"/>
      <c r="O55" s="995"/>
      <c r="P55" s="995"/>
      <c r="Q55" s="995"/>
      <c r="R55" s="995"/>
      <c r="S55" s="995"/>
      <c r="T55" s="996"/>
      <c r="U55" s="997"/>
      <c r="V55" s="995"/>
      <c r="W55" s="995"/>
      <c r="X55" s="995"/>
      <c r="Y55" s="995"/>
      <c r="Z55" s="996"/>
      <c r="AA55" s="155"/>
    </row>
    <row r="56" spans="1:27" ht="13.9" hidden="1" customHeight="1" x14ac:dyDescent="0.2">
      <c r="A56" s="156"/>
      <c r="B56" s="994"/>
      <c r="C56" s="997"/>
      <c r="D56" s="997"/>
      <c r="E56" s="997"/>
      <c r="F56" s="996"/>
      <c r="G56" s="994"/>
      <c r="H56" s="996"/>
      <c r="I56" s="994"/>
      <c r="J56" s="997"/>
      <c r="K56" s="997"/>
      <c r="L56" s="996"/>
      <c r="M56" s="1036"/>
      <c r="N56" s="1037"/>
      <c r="O56" s="1037"/>
      <c r="P56" s="1037"/>
      <c r="Q56" s="1037"/>
      <c r="R56" s="1037"/>
      <c r="S56" s="1037"/>
      <c r="T56" s="1038"/>
      <c r="U56" s="1037"/>
      <c r="V56" s="1037"/>
      <c r="W56" s="1037"/>
      <c r="X56" s="1037"/>
      <c r="Y56" s="1037"/>
      <c r="Z56" s="1038"/>
      <c r="AA56" s="155"/>
    </row>
    <row r="57" spans="1:27" ht="42.75" customHeight="1" x14ac:dyDescent="0.2">
      <c r="A57" s="154"/>
      <c r="B57" s="1016" t="s">
        <v>281</v>
      </c>
      <c r="C57" s="986"/>
      <c r="D57" s="986"/>
      <c r="E57" s="986"/>
      <c r="F57" s="1011"/>
      <c r="G57" s="1012">
        <v>0.99680000000000002</v>
      </c>
      <c r="H57" s="1014"/>
      <c r="I57" s="1010">
        <f>I36</f>
        <v>0.85719999999999996</v>
      </c>
      <c r="J57" s="986"/>
      <c r="K57" s="986"/>
      <c r="L57" s="1011"/>
      <c r="M57" s="1015"/>
      <c r="N57" s="986"/>
      <c r="O57" s="986"/>
      <c r="P57" s="986"/>
      <c r="Q57" s="986"/>
      <c r="R57" s="986"/>
      <c r="S57" s="986"/>
      <c r="T57" s="1011"/>
      <c r="U57" s="1056" t="s">
        <v>351</v>
      </c>
      <c r="V57" s="1057"/>
      <c r="W57" s="1057"/>
      <c r="X57" s="1057"/>
      <c r="Y57" s="1057"/>
      <c r="Z57" s="1058"/>
      <c r="AA57" s="153"/>
    </row>
    <row r="58" spans="1:27" ht="41.25" customHeight="1" x14ac:dyDescent="0.2">
      <c r="A58" s="154"/>
      <c r="B58" s="1020" t="s">
        <v>282</v>
      </c>
      <c r="C58" s="1002"/>
      <c r="D58" s="1002"/>
      <c r="E58" s="1002"/>
      <c r="F58" s="1021"/>
      <c r="G58" s="1012">
        <v>0.85719999999999996</v>
      </c>
      <c r="H58" s="1014"/>
      <c r="I58" s="1012">
        <v>0.81510000000000005</v>
      </c>
      <c r="J58" s="1013"/>
      <c r="K58" s="1013"/>
      <c r="L58" s="1014"/>
      <c r="M58" s="1015"/>
      <c r="N58" s="986"/>
      <c r="O58" s="986"/>
      <c r="P58" s="986"/>
      <c r="Q58" s="986"/>
      <c r="R58" s="986"/>
      <c r="S58" s="986"/>
      <c r="T58" s="1011"/>
      <c r="U58" s="1056" t="s">
        <v>351</v>
      </c>
      <c r="V58" s="1057"/>
      <c r="W58" s="1057"/>
      <c r="X58" s="1057"/>
      <c r="Y58" s="1057"/>
      <c r="Z58" s="1058"/>
      <c r="AA58" s="153"/>
    </row>
    <row r="59" spans="1:27" ht="46.5" customHeight="1" x14ac:dyDescent="0.2">
      <c r="A59" s="154"/>
      <c r="B59" s="1022" t="s">
        <v>283</v>
      </c>
      <c r="C59" s="1023"/>
      <c r="D59" s="1023"/>
      <c r="E59" s="1023"/>
      <c r="F59" s="1024"/>
      <c r="G59" s="1025">
        <v>0.81510000000000005</v>
      </c>
      <c r="H59" s="1026"/>
      <c r="I59" s="1025">
        <v>0.75700000000000001</v>
      </c>
      <c r="J59" s="1027"/>
      <c r="K59" s="1027"/>
      <c r="L59" s="1026"/>
      <c r="M59" s="1028"/>
      <c r="N59" s="983"/>
      <c r="O59" s="983"/>
      <c r="P59" s="983"/>
      <c r="Q59" s="983"/>
      <c r="R59" s="983"/>
      <c r="S59" s="983"/>
      <c r="T59" s="1029"/>
      <c r="U59" s="1030" t="s">
        <v>351</v>
      </c>
      <c r="V59" s="1031"/>
      <c r="W59" s="1031"/>
      <c r="X59" s="1031"/>
      <c r="Y59" s="1031"/>
      <c r="Z59" s="1032"/>
      <c r="AA59" s="153"/>
    </row>
    <row r="60" spans="1:27" ht="52.5" customHeight="1" x14ac:dyDescent="0.2">
      <c r="A60" s="154"/>
      <c r="B60" s="1020" t="s">
        <v>284</v>
      </c>
      <c r="C60" s="1002"/>
      <c r="D60" s="1002"/>
      <c r="E60" s="1002"/>
      <c r="F60" s="1021"/>
      <c r="G60" s="1010"/>
      <c r="H60" s="1011"/>
      <c r="I60" s="1010"/>
      <c r="J60" s="986"/>
      <c r="K60" s="986"/>
      <c r="L60" s="1011"/>
      <c r="M60" s="1015"/>
      <c r="N60" s="986"/>
      <c r="O60" s="986"/>
      <c r="P60" s="986"/>
      <c r="Q60" s="986"/>
      <c r="R60" s="986"/>
      <c r="S60" s="986"/>
      <c r="T60" s="1011"/>
      <c r="U60" s="1017"/>
      <c r="V60" s="1018"/>
      <c r="W60" s="1018"/>
      <c r="X60" s="1018"/>
      <c r="Y60" s="1018"/>
      <c r="Z60" s="1019"/>
      <c r="AA60" s="153"/>
    </row>
    <row r="61" spans="1:27" ht="46.5" customHeight="1" thickBot="1" x14ac:dyDescent="0.25">
      <c r="A61" s="154"/>
      <c r="B61" s="1042"/>
      <c r="C61" s="1043"/>
      <c r="D61" s="1043"/>
      <c r="E61" s="1043"/>
      <c r="F61" s="1044"/>
      <c r="G61" s="1010"/>
      <c r="H61" s="1011"/>
      <c r="I61" s="1045"/>
      <c r="J61" s="1043"/>
      <c r="K61" s="1043"/>
      <c r="L61" s="1044"/>
      <c r="M61" s="1045"/>
      <c r="N61" s="1043"/>
      <c r="O61" s="1043"/>
      <c r="P61" s="1043"/>
      <c r="Q61" s="1043"/>
      <c r="R61" s="1043"/>
      <c r="S61" s="1043"/>
      <c r="T61" s="1044"/>
      <c r="U61" s="1045"/>
      <c r="V61" s="1043"/>
      <c r="W61" s="1043"/>
      <c r="X61" s="1043"/>
      <c r="Y61" s="1043"/>
      <c r="Z61" s="1046"/>
      <c r="AA61" s="153"/>
    </row>
  </sheetData>
  <mergeCells count="105">
    <mergeCell ref="Y31:Z31"/>
    <mergeCell ref="B29:I31"/>
    <mergeCell ref="B34:F35"/>
    <mergeCell ref="G34:G35"/>
    <mergeCell ref="H34:H35"/>
    <mergeCell ref="I34:I35"/>
    <mergeCell ref="B36:F36"/>
    <mergeCell ref="B61:F61"/>
    <mergeCell ref="G61:H61"/>
    <mergeCell ref="I61:L61"/>
    <mergeCell ref="M61:T61"/>
    <mergeCell ref="U61:Z61"/>
    <mergeCell ref="B33:Z33"/>
    <mergeCell ref="B37:F37"/>
    <mergeCell ref="J34:Z35"/>
    <mergeCell ref="J36:Z36"/>
    <mergeCell ref="J37:Z37"/>
    <mergeCell ref="U57:Z57"/>
    <mergeCell ref="G58:H58"/>
    <mergeCell ref="U58:Z58"/>
    <mergeCell ref="B43:Z44"/>
    <mergeCell ref="B45:Z51"/>
    <mergeCell ref="M54:T56"/>
    <mergeCell ref="U54:Z56"/>
    <mergeCell ref="I60:L60"/>
    <mergeCell ref="I58:L58"/>
    <mergeCell ref="M58:T58"/>
    <mergeCell ref="B57:F57"/>
    <mergeCell ref="G57:H57"/>
    <mergeCell ref="I57:L57"/>
    <mergeCell ref="M57:T57"/>
    <mergeCell ref="M60:T60"/>
    <mergeCell ref="U60:Z60"/>
    <mergeCell ref="B58:F58"/>
    <mergeCell ref="B59:F59"/>
    <mergeCell ref="G59:H59"/>
    <mergeCell ref="I59:L59"/>
    <mergeCell ref="M59:T59"/>
    <mergeCell ref="U59:Z59"/>
    <mergeCell ref="B60:F60"/>
    <mergeCell ref="G60:H60"/>
    <mergeCell ref="J29:Q29"/>
    <mergeCell ref="R29:V29"/>
    <mergeCell ref="W29:Z29"/>
    <mergeCell ref="J27:M27"/>
    <mergeCell ref="B38:F38"/>
    <mergeCell ref="B39:F39"/>
    <mergeCell ref="B40:F40"/>
    <mergeCell ref="B54:F56"/>
    <mergeCell ref="G54:H56"/>
    <mergeCell ref="I54:L56"/>
    <mergeCell ref="J38:Z38"/>
    <mergeCell ref="J39:Z39"/>
    <mergeCell ref="J40:Z40"/>
    <mergeCell ref="J30:M30"/>
    <mergeCell ref="N30:Q30"/>
    <mergeCell ref="R30:S30"/>
    <mergeCell ref="T30:V30"/>
    <mergeCell ref="W30:X30"/>
    <mergeCell ref="Y30:Z30"/>
    <mergeCell ref="J31:M31"/>
    <mergeCell ref="N31:Q31"/>
    <mergeCell ref="R31:S31"/>
    <mergeCell ref="T31:V31"/>
    <mergeCell ref="W31:X31"/>
    <mergeCell ref="I23:O23"/>
    <mergeCell ref="P23:Z23"/>
    <mergeCell ref="B19:G20"/>
    <mergeCell ref="B22:H22"/>
    <mergeCell ref="B23:H23"/>
    <mergeCell ref="B25:G25"/>
    <mergeCell ref="B27:G27"/>
    <mergeCell ref="H27:I27"/>
    <mergeCell ref="H25:Z25"/>
    <mergeCell ref="N27:Q27"/>
    <mergeCell ref="S27:U27"/>
    <mergeCell ref="W27:Y27"/>
    <mergeCell ref="B17:G17"/>
    <mergeCell ref="H17:Z17"/>
    <mergeCell ref="H19:K20"/>
    <mergeCell ref="S19:Z19"/>
    <mergeCell ref="S20:Z20"/>
    <mergeCell ref="L19:R19"/>
    <mergeCell ref="L20:R20"/>
    <mergeCell ref="I22:O22"/>
    <mergeCell ref="P22:Z22"/>
    <mergeCell ref="A1:F3"/>
    <mergeCell ref="G1:AA1"/>
    <mergeCell ref="G2:N2"/>
    <mergeCell ref="O2:AA2"/>
    <mergeCell ref="G3:AA3"/>
    <mergeCell ref="B6:G7"/>
    <mergeCell ref="H6:Z7"/>
    <mergeCell ref="B15:G15"/>
    <mergeCell ref="H15:Z15"/>
    <mergeCell ref="H12:R13"/>
    <mergeCell ref="S12:Z12"/>
    <mergeCell ref="S13:Z13"/>
    <mergeCell ref="B9:G10"/>
    <mergeCell ref="H9:P10"/>
    <mergeCell ref="Q9:T9"/>
    <mergeCell ref="U9:Z9"/>
    <mergeCell ref="Q10:T10"/>
    <mergeCell ref="U10:Z10"/>
    <mergeCell ref="B12:G13"/>
  </mergeCells>
  <pageMargins left="0.70866141732283472" right="0.70866141732283472" top="0.74803149606299213" bottom="1.1098214285714285" header="0" footer="0"/>
  <pageSetup paperSize="9" scale="60" fitToHeight="0" orientation="portrait" r:id="rId1"/>
  <headerFooter>
    <oddFooter>&amp;LCalle 26 No.57-41 Torre 8, Pisos 7 y 8 CEMSA – C.P. 111321 PBX: 3779555 – Información: Línea 195 www.umv.gov.co&amp;CDESI-FM-007 &amp;P de</oddFooter>
  </headerFooter>
  <rowBreaks count="1" manualBreakCount="1">
    <brk id="42" max="26"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B66"/>
  <sheetViews>
    <sheetView showGridLines="0" view="pageBreakPreview" zoomScaleNormal="100" zoomScaleSheetLayoutView="100" workbookViewId="0">
      <selection activeCell="I13" sqref="I13:S14"/>
    </sheetView>
  </sheetViews>
  <sheetFormatPr baseColWidth="10" defaultColWidth="14.42578125" defaultRowHeight="15" customHeight="1" x14ac:dyDescent="0.2"/>
  <cols>
    <col min="1" max="1" width="3.7109375" style="150" customWidth="1"/>
    <col min="2" max="2" width="2.85546875" style="150" customWidth="1"/>
    <col min="3" max="6" width="2.7109375" style="150" customWidth="1"/>
    <col min="7" max="7" width="6.5703125" style="150" customWidth="1"/>
    <col min="8" max="8" width="29.42578125" style="150" customWidth="1"/>
    <col min="9" max="10" width="15" style="150" customWidth="1"/>
    <col min="11" max="12" width="3.42578125" style="150" customWidth="1"/>
    <col min="13" max="15" width="2.7109375" style="150" customWidth="1"/>
    <col min="16" max="16" width="3.42578125" style="150" customWidth="1"/>
    <col min="17" max="17" width="3.5703125" style="150" customWidth="1"/>
    <col min="18" max="18" width="3.7109375" style="150" customWidth="1"/>
    <col min="19" max="19" width="3.28515625" style="150" customWidth="1"/>
    <col min="20" max="20" width="7.42578125" style="150" customWidth="1"/>
    <col min="21" max="21" width="3.5703125" style="150" customWidth="1"/>
    <col min="22" max="22" width="3.7109375" style="150" customWidth="1"/>
    <col min="23" max="25" width="5" style="150" customWidth="1"/>
    <col min="26" max="26" width="6.7109375" style="150" customWidth="1"/>
    <col min="27" max="27" width="4.140625" style="150" customWidth="1"/>
    <col min="28" max="28" width="2" style="150" customWidth="1"/>
    <col min="29" max="16384" width="14.42578125" style="150"/>
  </cols>
  <sheetData>
    <row r="1" spans="1:28" ht="14.25" customHeight="1" thickBot="1" x14ac:dyDescent="0.25">
      <c r="A1" s="151"/>
      <c r="B1" s="194"/>
      <c r="C1" s="194"/>
      <c r="D1" s="194"/>
      <c r="E1" s="194"/>
      <c r="F1" s="194"/>
      <c r="G1" s="151"/>
      <c r="H1" s="151"/>
      <c r="I1" s="151"/>
      <c r="J1" s="151"/>
      <c r="K1" s="151"/>
      <c r="L1" s="151"/>
      <c r="M1" s="151"/>
      <c r="N1" s="151"/>
      <c r="O1" s="151"/>
      <c r="P1" s="151"/>
      <c r="Q1" s="151"/>
      <c r="R1" s="151"/>
      <c r="S1" s="151"/>
      <c r="T1" s="151"/>
      <c r="U1" s="151"/>
      <c r="V1" s="151"/>
      <c r="W1" s="151"/>
      <c r="X1" s="151"/>
      <c r="Y1" s="151"/>
      <c r="Z1" s="151"/>
      <c r="AA1" s="151"/>
      <c r="AB1" s="151"/>
    </row>
    <row r="2" spans="1:28" ht="45.75" customHeight="1" x14ac:dyDescent="0.2">
      <c r="A2" s="151"/>
      <c r="B2" s="926"/>
      <c r="C2" s="927"/>
      <c r="D2" s="927"/>
      <c r="E2" s="927"/>
      <c r="F2" s="927"/>
      <c r="G2" s="928"/>
      <c r="H2" s="1124" t="s">
        <v>0</v>
      </c>
      <c r="I2" s="955"/>
      <c r="J2" s="955"/>
      <c r="K2" s="955"/>
      <c r="L2" s="955"/>
      <c r="M2" s="955"/>
      <c r="N2" s="955"/>
      <c r="O2" s="955"/>
      <c r="P2" s="955"/>
      <c r="Q2" s="955"/>
      <c r="R2" s="955"/>
      <c r="S2" s="955"/>
      <c r="T2" s="955"/>
      <c r="U2" s="955"/>
      <c r="V2" s="955"/>
      <c r="W2" s="955"/>
      <c r="X2" s="955"/>
      <c r="Y2" s="955"/>
      <c r="Z2" s="955"/>
      <c r="AA2" s="955"/>
      <c r="AB2" s="956"/>
    </row>
    <row r="3" spans="1:28" ht="14.25" customHeight="1" x14ac:dyDescent="0.2">
      <c r="A3" s="151"/>
      <c r="B3" s="929"/>
      <c r="C3" s="930"/>
      <c r="D3" s="930"/>
      <c r="E3" s="930"/>
      <c r="F3" s="930"/>
      <c r="G3" s="931"/>
      <c r="H3" s="938" t="s">
        <v>1</v>
      </c>
      <c r="I3" s="939"/>
      <c r="J3" s="939"/>
      <c r="K3" s="939"/>
      <c r="L3" s="939"/>
      <c r="M3" s="939"/>
      <c r="N3" s="939"/>
      <c r="O3" s="940"/>
      <c r="P3" s="938" t="s">
        <v>2</v>
      </c>
      <c r="Q3" s="939"/>
      <c r="R3" s="939"/>
      <c r="S3" s="939"/>
      <c r="T3" s="939"/>
      <c r="U3" s="939"/>
      <c r="V3" s="939"/>
      <c r="W3" s="939"/>
      <c r="X3" s="939"/>
      <c r="Y3" s="939"/>
      <c r="Z3" s="939"/>
      <c r="AA3" s="939"/>
      <c r="AB3" s="941"/>
    </row>
    <row r="4" spans="1:28" ht="20.25" customHeight="1" thickBot="1" x14ac:dyDescent="0.25">
      <c r="A4" s="151"/>
      <c r="B4" s="932"/>
      <c r="C4" s="933"/>
      <c r="D4" s="933"/>
      <c r="E4" s="933"/>
      <c r="F4" s="933"/>
      <c r="G4" s="934"/>
      <c r="H4" s="942" t="s">
        <v>3</v>
      </c>
      <c r="I4" s="943"/>
      <c r="J4" s="943"/>
      <c r="K4" s="943"/>
      <c r="L4" s="943"/>
      <c r="M4" s="943"/>
      <c r="N4" s="943"/>
      <c r="O4" s="943"/>
      <c r="P4" s="943"/>
      <c r="Q4" s="943"/>
      <c r="R4" s="943"/>
      <c r="S4" s="943"/>
      <c r="T4" s="943"/>
      <c r="U4" s="943"/>
      <c r="V4" s="943"/>
      <c r="W4" s="943"/>
      <c r="X4" s="943"/>
      <c r="Y4" s="943"/>
      <c r="Z4" s="943"/>
      <c r="AA4" s="943"/>
      <c r="AB4" s="944"/>
    </row>
    <row r="5" spans="1:28" ht="14.25" customHeight="1" x14ac:dyDescent="0.2">
      <c r="A5" s="151"/>
      <c r="B5" s="151"/>
      <c r="C5" s="151"/>
      <c r="D5" s="151"/>
      <c r="E5" s="151"/>
      <c r="F5" s="151"/>
      <c r="G5" s="151"/>
      <c r="H5" s="193"/>
      <c r="I5" s="193"/>
      <c r="J5" s="193"/>
      <c r="K5" s="193"/>
      <c r="L5" s="193"/>
      <c r="M5" s="193"/>
      <c r="N5" s="193"/>
      <c r="O5" s="193"/>
      <c r="P5" s="193"/>
      <c r="Q5" s="193"/>
      <c r="R5" s="193"/>
      <c r="S5" s="193"/>
      <c r="T5" s="193"/>
      <c r="U5" s="193"/>
      <c r="V5" s="193"/>
      <c r="W5" s="193"/>
      <c r="X5" s="193"/>
      <c r="Y5" s="193"/>
      <c r="Z5" s="193"/>
      <c r="AA5" s="193"/>
      <c r="AB5" s="193"/>
    </row>
    <row r="6" spans="1:28" ht="14.25" customHeight="1" thickBot="1" x14ac:dyDescent="0.25">
      <c r="A6" s="151"/>
      <c r="B6" s="192"/>
      <c r="C6" s="190"/>
      <c r="D6" s="190"/>
      <c r="E6" s="190"/>
      <c r="F6" s="190"/>
      <c r="G6" s="190"/>
      <c r="H6" s="190"/>
      <c r="I6" s="191"/>
      <c r="J6" s="191"/>
      <c r="K6" s="191"/>
      <c r="L6" s="191"/>
      <c r="M6" s="191"/>
      <c r="N6" s="191"/>
      <c r="O6" s="191"/>
      <c r="P6" s="191"/>
      <c r="Q6" s="191"/>
      <c r="R6" s="191"/>
      <c r="S6" s="191"/>
      <c r="T6" s="191"/>
      <c r="U6" s="191"/>
      <c r="V6" s="191"/>
      <c r="W6" s="190"/>
      <c r="X6" s="190"/>
      <c r="Y6" s="190"/>
      <c r="Z6" s="190"/>
      <c r="AA6" s="190"/>
      <c r="AB6" s="189"/>
    </row>
    <row r="7" spans="1:28" ht="15" customHeight="1" x14ac:dyDescent="0.2">
      <c r="A7" s="151"/>
      <c r="B7" s="187"/>
      <c r="C7" s="945" t="s">
        <v>4</v>
      </c>
      <c r="D7" s="927"/>
      <c r="E7" s="927"/>
      <c r="F7" s="927"/>
      <c r="G7" s="927"/>
      <c r="H7" s="946"/>
      <c r="I7" s="948" t="s">
        <v>352</v>
      </c>
      <c r="J7" s="927"/>
      <c r="K7" s="927"/>
      <c r="L7" s="927"/>
      <c r="M7" s="927"/>
      <c r="N7" s="927"/>
      <c r="O7" s="927"/>
      <c r="P7" s="927"/>
      <c r="Q7" s="927"/>
      <c r="R7" s="927"/>
      <c r="S7" s="927"/>
      <c r="T7" s="927"/>
      <c r="U7" s="927"/>
      <c r="V7" s="927"/>
      <c r="W7" s="927"/>
      <c r="X7" s="927"/>
      <c r="Y7" s="927"/>
      <c r="Z7" s="927"/>
      <c r="AA7" s="946"/>
      <c r="AB7" s="186"/>
    </row>
    <row r="8" spans="1:28" ht="10.9" customHeight="1" thickBot="1" x14ac:dyDescent="0.25">
      <c r="A8" s="151"/>
      <c r="B8" s="187"/>
      <c r="C8" s="932"/>
      <c r="D8" s="933"/>
      <c r="E8" s="933"/>
      <c r="F8" s="933"/>
      <c r="G8" s="933"/>
      <c r="H8" s="947"/>
      <c r="I8" s="932"/>
      <c r="J8" s="933"/>
      <c r="K8" s="933"/>
      <c r="L8" s="933"/>
      <c r="M8" s="933"/>
      <c r="N8" s="933"/>
      <c r="O8" s="933"/>
      <c r="P8" s="933"/>
      <c r="Q8" s="933"/>
      <c r="R8" s="933"/>
      <c r="S8" s="933"/>
      <c r="T8" s="933"/>
      <c r="U8" s="933"/>
      <c r="V8" s="933"/>
      <c r="W8" s="933"/>
      <c r="X8" s="933"/>
      <c r="Y8" s="933"/>
      <c r="Z8" s="933"/>
      <c r="AA8" s="947"/>
      <c r="AB8" s="186"/>
    </row>
    <row r="9" spans="1:28" ht="14.25" customHeight="1" thickBot="1" x14ac:dyDescent="0.25">
      <c r="A9" s="151"/>
      <c r="B9" s="187"/>
      <c r="C9" s="188"/>
      <c r="D9" s="188"/>
      <c r="E9" s="188"/>
      <c r="F9" s="188"/>
      <c r="G9" s="188"/>
      <c r="H9" s="188"/>
      <c r="I9" s="185"/>
      <c r="J9" s="185"/>
      <c r="K9" s="185"/>
      <c r="L9" s="185"/>
      <c r="M9" s="185"/>
      <c r="N9" s="185"/>
      <c r="O9" s="185"/>
      <c r="P9" s="185"/>
      <c r="Q9" s="185"/>
      <c r="R9" s="185"/>
      <c r="S9" s="185"/>
      <c r="T9" s="185"/>
      <c r="U9" s="185"/>
      <c r="V9" s="185"/>
      <c r="W9" s="188"/>
      <c r="X9" s="188"/>
      <c r="Y9" s="188"/>
      <c r="Z9" s="188"/>
      <c r="AA9" s="188"/>
      <c r="AB9" s="186"/>
    </row>
    <row r="10" spans="1:28" ht="15" customHeight="1" thickBot="1" x14ac:dyDescent="0.25">
      <c r="A10" s="151"/>
      <c r="B10" s="187"/>
      <c r="C10" s="945" t="s">
        <v>6</v>
      </c>
      <c r="D10" s="927"/>
      <c r="E10" s="927"/>
      <c r="F10" s="927"/>
      <c r="G10" s="927"/>
      <c r="H10" s="946"/>
      <c r="I10" s="1120" t="s">
        <v>353</v>
      </c>
      <c r="J10" s="1116"/>
      <c r="K10" s="1116"/>
      <c r="L10" s="1116"/>
      <c r="M10" s="1116"/>
      <c r="N10" s="1116"/>
      <c r="O10" s="1116"/>
      <c r="P10" s="1116"/>
      <c r="Q10" s="1121"/>
      <c r="R10" s="964" t="s">
        <v>8</v>
      </c>
      <c r="S10" s="950"/>
      <c r="T10" s="950"/>
      <c r="U10" s="951"/>
      <c r="V10" s="954" t="s">
        <v>9</v>
      </c>
      <c r="W10" s="955"/>
      <c r="X10" s="955"/>
      <c r="Y10" s="955"/>
      <c r="Z10" s="955"/>
      <c r="AA10" s="956"/>
      <c r="AB10" s="186"/>
    </row>
    <row r="11" spans="1:28" ht="18.600000000000001" customHeight="1" thickBot="1" x14ac:dyDescent="0.25">
      <c r="A11" s="151"/>
      <c r="B11" s="187"/>
      <c r="C11" s="932"/>
      <c r="D11" s="933"/>
      <c r="E11" s="933"/>
      <c r="F11" s="933"/>
      <c r="G11" s="933"/>
      <c r="H11" s="947"/>
      <c r="I11" s="1122"/>
      <c r="J11" s="1118"/>
      <c r="K11" s="1118"/>
      <c r="L11" s="1118"/>
      <c r="M11" s="1118"/>
      <c r="N11" s="1118"/>
      <c r="O11" s="1118"/>
      <c r="P11" s="1118"/>
      <c r="Q11" s="1123"/>
      <c r="R11" s="965" t="s">
        <v>354</v>
      </c>
      <c r="S11" s="950"/>
      <c r="T11" s="950"/>
      <c r="U11" s="951"/>
      <c r="V11" s="957" t="s">
        <v>334</v>
      </c>
      <c r="W11" s="943"/>
      <c r="X11" s="943"/>
      <c r="Y11" s="943"/>
      <c r="Z11" s="943"/>
      <c r="AA11" s="944"/>
      <c r="AB11" s="186"/>
    </row>
    <row r="12" spans="1:28" ht="14.25" customHeight="1" thickBot="1" x14ac:dyDescent="0.25">
      <c r="A12" s="151"/>
      <c r="B12" s="163"/>
      <c r="C12" s="180"/>
      <c r="D12" s="180"/>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62"/>
    </row>
    <row r="13" spans="1:28" ht="15" customHeight="1" x14ac:dyDescent="0.2">
      <c r="A13" s="151"/>
      <c r="B13" s="163"/>
      <c r="C13" s="945" t="s">
        <v>11</v>
      </c>
      <c r="D13" s="927"/>
      <c r="E13" s="927"/>
      <c r="F13" s="927"/>
      <c r="G13" s="927"/>
      <c r="H13" s="946"/>
      <c r="I13" s="1115" t="s">
        <v>355</v>
      </c>
      <c r="J13" s="1116"/>
      <c r="K13" s="1116"/>
      <c r="L13" s="1116"/>
      <c r="M13" s="1116"/>
      <c r="N13" s="1116"/>
      <c r="O13" s="1116"/>
      <c r="P13" s="1116"/>
      <c r="Q13" s="1116"/>
      <c r="R13" s="1116"/>
      <c r="S13" s="1117"/>
      <c r="T13" s="954" t="s">
        <v>356</v>
      </c>
      <c r="U13" s="955"/>
      <c r="V13" s="955"/>
      <c r="W13" s="955"/>
      <c r="X13" s="955"/>
      <c r="Y13" s="955"/>
      <c r="Z13" s="955"/>
      <c r="AA13" s="956"/>
      <c r="AB13" s="162"/>
    </row>
    <row r="14" spans="1:28" ht="25.9" customHeight="1" thickBot="1" x14ac:dyDescent="0.25">
      <c r="A14" s="151"/>
      <c r="B14" s="163"/>
      <c r="C14" s="932"/>
      <c r="D14" s="933"/>
      <c r="E14" s="933"/>
      <c r="F14" s="933"/>
      <c r="G14" s="933"/>
      <c r="H14" s="947"/>
      <c r="I14" s="1118"/>
      <c r="J14" s="1118"/>
      <c r="K14" s="1118"/>
      <c r="L14" s="1118"/>
      <c r="M14" s="1118"/>
      <c r="N14" s="1118"/>
      <c r="O14" s="1118"/>
      <c r="P14" s="1118"/>
      <c r="Q14" s="1118"/>
      <c r="R14" s="1118"/>
      <c r="S14" s="1119"/>
      <c r="T14" s="957" t="s">
        <v>357</v>
      </c>
      <c r="U14" s="943"/>
      <c r="V14" s="943"/>
      <c r="W14" s="943"/>
      <c r="X14" s="943"/>
      <c r="Y14" s="943"/>
      <c r="Z14" s="943"/>
      <c r="AA14" s="944"/>
      <c r="AB14" s="162"/>
    </row>
    <row r="15" spans="1:28" ht="14.25" customHeight="1" thickBot="1" x14ac:dyDescent="0.25">
      <c r="A15" s="151"/>
      <c r="B15" s="163"/>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62"/>
    </row>
    <row r="16" spans="1:28" ht="40.9" customHeight="1" thickBot="1" x14ac:dyDescent="0.25">
      <c r="A16" s="151"/>
      <c r="B16" s="163"/>
      <c r="C16" s="949" t="s">
        <v>15</v>
      </c>
      <c r="D16" s="950"/>
      <c r="E16" s="950"/>
      <c r="F16" s="950"/>
      <c r="G16" s="950"/>
      <c r="H16" s="951"/>
      <c r="I16" s="1114" t="s">
        <v>358</v>
      </c>
      <c r="J16" s="1110"/>
      <c r="K16" s="1110"/>
      <c r="L16" s="1110"/>
      <c r="M16" s="1110"/>
      <c r="N16" s="1110"/>
      <c r="O16" s="1110"/>
      <c r="P16" s="1110"/>
      <c r="Q16" s="1110"/>
      <c r="R16" s="1110"/>
      <c r="S16" s="1110"/>
      <c r="T16" s="1110"/>
      <c r="U16" s="1110"/>
      <c r="V16" s="1110"/>
      <c r="W16" s="1110"/>
      <c r="X16" s="1110"/>
      <c r="Y16" s="1110"/>
      <c r="Z16" s="1110"/>
      <c r="AA16" s="1111"/>
      <c r="AB16" s="162"/>
    </row>
    <row r="17" spans="1:28" ht="16.5" customHeight="1" thickBot="1" x14ac:dyDescent="0.25">
      <c r="A17" s="151"/>
      <c r="B17" s="163"/>
      <c r="C17" s="185"/>
      <c r="D17" s="185"/>
      <c r="E17" s="185"/>
      <c r="F17" s="185"/>
      <c r="G17" s="185"/>
      <c r="H17" s="185"/>
      <c r="I17" s="184"/>
      <c r="J17" s="184"/>
      <c r="K17" s="184"/>
      <c r="L17" s="184"/>
      <c r="M17" s="184"/>
      <c r="N17" s="184"/>
      <c r="O17" s="184"/>
      <c r="P17" s="184"/>
      <c r="Q17" s="184"/>
      <c r="R17" s="184"/>
      <c r="S17" s="184"/>
      <c r="T17" s="184"/>
      <c r="U17" s="184"/>
      <c r="V17" s="184"/>
      <c r="W17" s="184"/>
      <c r="X17" s="184"/>
      <c r="Y17" s="184"/>
      <c r="Z17" s="184"/>
      <c r="AA17" s="184"/>
      <c r="AB17" s="162"/>
    </row>
    <row r="18" spans="1:28" ht="52.5" customHeight="1" thickBot="1" x14ac:dyDescent="0.25">
      <c r="A18" s="151"/>
      <c r="B18" s="163"/>
      <c r="C18" s="949" t="s">
        <v>69</v>
      </c>
      <c r="D18" s="950"/>
      <c r="E18" s="950"/>
      <c r="F18" s="950"/>
      <c r="G18" s="950"/>
      <c r="H18" s="951"/>
      <c r="I18" s="1114" t="s">
        <v>359</v>
      </c>
      <c r="J18" s="1110"/>
      <c r="K18" s="1110"/>
      <c r="L18" s="1110"/>
      <c r="M18" s="1110"/>
      <c r="N18" s="1110"/>
      <c r="O18" s="1110"/>
      <c r="P18" s="1110"/>
      <c r="Q18" s="1110"/>
      <c r="R18" s="1110"/>
      <c r="S18" s="1110"/>
      <c r="T18" s="1110"/>
      <c r="U18" s="1110"/>
      <c r="V18" s="1110"/>
      <c r="W18" s="1110"/>
      <c r="X18" s="1110"/>
      <c r="Y18" s="1110"/>
      <c r="Z18" s="1110"/>
      <c r="AA18" s="1111"/>
      <c r="AB18" s="162"/>
    </row>
    <row r="19" spans="1:28" ht="16.5" customHeight="1" thickBot="1" x14ac:dyDescent="0.25">
      <c r="A19" s="151"/>
      <c r="B19" s="163"/>
      <c r="C19" s="185"/>
      <c r="D19" s="185"/>
      <c r="E19" s="185"/>
      <c r="F19" s="185"/>
      <c r="G19" s="185"/>
      <c r="H19" s="185"/>
      <c r="I19" s="184"/>
      <c r="J19" s="184"/>
      <c r="K19" s="184"/>
      <c r="L19" s="184"/>
      <c r="M19" s="184"/>
      <c r="N19" s="184"/>
      <c r="O19" s="184"/>
      <c r="P19" s="184"/>
      <c r="Q19" s="184"/>
      <c r="R19" s="184"/>
      <c r="S19" s="184"/>
      <c r="T19" s="184"/>
      <c r="U19" s="184"/>
      <c r="V19" s="184"/>
      <c r="W19" s="184"/>
      <c r="X19" s="184"/>
      <c r="Y19" s="184"/>
      <c r="Z19" s="184"/>
      <c r="AA19" s="184"/>
      <c r="AB19" s="162"/>
    </row>
    <row r="20" spans="1:28" ht="16.149999999999999" customHeight="1" x14ac:dyDescent="0.2">
      <c r="A20" s="151"/>
      <c r="B20" s="163"/>
      <c r="C20" s="971" t="s">
        <v>19</v>
      </c>
      <c r="D20" s="927"/>
      <c r="E20" s="927"/>
      <c r="F20" s="927"/>
      <c r="G20" s="927"/>
      <c r="H20" s="946"/>
      <c r="I20" s="966" t="s">
        <v>61</v>
      </c>
      <c r="J20" s="927"/>
      <c r="K20" s="927"/>
      <c r="L20" s="946"/>
      <c r="M20" s="954" t="s">
        <v>21</v>
      </c>
      <c r="N20" s="955"/>
      <c r="O20" s="955"/>
      <c r="P20" s="955"/>
      <c r="Q20" s="955"/>
      <c r="R20" s="955"/>
      <c r="S20" s="956"/>
      <c r="T20" s="954" t="s">
        <v>22</v>
      </c>
      <c r="U20" s="955"/>
      <c r="V20" s="955"/>
      <c r="W20" s="955"/>
      <c r="X20" s="955"/>
      <c r="Y20" s="955"/>
      <c r="Z20" s="955"/>
      <c r="AA20" s="956"/>
      <c r="AB20" s="162"/>
    </row>
    <row r="21" spans="1:28" ht="13.9" customHeight="1" thickBot="1" x14ac:dyDescent="0.25">
      <c r="A21" s="151"/>
      <c r="B21" s="163"/>
      <c r="C21" s="932"/>
      <c r="D21" s="933"/>
      <c r="E21" s="933"/>
      <c r="F21" s="933"/>
      <c r="G21" s="933"/>
      <c r="H21" s="947"/>
      <c r="I21" s="932"/>
      <c r="J21" s="933"/>
      <c r="K21" s="933"/>
      <c r="L21" s="947"/>
      <c r="M21" s="967" t="s">
        <v>218</v>
      </c>
      <c r="N21" s="943"/>
      <c r="O21" s="943"/>
      <c r="P21" s="943"/>
      <c r="Q21" s="943"/>
      <c r="R21" s="943"/>
      <c r="S21" s="944"/>
      <c r="T21" s="967" t="s">
        <v>219</v>
      </c>
      <c r="U21" s="943"/>
      <c r="V21" s="943"/>
      <c r="W21" s="943"/>
      <c r="X21" s="943"/>
      <c r="Y21" s="943"/>
      <c r="Z21" s="943"/>
      <c r="AA21" s="943"/>
      <c r="AB21" s="162"/>
    </row>
    <row r="22" spans="1:28" ht="14.25" customHeight="1" thickBot="1" x14ac:dyDescent="0.25">
      <c r="A22" s="151"/>
      <c r="B22" s="163"/>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62"/>
    </row>
    <row r="23" spans="1:28" ht="31.5" customHeight="1" x14ac:dyDescent="0.2">
      <c r="A23" s="151"/>
      <c r="B23" s="163"/>
      <c r="C23" s="954" t="s">
        <v>25</v>
      </c>
      <c r="D23" s="955"/>
      <c r="E23" s="955"/>
      <c r="F23" s="955"/>
      <c r="G23" s="955"/>
      <c r="H23" s="955"/>
      <c r="I23" s="956"/>
      <c r="J23" s="954" t="s">
        <v>26</v>
      </c>
      <c r="K23" s="955"/>
      <c r="L23" s="955"/>
      <c r="M23" s="955"/>
      <c r="N23" s="955"/>
      <c r="O23" s="955"/>
      <c r="P23" s="956"/>
      <c r="Q23" s="954" t="s">
        <v>27</v>
      </c>
      <c r="R23" s="955"/>
      <c r="S23" s="955"/>
      <c r="T23" s="955"/>
      <c r="U23" s="955"/>
      <c r="V23" s="955"/>
      <c r="W23" s="955"/>
      <c r="X23" s="955"/>
      <c r="Y23" s="955"/>
      <c r="Z23" s="955"/>
      <c r="AA23" s="956"/>
      <c r="AB23" s="162"/>
    </row>
    <row r="24" spans="1:28" ht="22.15" customHeight="1" thickBot="1" x14ac:dyDescent="0.25">
      <c r="A24" s="151"/>
      <c r="B24" s="163"/>
      <c r="C24" s="957" t="s">
        <v>360</v>
      </c>
      <c r="D24" s="943"/>
      <c r="E24" s="943"/>
      <c r="F24" s="943"/>
      <c r="G24" s="943"/>
      <c r="H24" s="943"/>
      <c r="I24" s="944"/>
      <c r="J24" s="969" t="s">
        <v>361</v>
      </c>
      <c r="K24" s="943"/>
      <c r="L24" s="943"/>
      <c r="M24" s="943"/>
      <c r="N24" s="943"/>
      <c r="O24" s="943"/>
      <c r="P24" s="944"/>
      <c r="Q24" s="970" t="s">
        <v>343</v>
      </c>
      <c r="R24" s="943"/>
      <c r="S24" s="943"/>
      <c r="T24" s="943"/>
      <c r="U24" s="943"/>
      <c r="V24" s="943"/>
      <c r="W24" s="943"/>
      <c r="X24" s="943"/>
      <c r="Y24" s="943"/>
      <c r="Z24" s="943"/>
      <c r="AA24" s="944"/>
      <c r="AB24" s="162"/>
    </row>
    <row r="25" spans="1:28" ht="14.25" customHeight="1" thickBot="1" x14ac:dyDescent="0.25">
      <c r="A25" s="151"/>
      <c r="B25" s="163"/>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62"/>
    </row>
    <row r="26" spans="1:28" ht="70.900000000000006" customHeight="1" thickBot="1" x14ac:dyDescent="0.25">
      <c r="A26" s="151"/>
      <c r="B26" s="163"/>
      <c r="C26" s="949" t="s">
        <v>31</v>
      </c>
      <c r="D26" s="950"/>
      <c r="E26" s="950"/>
      <c r="F26" s="950"/>
      <c r="G26" s="950"/>
      <c r="H26" s="951"/>
      <c r="I26" s="1109" t="s">
        <v>362</v>
      </c>
      <c r="J26" s="1110"/>
      <c r="K26" s="1110"/>
      <c r="L26" s="1110"/>
      <c r="M26" s="1110"/>
      <c r="N26" s="1110"/>
      <c r="O26" s="1110"/>
      <c r="P26" s="1110"/>
      <c r="Q26" s="1110"/>
      <c r="R26" s="1110"/>
      <c r="S26" s="1110"/>
      <c r="T26" s="1110"/>
      <c r="U26" s="1110"/>
      <c r="V26" s="1110"/>
      <c r="W26" s="1110"/>
      <c r="X26" s="1110"/>
      <c r="Y26" s="1110"/>
      <c r="Z26" s="1110"/>
      <c r="AA26" s="1111"/>
      <c r="AB26" s="162"/>
    </row>
    <row r="27" spans="1:28" ht="14.25" customHeight="1" thickBot="1" x14ac:dyDescent="0.25">
      <c r="A27" s="151"/>
      <c r="B27" s="163"/>
      <c r="C27" s="185"/>
      <c r="D27" s="185"/>
      <c r="E27" s="185"/>
      <c r="F27" s="185"/>
      <c r="G27" s="185"/>
      <c r="H27" s="185"/>
      <c r="I27" s="184"/>
      <c r="J27" s="184"/>
      <c r="K27" s="184"/>
      <c r="L27" s="184"/>
      <c r="M27" s="184"/>
      <c r="N27" s="184"/>
      <c r="O27" s="184"/>
      <c r="P27" s="184"/>
      <c r="Q27" s="184"/>
      <c r="R27" s="184"/>
      <c r="S27" s="184"/>
      <c r="T27" s="184"/>
      <c r="U27" s="184"/>
      <c r="V27" s="184"/>
      <c r="W27" s="184"/>
      <c r="X27" s="184"/>
      <c r="Y27" s="184"/>
      <c r="Z27" s="184"/>
      <c r="AA27" s="184"/>
      <c r="AB27" s="162"/>
    </row>
    <row r="28" spans="1:28" ht="39" customHeight="1" thickBot="1" x14ac:dyDescent="0.25">
      <c r="A28" s="151"/>
      <c r="B28" s="163"/>
      <c r="C28" s="1112" t="s">
        <v>33</v>
      </c>
      <c r="D28" s="950"/>
      <c r="E28" s="950"/>
      <c r="F28" s="950"/>
      <c r="G28" s="950"/>
      <c r="H28" s="951"/>
      <c r="I28" s="1113" t="s">
        <v>363</v>
      </c>
      <c r="J28" s="973"/>
      <c r="K28" s="981" t="s">
        <v>34</v>
      </c>
      <c r="L28" s="950"/>
      <c r="M28" s="950"/>
      <c r="N28" s="951"/>
      <c r="O28" s="974" t="s">
        <v>35</v>
      </c>
      <c r="P28" s="950"/>
      <c r="Q28" s="950"/>
      <c r="R28" s="951"/>
      <c r="S28" s="195"/>
      <c r="T28" s="975" t="s">
        <v>36</v>
      </c>
      <c r="U28" s="950"/>
      <c r="V28" s="951"/>
      <c r="W28" s="182" t="s">
        <v>102</v>
      </c>
      <c r="X28" s="976" t="s">
        <v>38</v>
      </c>
      <c r="Y28" s="950"/>
      <c r="Z28" s="951"/>
      <c r="AA28" s="181"/>
      <c r="AB28" s="162"/>
    </row>
    <row r="29" spans="1:28" ht="14.25" customHeight="1" thickBot="1" x14ac:dyDescent="0.25">
      <c r="A29" s="151"/>
      <c r="B29" s="163"/>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62"/>
    </row>
    <row r="30" spans="1:28" ht="15" customHeight="1" x14ac:dyDescent="0.25">
      <c r="A30" s="151"/>
      <c r="B30" s="163"/>
      <c r="C30" s="1033" t="s">
        <v>39</v>
      </c>
      <c r="D30" s="927"/>
      <c r="E30" s="927"/>
      <c r="F30" s="927"/>
      <c r="G30" s="927"/>
      <c r="H30" s="927"/>
      <c r="I30" s="927"/>
      <c r="J30" s="946"/>
      <c r="K30" s="977" t="s">
        <v>40</v>
      </c>
      <c r="L30" s="955"/>
      <c r="M30" s="955"/>
      <c r="N30" s="955"/>
      <c r="O30" s="955"/>
      <c r="P30" s="955"/>
      <c r="Q30" s="955"/>
      <c r="R30" s="978"/>
      <c r="S30" s="1108" t="s">
        <v>41</v>
      </c>
      <c r="T30" s="955"/>
      <c r="U30" s="955"/>
      <c r="V30" s="955"/>
      <c r="W30" s="978"/>
      <c r="X30" s="980" t="s">
        <v>42</v>
      </c>
      <c r="Y30" s="955"/>
      <c r="Z30" s="955"/>
      <c r="AA30" s="956"/>
      <c r="AB30" s="162"/>
    </row>
    <row r="31" spans="1:28" ht="14.25" customHeight="1" x14ac:dyDescent="0.2">
      <c r="A31" s="151"/>
      <c r="B31" s="163"/>
      <c r="C31" s="929"/>
      <c r="D31" s="930"/>
      <c r="E31" s="930"/>
      <c r="F31" s="930"/>
      <c r="G31" s="930"/>
      <c r="H31" s="930"/>
      <c r="I31" s="930"/>
      <c r="J31" s="1034"/>
      <c r="K31" s="1005" t="s">
        <v>43</v>
      </c>
      <c r="L31" s="939"/>
      <c r="M31" s="939"/>
      <c r="N31" s="940"/>
      <c r="O31" s="1006" t="s">
        <v>44</v>
      </c>
      <c r="P31" s="939"/>
      <c r="Q31" s="939"/>
      <c r="R31" s="940"/>
      <c r="S31" s="1006" t="s">
        <v>43</v>
      </c>
      <c r="T31" s="940"/>
      <c r="U31" s="1006" t="s">
        <v>44</v>
      </c>
      <c r="V31" s="939"/>
      <c r="W31" s="940"/>
      <c r="X31" s="1006" t="s">
        <v>43</v>
      </c>
      <c r="Y31" s="940"/>
      <c r="Z31" s="1006" t="s">
        <v>44</v>
      </c>
      <c r="AA31" s="941"/>
      <c r="AB31" s="162"/>
    </row>
    <row r="32" spans="1:28" ht="15.6" customHeight="1" thickBot="1" x14ac:dyDescent="0.25">
      <c r="A32" s="151"/>
      <c r="B32" s="163"/>
      <c r="C32" s="932"/>
      <c r="D32" s="933"/>
      <c r="E32" s="933"/>
      <c r="F32" s="933"/>
      <c r="G32" s="933"/>
      <c r="H32" s="933"/>
      <c r="I32" s="933"/>
      <c r="J32" s="947"/>
      <c r="K32" s="1007">
        <v>0</v>
      </c>
      <c r="L32" s="943"/>
      <c r="M32" s="943"/>
      <c r="N32" s="1008"/>
      <c r="O32" s="1009">
        <v>0.69</v>
      </c>
      <c r="P32" s="943"/>
      <c r="Q32" s="943"/>
      <c r="R32" s="1008"/>
      <c r="S32" s="1009">
        <v>0.7</v>
      </c>
      <c r="T32" s="1008"/>
      <c r="U32" s="1009">
        <v>0.79</v>
      </c>
      <c r="V32" s="943"/>
      <c r="W32" s="1008"/>
      <c r="X32" s="1009">
        <v>0.8</v>
      </c>
      <c r="Y32" s="1008"/>
      <c r="Z32" s="1009">
        <v>1</v>
      </c>
      <c r="AA32" s="944"/>
      <c r="AB32" s="162"/>
    </row>
    <row r="33" spans="1:28" ht="14.25" customHeight="1" thickBot="1" x14ac:dyDescent="0.25">
      <c r="A33" s="151"/>
      <c r="B33" s="163"/>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62"/>
    </row>
    <row r="34" spans="1:28" ht="14.25" customHeight="1" thickBot="1" x14ac:dyDescent="0.25">
      <c r="A34" s="194"/>
      <c r="B34" s="164"/>
      <c r="C34" s="1047" t="s">
        <v>45</v>
      </c>
      <c r="D34" s="1048"/>
      <c r="E34" s="1048"/>
      <c r="F34" s="1048"/>
      <c r="G34" s="1048"/>
      <c r="H34" s="1048"/>
      <c r="I34" s="1048"/>
      <c r="J34" s="1048"/>
      <c r="K34" s="1048"/>
      <c r="L34" s="1048"/>
      <c r="M34" s="1048"/>
      <c r="N34" s="1048"/>
      <c r="O34" s="1048"/>
      <c r="P34" s="1048"/>
      <c r="Q34" s="1048"/>
      <c r="R34" s="1048"/>
      <c r="S34" s="1048"/>
      <c r="T34" s="1048"/>
      <c r="U34" s="1048"/>
      <c r="V34" s="1048"/>
      <c r="W34" s="1048"/>
      <c r="X34" s="1048"/>
      <c r="Y34" s="1048"/>
      <c r="Z34" s="1048"/>
      <c r="AA34" s="1049"/>
      <c r="AB34" s="162"/>
    </row>
    <row r="35" spans="1:28" ht="39" customHeight="1" thickBot="1" x14ac:dyDescent="0.25">
      <c r="A35" s="194"/>
      <c r="B35" s="164"/>
      <c r="C35" s="1035" t="s">
        <v>46</v>
      </c>
      <c r="D35" s="992"/>
      <c r="E35" s="992"/>
      <c r="F35" s="992"/>
      <c r="G35" s="993"/>
      <c r="H35" s="1041" t="s">
        <v>364</v>
      </c>
      <c r="I35" s="1041" t="s">
        <v>365</v>
      </c>
      <c r="J35" s="1041" t="s">
        <v>49</v>
      </c>
      <c r="K35" s="1035" t="s">
        <v>50</v>
      </c>
      <c r="L35" s="992"/>
      <c r="M35" s="992"/>
      <c r="N35" s="992"/>
      <c r="O35" s="992"/>
      <c r="P35" s="992"/>
      <c r="Q35" s="992"/>
      <c r="R35" s="992"/>
      <c r="S35" s="992"/>
      <c r="T35" s="992"/>
      <c r="U35" s="992"/>
      <c r="V35" s="992"/>
      <c r="W35" s="992"/>
      <c r="X35" s="992"/>
      <c r="Y35" s="992"/>
      <c r="Z35" s="992"/>
      <c r="AA35" s="993"/>
      <c r="AB35" s="162"/>
    </row>
    <row r="36" spans="1:28" ht="28.15" hidden="1" customHeight="1" x14ac:dyDescent="0.2">
      <c r="A36" s="194"/>
      <c r="B36" s="164"/>
      <c r="C36" s="1036"/>
      <c r="D36" s="1037"/>
      <c r="E36" s="1037"/>
      <c r="F36" s="1037"/>
      <c r="G36" s="1038"/>
      <c r="H36" s="1040"/>
      <c r="I36" s="1040"/>
      <c r="J36" s="1040"/>
      <c r="K36" s="1036"/>
      <c r="L36" s="1037"/>
      <c r="M36" s="1037"/>
      <c r="N36" s="1037"/>
      <c r="O36" s="1037"/>
      <c r="P36" s="1037"/>
      <c r="Q36" s="1037"/>
      <c r="R36" s="1037"/>
      <c r="S36" s="1037"/>
      <c r="T36" s="1037"/>
      <c r="U36" s="1037"/>
      <c r="V36" s="1037"/>
      <c r="W36" s="1037"/>
      <c r="X36" s="1037"/>
      <c r="Y36" s="1037"/>
      <c r="Z36" s="1037"/>
      <c r="AA36" s="1038"/>
      <c r="AB36" s="162"/>
    </row>
    <row r="37" spans="1:28" ht="19.5" customHeight="1" x14ac:dyDescent="0.2">
      <c r="A37" s="194"/>
      <c r="B37" s="164"/>
      <c r="C37" s="1099" t="s">
        <v>366</v>
      </c>
      <c r="D37" s="1100"/>
      <c r="E37" s="1100"/>
      <c r="F37" s="1100"/>
      <c r="G37" s="1101"/>
      <c r="H37" s="1105">
        <v>90.3</v>
      </c>
      <c r="I37" s="1106">
        <v>100</v>
      </c>
      <c r="J37" s="1088">
        <f>+H37/I37</f>
        <v>0.90300000000000002</v>
      </c>
      <c r="K37" s="1107" t="s">
        <v>367</v>
      </c>
      <c r="L37" s="1091"/>
      <c r="M37" s="1091"/>
      <c r="N37" s="1091"/>
      <c r="O37" s="1091"/>
      <c r="P37" s="1091"/>
      <c r="Q37" s="1091"/>
      <c r="R37" s="1091"/>
      <c r="S37" s="1091"/>
      <c r="T37" s="1091"/>
      <c r="U37" s="1091"/>
      <c r="V37" s="1091"/>
      <c r="W37" s="1091"/>
      <c r="X37" s="1091"/>
      <c r="Y37" s="1091"/>
      <c r="Z37" s="1091"/>
      <c r="AA37" s="1092"/>
      <c r="AB37" s="162"/>
    </row>
    <row r="38" spans="1:28" ht="342.75" customHeight="1" thickBot="1" x14ac:dyDescent="0.25">
      <c r="A38" s="194"/>
      <c r="B38" s="164"/>
      <c r="C38" s="1102"/>
      <c r="D38" s="1103"/>
      <c r="E38" s="1103"/>
      <c r="F38" s="1103"/>
      <c r="G38" s="1104"/>
      <c r="H38" s="1085"/>
      <c r="I38" s="1087"/>
      <c r="J38" s="1089"/>
      <c r="K38" s="1093"/>
      <c r="L38" s="1094"/>
      <c r="M38" s="1094"/>
      <c r="N38" s="1094"/>
      <c r="O38" s="1094"/>
      <c r="P38" s="1094"/>
      <c r="Q38" s="1094"/>
      <c r="R38" s="1094"/>
      <c r="S38" s="1094"/>
      <c r="T38" s="1094"/>
      <c r="U38" s="1094"/>
      <c r="V38" s="1094"/>
      <c r="W38" s="1094"/>
      <c r="X38" s="1094"/>
      <c r="Y38" s="1094"/>
      <c r="Z38" s="1094"/>
      <c r="AA38" s="1095"/>
      <c r="AB38" s="162"/>
    </row>
    <row r="39" spans="1:28" ht="195.75" customHeight="1" x14ac:dyDescent="0.2">
      <c r="A39" s="194"/>
      <c r="B39" s="164"/>
      <c r="C39" s="1079" t="s">
        <v>368</v>
      </c>
      <c r="D39" s="1080"/>
      <c r="E39" s="1080"/>
      <c r="F39" s="1080"/>
      <c r="G39" s="1081"/>
      <c r="H39" s="1084">
        <v>86.8</v>
      </c>
      <c r="I39" s="1086">
        <v>100</v>
      </c>
      <c r="J39" s="1088">
        <f>+H39/I39</f>
        <v>0.86799999999999999</v>
      </c>
      <c r="K39" s="1090" t="s">
        <v>369</v>
      </c>
      <c r="L39" s="1091"/>
      <c r="M39" s="1091"/>
      <c r="N39" s="1091"/>
      <c r="O39" s="1091"/>
      <c r="P39" s="1091"/>
      <c r="Q39" s="1091"/>
      <c r="R39" s="1091"/>
      <c r="S39" s="1091"/>
      <c r="T39" s="1091"/>
      <c r="U39" s="1091"/>
      <c r="V39" s="1091"/>
      <c r="W39" s="1091"/>
      <c r="X39" s="1091"/>
      <c r="Y39" s="1091"/>
      <c r="Z39" s="1091"/>
      <c r="AA39" s="1092"/>
      <c r="AB39" s="162"/>
    </row>
    <row r="40" spans="1:28" ht="88.5" customHeight="1" thickBot="1" x14ac:dyDescent="0.25">
      <c r="A40" s="194"/>
      <c r="B40" s="164"/>
      <c r="C40" s="985"/>
      <c r="D40" s="1082"/>
      <c r="E40" s="1082"/>
      <c r="F40" s="1082"/>
      <c r="G40" s="1083"/>
      <c r="H40" s="1085"/>
      <c r="I40" s="1087"/>
      <c r="J40" s="1089"/>
      <c r="K40" s="1093"/>
      <c r="L40" s="1094"/>
      <c r="M40" s="1094"/>
      <c r="N40" s="1094"/>
      <c r="O40" s="1094"/>
      <c r="P40" s="1094"/>
      <c r="Q40" s="1094"/>
      <c r="R40" s="1094"/>
      <c r="S40" s="1094"/>
      <c r="T40" s="1094"/>
      <c r="U40" s="1094"/>
      <c r="V40" s="1094"/>
      <c r="W40" s="1094"/>
      <c r="X40" s="1094"/>
      <c r="Y40" s="1094"/>
      <c r="Z40" s="1094"/>
      <c r="AA40" s="1095"/>
      <c r="AB40" s="162"/>
    </row>
    <row r="41" spans="1:28" ht="14.25" customHeight="1" x14ac:dyDescent="0.2">
      <c r="A41" s="194"/>
      <c r="B41" s="164"/>
      <c r="C41" s="1079" t="s">
        <v>370</v>
      </c>
      <c r="D41" s="1080"/>
      <c r="E41" s="1080"/>
      <c r="F41" s="1080"/>
      <c r="G41" s="1081"/>
      <c r="H41" s="1084">
        <v>77.7</v>
      </c>
      <c r="I41" s="1086">
        <v>100</v>
      </c>
      <c r="J41" s="1088">
        <f>+H41/I41</f>
        <v>0.77700000000000002</v>
      </c>
      <c r="K41" s="1090" t="s">
        <v>371</v>
      </c>
      <c r="L41" s="1091"/>
      <c r="M41" s="1091"/>
      <c r="N41" s="1091"/>
      <c r="O41" s="1091"/>
      <c r="P41" s="1091"/>
      <c r="Q41" s="1091"/>
      <c r="R41" s="1091"/>
      <c r="S41" s="1091"/>
      <c r="T41" s="1091"/>
      <c r="U41" s="1091"/>
      <c r="V41" s="1091"/>
      <c r="W41" s="1091"/>
      <c r="X41" s="1091"/>
      <c r="Y41" s="1091"/>
      <c r="Z41" s="1091"/>
      <c r="AA41" s="1092"/>
      <c r="AB41" s="162"/>
    </row>
    <row r="42" spans="1:28" ht="199.5" customHeight="1" thickBot="1" x14ac:dyDescent="0.25">
      <c r="A42" s="194"/>
      <c r="B42" s="164"/>
      <c r="C42" s="985"/>
      <c r="D42" s="1082"/>
      <c r="E42" s="1082"/>
      <c r="F42" s="1082"/>
      <c r="G42" s="1083"/>
      <c r="H42" s="1085"/>
      <c r="I42" s="1087"/>
      <c r="J42" s="1089"/>
      <c r="K42" s="1093"/>
      <c r="L42" s="1094"/>
      <c r="M42" s="1094"/>
      <c r="N42" s="1094"/>
      <c r="O42" s="1094"/>
      <c r="P42" s="1094"/>
      <c r="Q42" s="1094"/>
      <c r="R42" s="1094"/>
      <c r="S42" s="1094"/>
      <c r="T42" s="1094"/>
      <c r="U42" s="1094"/>
      <c r="V42" s="1094"/>
      <c r="W42" s="1094"/>
      <c r="X42" s="1094"/>
      <c r="Y42" s="1094"/>
      <c r="Z42" s="1094"/>
      <c r="AA42" s="1095"/>
      <c r="AB42" s="162"/>
    </row>
    <row r="43" spans="1:28" ht="26.25" customHeight="1" thickBot="1" x14ac:dyDescent="0.25">
      <c r="A43" s="194"/>
      <c r="B43" s="164"/>
      <c r="C43" s="1096" t="s">
        <v>53</v>
      </c>
      <c r="D43" s="1097"/>
      <c r="E43" s="1097"/>
      <c r="F43" s="1097"/>
      <c r="G43" s="1098"/>
      <c r="H43" s="196"/>
      <c r="I43" s="196"/>
      <c r="J43" s="197">
        <f>+AVERAGE(J37:J42)</f>
        <v>0.84933333333333338</v>
      </c>
      <c r="K43" s="1004"/>
      <c r="L43" s="989"/>
      <c r="M43" s="989"/>
      <c r="N43" s="989"/>
      <c r="O43" s="989"/>
      <c r="P43" s="989"/>
      <c r="Q43" s="989"/>
      <c r="R43" s="989"/>
      <c r="S43" s="989"/>
      <c r="T43" s="989"/>
      <c r="U43" s="989"/>
      <c r="V43" s="989"/>
      <c r="W43" s="989"/>
      <c r="X43" s="989"/>
      <c r="Y43" s="989"/>
      <c r="Z43" s="989"/>
      <c r="AA43" s="990"/>
      <c r="AB43" s="162"/>
    </row>
    <row r="44" spans="1:28" ht="15.75" customHeight="1" x14ac:dyDescent="0.2">
      <c r="A44" s="194"/>
      <c r="B44" s="164"/>
      <c r="C44" s="165"/>
      <c r="D44" s="165"/>
      <c r="E44" s="165"/>
      <c r="F44" s="165"/>
      <c r="G44" s="165"/>
      <c r="H44" s="167"/>
      <c r="I44" s="167"/>
      <c r="J44" s="166"/>
      <c r="K44" s="165"/>
      <c r="L44" s="165"/>
      <c r="M44" s="165"/>
      <c r="N44" s="165"/>
      <c r="O44" s="165"/>
      <c r="P44" s="165"/>
      <c r="Q44" s="165"/>
      <c r="R44" s="165"/>
      <c r="S44" s="165"/>
      <c r="T44" s="165"/>
      <c r="U44" s="165"/>
      <c r="V44" s="165"/>
      <c r="W44" s="165"/>
      <c r="X44" s="165"/>
      <c r="Y44" s="165"/>
      <c r="Z44" s="165"/>
      <c r="AA44" s="165"/>
      <c r="AB44" s="162"/>
    </row>
    <row r="45" spans="1:28" ht="14.25" customHeight="1" thickBot="1" x14ac:dyDescent="0.25">
      <c r="A45" s="194"/>
      <c r="B45" s="164"/>
      <c r="C45" s="165"/>
      <c r="D45" s="165"/>
      <c r="E45" s="165"/>
      <c r="F45" s="165"/>
      <c r="G45" s="165"/>
      <c r="H45" s="167"/>
      <c r="I45" s="167"/>
      <c r="J45" s="166"/>
      <c r="K45" s="165"/>
      <c r="L45" s="165"/>
      <c r="M45" s="165"/>
      <c r="N45" s="165"/>
      <c r="O45" s="165"/>
      <c r="P45" s="165"/>
      <c r="Q45" s="165"/>
      <c r="R45" s="165"/>
      <c r="S45" s="165"/>
      <c r="T45" s="165"/>
      <c r="U45" s="165"/>
      <c r="V45" s="165"/>
      <c r="W45" s="165"/>
      <c r="X45" s="165"/>
      <c r="Y45" s="165"/>
      <c r="Z45" s="165"/>
      <c r="AA45" s="165"/>
      <c r="AB45" s="162"/>
    </row>
    <row r="46" spans="1:28" ht="14.25" customHeight="1" x14ac:dyDescent="0.2">
      <c r="A46" s="194"/>
      <c r="B46" s="164"/>
      <c r="C46" s="1035" t="s">
        <v>54</v>
      </c>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3"/>
      <c r="AB46" s="162"/>
    </row>
    <row r="47" spans="1:28" ht="3" customHeight="1" thickBot="1" x14ac:dyDescent="0.25">
      <c r="A47" s="151"/>
      <c r="B47" s="163"/>
      <c r="C47" s="994"/>
      <c r="D47" s="997"/>
      <c r="E47" s="997"/>
      <c r="F47" s="997"/>
      <c r="G47" s="997"/>
      <c r="H47" s="997"/>
      <c r="I47" s="997"/>
      <c r="J47" s="997"/>
      <c r="K47" s="997"/>
      <c r="L47" s="997"/>
      <c r="M47" s="997"/>
      <c r="N47" s="997"/>
      <c r="O47" s="997"/>
      <c r="P47" s="997"/>
      <c r="Q47" s="997"/>
      <c r="R47" s="997"/>
      <c r="S47" s="997"/>
      <c r="T47" s="997"/>
      <c r="U47" s="997"/>
      <c r="V47" s="997"/>
      <c r="W47" s="997"/>
      <c r="X47" s="997"/>
      <c r="Y47" s="997"/>
      <c r="Z47" s="997"/>
      <c r="AA47" s="996"/>
      <c r="AB47" s="162"/>
    </row>
    <row r="48" spans="1:28" ht="20.100000000000001" customHeight="1" x14ac:dyDescent="0.2">
      <c r="A48" s="151"/>
      <c r="B48" s="163"/>
      <c r="C48" s="1078"/>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3"/>
      <c r="AB48" s="162"/>
    </row>
    <row r="49" spans="1:28" ht="20.100000000000001" customHeight="1" x14ac:dyDescent="0.2">
      <c r="A49" s="151"/>
      <c r="B49" s="163"/>
      <c r="C49" s="994"/>
      <c r="D49" s="995"/>
      <c r="E49" s="995"/>
      <c r="F49" s="995"/>
      <c r="G49" s="995"/>
      <c r="H49" s="995"/>
      <c r="I49" s="995"/>
      <c r="J49" s="995"/>
      <c r="K49" s="995"/>
      <c r="L49" s="995"/>
      <c r="M49" s="995"/>
      <c r="N49" s="995"/>
      <c r="O49" s="995"/>
      <c r="P49" s="995"/>
      <c r="Q49" s="995"/>
      <c r="R49" s="995"/>
      <c r="S49" s="995"/>
      <c r="T49" s="995"/>
      <c r="U49" s="995"/>
      <c r="V49" s="995"/>
      <c r="W49" s="995"/>
      <c r="X49" s="995"/>
      <c r="Y49" s="995"/>
      <c r="Z49" s="995"/>
      <c r="AA49" s="996"/>
      <c r="AB49" s="162"/>
    </row>
    <row r="50" spans="1:28" ht="20.100000000000001" customHeight="1" x14ac:dyDescent="0.2">
      <c r="A50" s="151"/>
      <c r="B50" s="163"/>
      <c r="C50" s="994"/>
      <c r="D50" s="995"/>
      <c r="E50" s="995"/>
      <c r="F50" s="995"/>
      <c r="G50" s="995"/>
      <c r="H50" s="995"/>
      <c r="I50" s="995"/>
      <c r="J50" s="995"/>
      <c r="K50" s="995"/>
      <c r="L50" s="995"/>
      <c r="M50" s="995"/>
      <c r="N50" s="995"/>
      <c r="O50" s="995"/>
      <c r="P50" s="995"/>
      <c r="Q50" s="995"/>
      <c r="R50" s="995"/>
      <c r="S50" s="995"/>
      <c r="T50" s="995"/>
      <c r="U50" s="995"/>
      <c r="V50" s="995"/>
      <c r="W50" s="995"/>
      <c r="X50" s="995"/>
      <c r="Y50" s="995"/>
      <c r="Z50" s="995"/>
      <c r="AA50" s="996"/>
      <c r="AB50" s="162"/>
    </row>
    <row r="51" spans="1:28" ht="20.100000000000001" customHeight="1" x14ac:dyDescent="0.2">
      <c r="A51" s="151"/>
      <c r="B51" s="163"/>
      <c r="C51" s="994"/>
      <c r="D51" s="995"/>
      <c r="E51" s="995"/>
      <c r="F51" s="995"/>
      <c r="G51" s="995"/>
      <c r="H51" s="995"/>
      <c r="I51" s="995"/>
      <c r="J51" s="995"/>
      <c r="K51" s="995"/>
      <c r="L51" s="995"/>
      <c r="M51" s="995"/>
      <c r="N51" s="995"/>
      <c r="O51" s="995"/>
      <c r="P51" s="995"/>
      <c r="Q51" s="995"/>
      <c r="R51" s="995"/>
      <c r="S51" s="995"/>
      <c r="T51" s="995"/>
      <c r="U51" s="995"/>
      <c r="V51" s="995"/>
      <c r="W51" s="995"/>
      <c r="X51" s="995"/>
      <c r="Y51" s="995"/>
      <c r="Z51" s="995"/>
      <c r="AA51" s="996"/>
      <c r="AB51" s="162"/>
    </row>
    <row r="52" spans="1:28" ht="20.100000000000001" customHeight="1" x14ac:dyDescent="0.2">
      <c r="A52" s="151"/>
      <c r="B52" s="163"/>
      <c r="C52" s="994"/>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6"/>
      <c r="AB52" s="162"/>
    </row>
    <row r="53" spans="1:28" ht="20.100000000000001" customHeight="1" x14ac:dyDescent="0.2">
      <c r="A53" s="151"/>
      <c r="B53" s="163"/>
      <c r="C53" s="994"/>
      <c r="D53" s="995"/>
      <c r="E53" s="995"/>
      <c r="F53" s="995"/>
      <c r="G53" s="995"/>
      <c r="H53" s="995"/>
      <c r="I53" s="995"/>
      <c r="J53" s="995"/>
      <c r="K53" s="995"/>
      <c r="L53" s="995"/>
      <c r="M53" s="995"/>
      <c r="N53" s="995"/>
      <c r="O53" s="995"/>
      <c r="P53" s="995"/>
      <c r="Q53" s="995"/>
      <c r="R53" s="995"/>
      <c r="S53" s="995"/>
      <c r="T53" s="995"/>
      <c r="U53" s="995"/>
      <c r="V53" s="995"/>
      <c r="W53" s="995"/>
      <c r="X53" s="995"/>
      <c r="Y53" s="995"/>
      <c r="Z53" s="995"/>
      <c r="AA53" s="996"/>
      <c r="AB53" s="162"/>
    </row>
    <row r="54" spans="1:28" ht="20.100000000000001" customHeight="1" x14ac:dyDescent="0.2">
      <c r="A54" s="151"/>
      <c r="B54" s="163"/>
      <c r="C54" s="994"/>
      <c r="D54" s="995"/>
      <c r="E54" s="995"/>
      <c r="F54" s="995"/>
      <c r="G54" s="995"/>
      <c r="H54" s="995"/>
      <c r="I54" s="995"/>
      <c r="J54" s="995"/>
      <c r="K54" s="995"/>
      <c r="L54" s="995"/>
      <c r="M54" s="995"/>
      <c r="N54" s="995"/>
      <c r="O54" s="995"/>
      <c r="P54" s="995"/>
      <c r="Q54" s="995"/>
      <c r="R54" s="995"/>
      <c r="S54" s="995"/>
      <c r="T54" s="995"/>
      <c r="U54" s="995"/>
      <c r="V54" s="995"/>
      <c r="W54" s="995"/>
      <c r="X54" s="995"/>
      <c r="Y54" s="995"/>
      <c r="Z54" s="995"/>
      <c r="AA54" s="996"/>
      <c r="AB54" s="162"/>
    </row>
    <row r="55" spans="1:28" ht="20.100000000000001" customHeight="1" x14ac:dyDescent="0.2">
      <c r="A55" s="151"/>
      <c r="B55" s="163"/>
      <c r="C55" s="994"/>
      <c r="D55" s="995"/>
      <c r="E55" s="995"/>
      <c r="F55" s="995"/>
      <c r="G55" s="995"/>
      <c r="H55" s="995"/>
      <c r="I55" s="995"/>
      <c r="J55" s="995"/>
      <c r="K55" s="995"/>
      <c r="L55" s="995"/>
      <c r="M55" s="995"/>
      <c r="N55" s="995"/>
      <c r="O55" s="995"/>
      <c r="P55" s="995"/>
      <c r="Q55" s="995"/>
      <c r="R55" s="995"/>
      <c r="S55" s="995"/>
      <c r="T55" s="995"/>
      <c r="U55" s="995"/>
      <c r="V55" s="995"/>
      <c r="W55" s="995"/>
      <c r="X55" s="995"/>
      <c r="Y55" s="995"/>
      <c r="Z55" s="995"/>
      <c r="AA55" s="996"/>
      <c r="AB55" s="162"/>
    </row>
    <row r="56" spans="1:28" ht="20.100000000000001" customHeight="1" thickBot="1" x14ac:dyDescent="0.25">
      <c r="A56" s="151"/>
      <c r="B56" s="163"/>
      <c r="C56" s="1036"/>
      <c r="D56" s="1037"/>
      <c r="E56" s="1037"/>
      <c r="F56" s="1037"/>
      <c r="G56" s="1037"/>
      <c r="H56" s="1037"/>
      <c r="I56" s="1037"/>
      <c r="J56" s="1037"/>
      <c r="K56" s="1037"/>
      <c r="L56" s="1037"/>
      <c r="M56" s="1037"/>
      <c r="N56" s="1037"/>
      <c r="O56" s="1037"/>
      <c r="P56" s="1037"/>
      <c r="Q56" s="1037"/>
      <c r="R56" s="1037"/>
      <c r="S56" s="1037"/>
      <c r="T56" s="1037"/>
      <c r="U56" s="1037"/>
      <c r="V56" s="1037"/>
      <c r="W56" s="1037"/>
      <c r="X56" s="1037"/>
      <c r="Y56" s="1037"/>
      <c r="Z56" s="1037"/>
      <c r="AA56" s="1038"/>
      <c r="AB56" s="162"/>
    </row>
    <row r="57" spans="1:28" ht="50.1" customHeight="1" x14ac:dyDescent="0.2">
      <c r="A57" s="151"/>
      <c r="B57" s="161"/>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60"/>
    </row>
    <row r="58" spans="1:28" ht="6" customHeight="1" thickBot="1" x14ac:dyDescent="0.25">
      <c r="A58" s="151"/>
      <c r="B58" s="159"/>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7"/>
    </row>
    <row r="59" spans="1:28" ht="14.25" customHeight="1" x14ac:dyDescent="0.2">
      <c r="A59" s="151"/>
      <c r="B59" s="154"/>
      <c r="C59" s="991" t="s">
        <v>46</v>
      </c>
      <c r="D59" s="992"/>
      <c r="E59" s="992"/>
      <c r="F59" s="992"/>
      <c r="G59" s="993"/>
      <c r="H59" s="991" t="s">
        <v>85</v>
      </c>
      <c r="I59" s="993"/>
      <c r="J59" s="991" t="s">
        <v>56</v>
      </c>
      <c r="K59" s="992"/>
      <c r="L59" s="992"/>
      <c r="M59" s="993"/>
      <c r="N59" s="991" t="s">
        <v>57</v>
      </c>
      <c r="O59" s="992"/>
      <c r="P59" s="992"/>
      <c r="Q59" s="992"/>
      <c r="R59" s="992"/>
      <c r="S59" s="992"/>
      <c r="T59" s="992"/>
      <c r="U59" s="993"/>
      <c r="V59" s="1060" t="s">
        <v>58</v>
      </c>
      <c r="W59" s="992"/>
      <c r="X59" s="992"/>
      <c r="Y59" s="992"/>
      <c r="Z59" s="992"/>
      <c r="AA59" s="993"/>
      <c r="AB59" s="155"/>
    </row>
    <row r="60" spans="1:28" ht="15.75" customHeight="1" thickBot="1" x14ac:dyDescent="0.25">
      <c r="A60" s="151"/>
      <c r="B60" s="156"/>
      <c r="C60" s="994"/>
      <c r="D60" s="995"/>
      <c r="E60" s="995"/>
      <c r="F60" s="995"/>
      <c r="G60" s="996"/>
      <c r="H60" s="994"/>
      <c r="I60" s="996"/>
      <c r="J60" s="994"/>
      <c r="K60" s="995"/>
      <c r="L60" s="995"/>
      <c r="M60" s="996"/>
      <c r="N60" s="994"/>
      <c r="O60" s="995"/>
      <c r="P60" s="995"/>
      <c r="Q60" s="995"/>
      <c r="R60" s="995"/>
      <c r="S60" s="995"/>
      <c r="T60" s="995"/>
      <c r="U60" s="996"/>
      <c r="V60" s="997"/>
      <c r="W60" s="995"/>
      <c r="X60" s="995"/>
      <c r="Y60" s="995"/>
      <c r="Z60" s="995"/>
      <c r="AA60" s="996"/>
      <c r="AB60" s="155"/>
    </row>
    <row r="61" spans="1:28" ht="13.9" hidden="1" customHeight="1" x14ac:dyDescent="0.2">
      <c r="A61" s="151"/>
      <c r="B61" s="156"/>
      <c r="C61" s="994"/>
      <c r="D61" s="997"/>
      <c r="E61" s="997"/>
      <c r="F61" s="997"/>
      <c r="G61" s="996"/>
      <c r="H61" s="994"/>
      <c r="I61" s="996"/>
      <c r="J61" s="994"/>
      <c r="K61" s="997"/>
      <c r="L61" s="997"/>
      <c r="M61" s="996"/>
      <c r="N61" s="994"/>
      <c r="O61" s="997"/>
      <c r="P61" s="997"/>
      <c r="Q61" s="997"/>
      <c r="R61" s="997"/>
      <c r="S61" s="997"/>
      <c r="T61" s="997"/>
      <c r="U61" s="996"/>
      <c r="V61" s="997"/>
      <c r="W61" s="997"/>
      <c r="X61" s="997"/>
      <c r="Y61" s="997"/>
      <c r="Z61" s="997"/>
      <c r="AA61" s="996"/>
      <c r="AB61" s="155"/>
    </row>
    <row r="62" spans="1:28" ht="54" customHeight="1" thickBot="1" x14ac:dyDescent="0.25">
      <c r="A62" s="151"/>
      <c r="B62" s="154"/>
      <c r="C62" s="1016" t="s">
        <v>281</v>
      </c>
      <c r="D62" s="986"/>
      <c r="E62" s="986"/>
      <c r="F62" s="986"/>
      <c r="G62" s="986"/>
      <c r="H62" s="1076"/>
      <c r="I62" s="1074"/>
      <c r="J62" s="1077">
        <f>J37</f>
        <v>0.90300000000000002</v>
      </c>
      <c r="K62" s="1072"/>
      <c r="L62" s="1072"/>
      <c r="M62" s="1073"/>
      <c r="N62" s="1071" t="s">
        <v>61</v>
      </c>
      <c r="O62" s="1072"/>
      <c r="P62" s="1072"/>
      <c r="Q62" s="1072"/>
      <c r="R62" s="1072"/>
      <c r="S62" s="1072"/>
      <c r="T62" s="1072"/>
      <c r="U62" s="1073"/>
      <c r="V62" s="1071" t="s">
        <v>372</v>
      </c>
      <c r="W62" s="1072"/>
      <c r="X62" s="1072"/>
      <c r="Y62" s="1072"/>
      <c r="Z62" s="1072"/>
      <c r="AA62" s="1074"/>
      <c r="AB62" s="153"/>
    </row>
    <row r="63" spans="1:28" ht="47.25" customHeight="1" thickBot="1" x14ac:dyDescent="0.25">
      <c r="A63" s="151"/>
      <c r="B63" s="154"/>
      <c r="C63" s="1020" t="s">
        <v>282</v>
      </c>
      <c r="D63" s="1002"/>
      <c r="E63" s="1002"/>
      <c r="F63" s="1002"/>
      <c r="G63" s="1002"/>
      <c r="H63" s="1075"/>
      <c r="I63" s="1068"/>
      <c r="J63" s="1069">
        <f>J39</f>
        <v>0.86799999999999999</v>
      </c>
      <c r="K63" s="1048"/>
      <c r="L63" s="1048"/>
      <c r="M63" s="1070"/>
      <c r="N63" s="1071"/>
      <c r="O63" s="1072"/>
      <c r="P63" s="1072"/>
      <c r="Q63" s="1072"/>
      <c r="R63" s="1072"/>
      <c r="S63" s="1072"/>
      <c r="T63" s="1072"/>
      <c r="U63" s="1073"/>
      <c r="V63" s="1071"/>
      <c r="W63" s="1072"/>
      <c r="X63" s="1072"/>
      <c r="Y63" s="1072"/>
      <c r="Z63" s="1072"/>
      <c r="AA63" s="1074"/>
      <c r="AB63" s="153"/>
    </row>
    <row r="64" spans="1:28" ht="56.25" customHeight="1" thickBot="1" x14ac:dyDescent="0.25">
      <c r="A64" s="151"/>
      <c r="B64" s="154"/>
      <c r="C64" s="1020" t="s">
        <v>283</v>
      </c>
      <c r="D64" s="1002"/>
      <c r="E64" s="1002"/>
      <c r="F64" s="1002"/>
      <c r="G64" s="1002"/>
      <c r="H64" s="1067"/>
      <c r="I64" s="1068"/>
      <c r="J64" s="1069">
        <f>J41</f>
        <v>0.77700000000000002</v>
      </c>
      <c r="K64" s="1048"/>
      <c r="L64" s="1048"/>
      <c r="M64" s="1070"/>
      <c r="N64" s="1071"/>
      <c r="O64" s="1072"/>
      <c r="P64" s="1072"/>
      <c r="Q64" s="1072"/>
      <c r="R64" s="1072"/>
      <c r="S64" s="1072"/>
      <c r="T64" s="1072"/>
      <c r="U64" s="1073"/>
      <c r="V64" s="1071"/>
      <c r="W64" s="1072"/>
      <c r="X64" s="1072"/>
      <c r="Y64" s="1072"/>
      <c r="Z64" s="1072"/>
      <c r="AA64" s="1074"/>
      <c r="AB64" s="153"/>
    </row>
    <row r="65" spans="1:28" ht="64.5" customHeight="1" x14ac:dyDescent="0.2">
      <c r="A65" s="151"/>
      <c r="B65" s="154"/>
      <c r="C65" s="1020" t="s">
        <v>284</v>
      </c>
      <c r="D65" s="1002"/>
      <c r="E65" s="1002"/>
      <c r="F65" s="1002"/>
      <c r="G65" s="1002"/>
      <c r="H65" s="1075"/>
      <c r="I65" s="1068"/>
      <c r="J65" s="1069" t="e">
        <f>#REF!</f>
        <v>#REF!</v>
      </c>
      <c r="K65" s="1048"/>
      <c r="L65" s="1048"/>
      <c r="M65" s="1070"/>
      <c r="N65" s="1071"/>
      <c r="O65" s="1072"/>
      <c r="P65" s="1072"/>
      <c r="Q65" s="1072"/>
      <c r="R65" s="1072"/>
      <c r="S65" s="1072"/>
      <c r="T65" s="1072"/>
      <c r="U65" s="1073"/>
      <c r="V65" s="1071"/>
      <c r="W65" s="1072"/>
      <c r="X65" s="1072"/>
      <c r="Y65" s="1072"/>
      <c r="Z65" s="1072"/>
      <c r="AA65" s="1074"/>
      <c r="AB65" s="153"/>
    </row>
    <row r="66" spans="1:28" ht="15.75" customHeight="1" thickBot="1" x14ac:dyDescent="0.25">
      <c r="A66" s="151"/>
      <c r="B66" s="154"/>
      <c r="C66" s="1042"/>
      <c r="D66" s="1043"/>
      <c r="E66" s="1043"/>
      <c r="F66" s="1043"/>
      <c r="G66" s="1043"/>
      <c r="H66" s="1061"/>
      <c r="I66" s="1062"/>
      <c r="J66" s="1063"/>
      <c r="K66" s="1064"/>
      <c r="L66" s="1064"/>
      <c r="M66" s="1065"/>
      <c r="N66" s="1066"/>
      <c r="O66" s="1064"/>
      <c r="P66" s="1064"/>
      <c r="Q66" s="1064"/>
      <c r="R66" s="1064"/>
      <c r="S66" s="1064"/>
      <c r="T66" s="1064"/>
      <c r="U66" s="1065"/>
      <c r="V66" s="1066"/>
      <c r="W66" s="1064"/>
      <c r="X66" s="1064"/>
      <c r="Y66" s="1064"/>
      <c r="Z66" s="1064"/>
      <c r="AA66" s="1062"/>
      <c r="AB66" s="153"/>
    </row>
  </sheetData>
  <mergeCells count="112">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6"/>
    <mergeCell ref="H35:H36"/>
    <mergeCell ref="I35:I36"/>
    <mergeCell ref="J35:J36"/>
    <mergeCell ref="K35:AA36"/>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7:G38"/>
    <mergeCell ref="H37:H38"/>
    <mergeCell ref="I37:I38"/>
    <mergeCell ref="J37:J38"/>
    <mergeCell ref="K37:AA38"/>
    <mergeCell ref="C39:G40"/>
    <mergeCell ref="H39:H40"/>
    <mergeCell ref="I39:I40"/>
    <mergeCell ref="J39:J40"/>
    <mergeCell ref="K39:AA40"/>
    <mergeCell ref="C46:AA47"/>
    <mergeCell ref="C48:AA56"/>
    <mergeCell ref="C59:G61"/>
    <mergeCell ref="H59:I61"/>
    <mergeCell ref="J59:M61"/>
    <mergeCell ref="N59:U61"/>
    <mergeCell ref="V59:AA61"/>
    <mergeCell ref="C41:G42"/>
    <mergeCell ref="H41:H42"/>
    <mergeCell ref="I41:I42"/>
    <mergeCell ref="J41:J42"/>
    <mergeCell ref="K41:AA42"/>
    <mergeCell ref="C43:G43"/>
    <mergeCell ref="K43:AA43"/>
    <mergeCell ref="C62:G62"/>
    <mergeCell ref="H62:I62"/>
    <mergeCell ref="J62:M62"/>
    <mergeCell ref="N62:U62"/>
    <mergeCell ref="V62:AA62"/>
    <mergeCell ref="C63:G63"/>
    <mergeCell ref="H63:I63"/>
    <mergeCell ref="J63:M63"/>
    <mergeCell ref="N63:U63"/>
    <mergeCell ref="V63:AA63"/>
    <mergeCell ref="C66:G66"/>
    <mergeCell ref="H66:I66"/>
    <mergeCell ref="J66:M66"/>
    <mergeCell ref="N66:U66"/>
    <mergeCell ref="V66:AA66"/>
    <mergeCell ref="C64:G64"/>
    <mergeCell ref="H64:I64"/>
    <mergeCell ref="J64:M64"/>
    <mergeCell ref="N64:U64"/>
    <mergeCell ref="V64:AA64"/>
    <mergeCell ref="C65:G65"/>
    <mergeCell ref="H65:I65"/>
    <mergeCell ref="J65:M65"/>
    <mergeCell ref="N65:U65"/>
    <mergeCell ref="V65:AA65"/>
  </mergeCells>
  <pageMargins left="0.70866141732283472" right="0.70866141732283472" top="0.74803149606299213" bottom="1.1098214285714285" header="0" footer="0"/>
  <pageSetup paperSize="9" scale="56" fitToHeight="0" orientation="portrait" r:id="rId1"/>
  <headerFooter>
    <oddFooter>&amp;LCalle 26 No.57-41 Torre 8, Pisos 7 y 8 CEMSA – C.P. 111321 PBX: 3779555 – Información: Línea 195 www.umv.gov.co&amp;CDESI-FM-007 &amp;P de</oddFooter>
  </headerFooter>
  <rowBreaks count="2" manualBreakCount="2">
    <brk id="40" max="27" man="1"/>
    <brk id="43" max="27"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AG61"/>
  <sheetViews>
    <sheetView topLeftCell="A39" zoomScale="90" zoomScaleNormal="90" workbookViewId="0">
      <selection activeCell="T13" sqref="T13:AA13"/>
    </sheetView>
  </sheetViews>
  <sheetFormatPr baseColWidth="10" defaultColWidth="14.42578125" defaultRowHeight="15" x14ac:dyDescent="0.25"/>
  <cols>
    <col min="1" max="1" width="3.7109375" customWidth="1"/>
    <col min="2" max="2" width="2.85546875" customWidth="1"/>
    <col min="3" max="6" width="2.7109375" customWidth="1"/>
    <col min="7" max="7" width="4.28515625" customWidth="1"/>
    <col min="8" max="8" width="21.28515625" customWidth="1"/>
    <col min="9" max="9" width="15.85546875" customWidth="1"/>
    <col min="10" max="10" width="15" customWidth="1"/>
    <col min="11" max="12" width="3.42578125" customWidth="1"/>
    <col min="13" max="15" width="2.7109375" customWidth="1"/>
    <col min="16" max="16" width="3.42578125" customWidth="1"/>
    <col min="17" max="17" width="3.5703125" customWidth="1"/>
    <col min="18" max="18" width="3.7109375" customWidth="1"/>
    <col min="19" max="19" width="3.28515625" customWidth="1"/>
    <col min="20" max="20" width="7.42578125" customWidth="1"/>
    <col min="21" max="21" width="3.5703125" customWidth="1"/>
    <col min="22" max="22" width="3.7109375" customWidth="1"/>
    <col min="23" max="25" width="5" customWidth="1"/>
    <col min="26" max="26" width="6.7109375" customWidth="1"/>
    <col min="27" max="27" width="4.140625" customWidth="1"/>
    <col min="28" max="28" width="2" customWidth="1"/>
  </cols>
  <sheetData>
    <row r="2" spans="2:28" ht="45.75" customHeight="1" x14ac:dyDescent="0.25">
      <c r="B2" s="1227"/>
      <c r="C2" s="1177"/>
      <c r="D2" s="1177"/>
      <c r="E2" s="1177"/>
      <c r="F2" s="1177"/>
      <c r="G2" s="1228"/>
      <c r="H2" s="1231" t="s">
        <v>0</v>
      </c>
      <c r="I2" s="1186"/>
      <c r="J2" s="1186"/>
      <c r="K2" s="1186"/>
      <c r="L2" s="1186"/>
      <c r="M2" s="1186"/>
      <c r="N2" s="1186"/>
      <c r="O2" s="1186"/>
      <c r="P2" s="1186"/>
      <c r="Q2" s="1186"/>
      <c r="R2" s="1186"/>
      <c r="S2" s="1186"/>
      <c r="T2" s="1186"/>
      <c r="U2" s="1186"/>
      <c r="V2" s="1186"/>
      <c r="W2" s="1186"/>
      <c r="X2" s="1186"/>
      <c r="Y2" s="1186"/>
      <c r="Z2" s="1186"/>
      <c r="AA2" s="1186"/>
      <c r="AB2" s="1190"/>
    </row>
    <row r="3" spans="2:28" ht="14.25" customHeight="1" x14ac:dyDescent="0.25">
      <c r="B3" s="1179"/>
      <c r="C3" s="1180"/>
      <c r="D3" s="1180"/>
      <c r="E3" s="1180"/>
      <c r="F3" s="1180"/>
      <c r="G3" s="1229"/>
      <c r="H3" s="1232" t="s">
        <v>1</v>
      </c>
      <c r="I3" s="1192"/>
      <c r="J3" s="1192"/>
      <c r="K3" s="1192"/>
      <c r="L3" s="1192"/>
      <c r="M3" s="1192"/>
      <c r="N3" s="1192"/>
      <c r="O3" s="1193"/>
      <c r="P3" s="1232" t="s">
        <v>2</v>
      </c>
      <c r="Q3" s="1192"/>
      <c r="R3" s="1192"/>
      <c r="S3" s="1192"/>
      <c r="T3" s="1192"/>
      <c r="U3" s="1192"/>
      <c r="V3" s="1192"/>
      <c r="W3" s="1192"/>
      <c r="X3" s="1192"/>
      <c r="Y3" s="1192"/>
      <c r="Z3" s="1192"/>
      <c r="AA3" s="1192"/>
      <c r="AB3" s="1195"/>
    </row>
    <row r="4" spans="2:28" ht="21.75" customHeight="1" thickBot="1" x14ac:dyDescent="0.3">
      <c r="B4" s="1182"/>
      <c r="C4" s="1183"/>
      <c r="D4" s="1183"/>
      <c r="E4" s="1183"/>
      <c r="F4" s="1183"/>
      <c r="G4" s="1230"/>
      <c r="H4" s="1233" t="s">
        <v>373</v>
      </c>
      <c r="I4" s="1172"/>
      <c r="J4" s="1172"/>
      <c r="K4" s="1172"/>
      <c r="L4" s="1172"/>
      <c r="M4" s="1172"/>
      <c r="N4" s="1172"/>
      <c r="O4" s="1172"/>
      <c r="P4" s="1172"/>
      <c r="Q4" s="1172"/>
      <c r="R4" s="1172"/>
      <c r="S4" s="1172"/>
      <c r="T4" s="1172"/>
      <c r="U4" s="1172"/>
      <c r="V4" s="1172"/>
      <c r="W4" s="1172"/>
      <c r="X4" s="1172"/>
      <c r="Y4" s="1172"/>
      <c r="Z4" s="1172"/>
      <c r="AA4" s="1172"/>
      <c r="AB4" s="1175"/>
    </row>
    <row r="5" spans="2:28" ht="14.25" customHeight="1" x14ac:dyDescent="0.25">
      <c r="B5" s="198"/>
      <c r="C5" s="198"/>
      <c r="D5" s="198"/>
      <c r="E5" s="198"/>
      <c r="F5" s="198"/>
      <c r="G5" s="198"/>
      <c r="H5" s="199"/>
      <c r="I5" s="199"/>
      <c r="J5" s="199"/>
      <c r="K5" s="199"/>
      <c r="L5" s="199"/>
      <c r="M5" s="199"/>
      <c r="N5" s="199"/>
      <c r="O5" s="199"/>
      <c r="P5" s="199"/>
      <c r="Q5" s="199"/>
      <c r="R5" s="199"/>
      <c r="S5" s="199"/>
      <c r="T5" s="199"/>
      <c r="U5" s="199"/>
      <c r="V5" s="199"/>
      <c r="W5" s="199"/>
      <c r="X5" s="199"/>
      <c r="Y5" s="199"/>
      <c r="Z5" s="199"/>
      <c r="AA5" s="199"/>
      <c r="AB5" s="199"/>
    </row>
    <row r="6" spans="2:28" ht="14.25" customHeight="1" thickBot="1" x14ac:dyDescent="0.3">
      <c r="B6" s="200"/>
      <c r="C6" s="201"/>
      <c r="D6" s="201"/>
      <c r="E6" s="201"/>
      <c r="F6" s="201"/>
      <c r="G6" s="201"/>
      <c r="H6" s="201"/>
      <c r="I6" s="202"/>
      <c r="J6" s="202"/>
      <c r="K6" s="202"/>
      <c r="L6" s="202"/>
      <c r="M6" s="202"/>
      <c r="N6" s="202"/>
      <c r="O6" s="202"/>
      <c r="P6" s="202"/>
      <c r="Q6" s="202"/>
      <c r="R6" s="202"/>
      <c r="S6" s="202"/>
      <c r="T6" s="202"/>
      <c r="U6" s="202"/>
      <c r="V6" s="202"/>
      <c r="W6" s="201"/>
      <c r="X6" s="201"/>
      <c r="Y6" s="201"/>
      <c r="Z6" s="201"/>
      <c r="AA6" s="201"/>
      <c r="AB6" s="203"/>
    </row>
    <row r="7" spans="2:28" ht="15" customHeight="1" x14ac:dyDescent="0.25">
      <c r="B7" s="204"/>
      <c r="C7" s="1214" t="s">
        <v>4</v>
      </c>
      <c r="D7" s="1177"/>
      <c r="E7" s="1177"/>
      <c r="F7" s="1177"/>
      <c r="G7" s="1177"/>
      <c r="H7" s="1178"/>
      <c r="I7" s="1234" t="s">
        <v>331</v>
      </c>
      <c r="J7" s="1177"/>
      <c r="K7" s="1177"/>
      <c r="L7" s="1177"/>
      <c r="M7" s="1177"/>
      <c r="N7" s="1177"/>
      <c r="O7" s="1177"/>
      <c r="P7" s="1177"/>
      <c r="Q7" s="1177"/>
      <c r="R7" s="1177"/>
      <c r="S7" s="1177"/>
      <c r="T7" s="1177"/>
      <c r="U7" s="1177"/>
      <c r="V7" s="1177"/>
      <c r="W7" s="1177"/>
      <c r="X7" s="1177"/>
      <c r="Y7" s="1177"/>
      <c r="Z7" s="1177"/>
      <c r="AA7" s="1178"/>
      <c r="AB7" s="205"/>
    </row>
    <row r="8" spans="2:28" ht="14.25" customHeight="1" thickBot="1" x14ac:dyDescent="0.3">
      <c r="B8" s="204"/>
      <c r="C8" s="1182"/>
      <c r="D8" s="1183"/>
      <c r="E8" s="1183"/>
      <c r="F8" s="1183"/>
      <c r="G8" s="1183"/>
      <c r="H8" s="1184"/>
      <c r="I8" s="1182"/>
      <c r="J8" s="1183"/>
      <c r="K8" s="1183"/>
      <c r="L8" s="1183"/>
      <c r="M8" s="1183"/>
      <c r="N8" s="1183"/>
      <c r="O8" s="1183"/>
      <c r="P8" s="1183"/>
      <c r="Q8" s="1183"/>
      <c r="R8" s="1183"/>
      <c r="S8" s="1183"/>
      <c r="T8" s="1183"/>
      <c r="U8" s="1183"/>
      <c r="V8" s="1183"/>
      <c r="W8" s="1183"/>
      <c r="X8" s="1183"/>
      <c r="Y8" s="1183"/>
      <c r="Z8" s="1183"/>
      <c r="AA8" s="1184"/>
      <c r="AB8" s="205"/>
    </row>
    <row r="9" spans="2:28" ht="14.25" customHeight="1" thickBot="1" x14ac:dyDescent="0.3">
      <c r="B9" s="204"/>
      <c r="C9" s="206"/>
      <c r="D9" s="206"/>
      <c r="E9" s="206"/>
      <c r="F9" s="206"/>
      <c r="G9" s="206"/>
      <c r="H9" s="206"/>
      <c r="I9" s="207"/>
      <c r="J9" s="207"/>
      <c r="K9" s="207"/>
      <c r="L9" s="207"/>
      <c r="M9" s="207"/>
      <c r="N9" s="207"/>
      <c r="O9" s="207"/>
      <c r="P9" s="207"/>
      <c r="Q9" s="207"/>
      <c r="R9" s="207"/>
      <c r="S9" s="207"/>
      <c r="T9" s="207"/>
      <c r="U9" s="207"/>
      <c r="V9" s="207"/>
      <c r="W9" s="206"/>
      <c r="X9" s="206"/>
      <c r="Y9" s="206"/>
      <c r="Z9" s="206"/>
      <c r="AA9" s="206"/>
      <c r="AB9" s="205"/>
    </row>
    <row r="10" spans="2:28" ht="15" customHeight="1" thickBot="1" x14ac:dyDescent="0.3">
      <c r="B10" s="204"/>
      <c r="C10" s="1214" t="s">
        <v>6</v>
      </c>
      <c r="D10" s="1177"/>
      <c r="E10" s="1177"/>
      <c r="F10" s="1177"/>
      <c r="G10" s="1177"/>
      <c r="H10" s="1178"/>
      <c r="I10" s="1220" t="s">
        <v>374</v>
      </c>
      <c r="J10" s="1216"/>
      <c r="K10" s="1216"/>
      <c r="L10" s="1216"/>
      <c r="M10" s="1216"/>
      <c r="N10" s="1216"/>
      <c r="O10" s="1216"/>
      <c r="P10" s="1216"/>
      <c r="Q10" s="1221"/>
      <c r="R10" s="1224" t="s">
        <v>8</v>
      </c>
      <c r="S10" s="1197"/>
      <c r="T10" s="1197"/>
      <c r="U10" s="1198"/>
      <c r="V10" s="1207" t="s">
        <v>9</v>
      </c>
      <c r="W10" s="1186"/>
      <c r="X10" s="1186"/>
      <c r="Y10" s="1186"/>
      <c r="Z10" s="1186"/>
      <c r="AA10" s="1190"/>
      <c r="AB10" s="205"/>
    </row>
    <row r="11" spans="2:28" ht="19.899999999999999" customHeight="1" thickBot="1" x14ac:dyDescent="0.3">
      <c r="B11" s="204"/>
      <c r="C11" s="1182"/>
      <c r="D11" s="1183"/>
      <c r="E11" s="1183"/>
      <c r="F11" s="1183"/>
      <c r="G11" s="1183"/>
      <c r="H11" s="1184"/>
      <c r="I11" s="1222"/>
      <c r="J11" s="1218"/>
      <c r="K11" s="1218"/>
      <c r="L11" s="1218"/>
      <c r="M11" s="1218"/>
      <c r="N11" s="1218"/>
      <c r="O11" s="1218"/>
      <c r="P11" s="1218"/>
      <c r="Q11" s="1223"/>
      <c r="R11" s="1225" t="s">
        <v>375</v>
      </c>
      <c r="S11" s="1197"/>
      <c r="T11" s="1197"/>
      <c r="U11" s="1198"/>
      <c r="V11" s="1226" t="s">
        <v>334</v>
      </c>
      <c r="W11" s="1172"/>
      <c r="X11" s="1172"/>
      <c r="Y11" s="1172"/>
      <c r="Z11" s="1172"/>
      <c r="AA11" s="1175"/>
      <c r="AB11" s="205"/>
    </row>
    <row r="12" spans="2:28" ht="14.25" customHeight="1" thickBot="1" x14ac:dyDescent="0.3">
      <c r="B12" s="208"/>
      <c r="C12" s="209"/>
      <c r="D12" s="209"/>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10"/>
    </row>
    <row r="13" spans="2:28" ht="15" customHeight="1" x14ac:dyDescent="0.25">
      <c r="B13" s="208"/>
      <c r="C13" s="1214" t="s">
        <v>11</v>
      </c>
      <c r="D13" s="1177"/>
      <c r="E13" s="1177"/>
      <c r="F13" s="1177"/>
      <c r="G13" s="1177"/>
      <c r="H13" s="1178"/>
      <c r="I13" s="1215" t="s">
        <v>376</v>
      </c>
      <c r="J13" s="1216"/>
      <c r="K13" s="1216"/>
      <c r="L13" s="1216"/>
      <c r="M13" s="1216"/>
      <c r="N13" s="1216"/>
      <c r="O13" s="1216"/>
      <c r="P13" s="1216"/>
      <c r="Q13" s="1216"/>
      <c r="R13" s="1216"/>
      <c r="S13" s="1217"/>
      <c r="T13" s="1207" t="s">
        <v>13</v>
      </c>
      <c r="U13" s="1186"/>
      <c r="V13" s="1186"/>
      <c r="W13" s="1186"/>
      <c r="X13" s="1186"/>
      <c r="Y13" s="1186"/>
      <c r="Z13" s="1186"/>
      <c r="AA13" s="1190"/>
      <c r="AB13" s="210"/>
    </row>
    <row r="14" spans="2:28" ht="16.899999999999999" customHeight="1" thickBot="1" x14ac:dyDescent="0.3">
      <c r="B14" s="208"/>
      <c r="C14" s="1182"/>
      <c r="D14" s="1183"/>
      <c r="E14" s="1183"/>
      <c r="F14" s="1183"/>
      <c r="G14" s="1183"/>
      <c r="H14" s="1184"/>
      <c r="I14" s="1218"/>
      <c r="J14" s="1218"/>
      <c r="K14" s="1218"/>
      <c r="L14" s="1218"/>
      <c r="M14" s="1218"/>
      <c r="N14" s="1218"/>
      <c r="O14" s="1218"/>
      <c r="P14" s="1218"/>
      <c r="Q14" s="1218"/>
      <c r="R14" s="1218"/>
      <c r="S14" s="1219"/>
      <c r="T14" s="1208" t="s">
        <v>336</v>
      </c>
      <c r="U14" s="1172"/>
      <c r="V14" s="1172"/>
      <c r="W14" s="1172"/>
      <c r="X14" s="1172"/>
      <c r="Y14" s="1172"/>
      <c r="Z14" s="1172"/>
      <c r="AA14" s="1175"/>
      <c r="AB14" s="210"/>
    </row>
    <row r="15" spans="2:28" ht="14.25" customHeight="1" thickBot="1" x14ac:dyDescent="0.3">
      <c r="B15" s="208"/>
      <c r="C15" s="209"/>
      <c r="D15" s="209"/>
      <c r="E15" s="209"/>
      <c r="F15" s="209"/>
      <c r="G15" s="209"/>
      <c r="H15" s="209"/>
      <c r="I15" s="209"/>
      <c r="J15" s="209"/>
      <c r="K15" s="209"/>
      <c r="L15" s="209"/>
      <c r="M15" s="209"/>
      <c r="N15" s="209"/>
      <c r="O15" s="209"/>
      <c r="P15" s="209"/>
      <c r="Q15" s="209"/>
      <c r="R15" s="209"/>
      <c r="S15" s="209"/>
      <c r="T15" s="209"/>
      <c r="U15" s="209"/>
      <c r="V15" s="209"/>
      <c r="W15" s="209"/>
      <c r="X15" s="209"/>
      <c r="Y15" s="209"/>
      <c r="Z15" s="209"/>
      <c r="AA15" s="209"/>
      <c r="AB15" s="210"/>
    </row>
    <row r="16" spans="2:28" ht="32.450000000000003" customHeight="1" thickBot="1" x14ac:dyDescent="0.3">
      <c r="B16" s="208"/>
      <c r="C16" s="1196" t="s">
        <v>15</v>
      </c>
      <c r="D16" s="1197"/>
      <c r="E16" s="1197"/>
      <c r="F16" s="1197"/>
      <c r="G16" s="1197"/>
      <c r="H16" s="1198"/>
      <c r="I16" s="1199" t="s">
        <v>377</v>
      </c>
      <c r="J16" s="1197"/>
      <c r="K16" s="1197"/>
      <c r="L16" s="1197"/>
      <c r="M16" s="1197"/>
      <c r="N16" s="1197"/>
      <c r="O16" s="1197"/>
      <c r="P16" s="1197"/>
      <c r="Q16" s="1197"/>
      <c r="R16" s="1197"/>
      <c r="S16" s="1197"/>
      <c r="T16" s="1197"/>
      <c r="U16" s="1197"/>
      <c r="V16" s="1197"/>
      <c r="W16" s="1197"/>
      <c r="X16" s="1197"/>
      <c r="Y16" s="1197"/>
      <c r="Z16" s="1197"/>
      <c r="AA16" s="1198"/>
      <c r="AB16" s="210"/>
    </row>
    <row r="18" spans="3:27" ht="43.15" customHeight="1" thickBot="1" x14ac:dyDescent="0.3">
      <c r="C18" s="1196" t="s">
        <v>69</v>
      </c>
      <c r="D18" s="1197"/>
      <c r="E18" s="1197"/>
      <c r="F18" s="1197"/>
      <c r="G18" s="1197"/>
      <c r="H18" s="1198"/>
      <c r="I18" s="1199" t="s">
        <v>378</v>
      </c>
      <c r="J18" s="1197"/>
      <c r="K18" s="1197"/>
      <c r="L18" s="1197"/>
      <c r="M18" s="1197"/>
      <c r="N18" s="1197"/>
      <c r="O18" s="1197"/>
      <c r="P18" s="1197"/>
      <c r="Q18" s="1197"/>
      <c r="R18" s="1197"/>
      <c r="S18" s="1197"/>
      <c r="T18" s="1197"/>
      <c r="U18" s="1197"/>
      <c r="V18" s="1197"/>
      <c r="W18" s="1197"/>
      <c r="X18" s="1197"/>
      <c r="Y18" s="1197"/>
      <c r="Z18" s="1197"/>
      <c r="AA18" s="1198"/>
    </row>
    <row r="19" spans="3:27" ht="16.5" customHeight="1" thickBot="1" x14ac:dyDescent="0.3">
      <c r="C19" s="207"/>
      <c r="D19" s="207"/>
      <c r="E19" s="207"/>
      <c r="F19" s="207"/>
      <c r="G19" s="207"/>
      <c r="H19" s="207"/>
      <c r="I19" s="211"/>
      <c r="J19" s="211"/>
      <c r="K19" s="211"/>
      <c r="L19" s="211"/>
      <c r="M19" s="211"/>
      <c r="N19" s="211"/>
      <c r="O19" s="211"/>
      <c r="P19" s="211"/>
      <c r="Q19" s="211"/>
      <c r="R19" s="211"/>
      <c r="S19" s="211"/>
      <c r="T19" s="211"/>
      <c r="U19" s="211"/>
      <c r="V19" s="211"/>
      <c r="W19" s="211"/>
      <c r="X19" s="211"/>
      <c r="Y19" s="211"/>
      <c r="Z19" s="211"/>
      <c r="AA19" s="211"/>
    </row>
    <row r="20" spans="3:27" ht="16.149999999999999" customHeight="1" x14ac:dyDescent="0.25">
      <c r="C20" s="1210" t="s">
        <v>19</v>
      </c>
      <c r="D20" s="1177"/>
      <c r="E20" s="1177"/>
      <c r="F20" s="1177"/>
      <c r="G20" s="1177"/>
      <c r="H20" s="1178"/>
      <c r="I20" s="1211" t="s">
        <v>379</v>
      </c>
      <c r="J20" s="1177"/>
      <c r="K20" s="1177"/>
      <c r="L20" s="1178"/>
      <c r="M20" s="1207" t="s">
        <v>21</v>
      </c>
      <c r="N20" s="1186"/>
      <c r="O20" s="1186"/>
      <c r="P20" s="1186"/>
      <c r="Q20" s="1186"/>
      <c r="R20" s="1186"/>
      <c r="S20" s="1190"/>
      <c r="T20" s="1207" t="s">
        <v>22</v>
      </c>
      <c r="U20" s="1186"/>
      <c r="V20" s="1186"/>
      <c r="W20" s="1186"/>
      <c r="X20" s="1186"/>
      <c r="Y20" s="1186"/>
      <c r="Z20" s="1186"/>
      <c r="AA20" s="1190"/>
    </row>
    <row r="21" spans="3:27" ht="21" customHeight="1" thickBot="1" x14ac:dyDescent="0.3">
      <c r="C21" s="1182"/>
      <c r="D21" s="1183"/>
      <c r="E21" s="1183"/>
      <c r="F21" s="1183"/>
      <c r="G21" s="1183"/>
      <c r="H21" s="1184"/>
      <c r="I21" s="1182"/>
      <c r="J21" s="1183"/>
      <c r="K21" s="1183"/>
      <c r="L21" s="1184"/>
      <c r="M21" s="1212" t="s">
        <v>218</v>
      </c>
      <c r="N21" s="1172"/>
      <c r="O21" s="1172"/>
      <c r="P21" s="1172"/>
      <c r="Q21" s="1172"/>
      <c r="R21" s="1172"/>
      <c r="S21" s="1175"/>
      <c r="T21" s="1213" t="s">
        <v>219</v>
      </c>
      <c r="U21" s="1192"/>
      <c r="V21" s="1192"/>
      <c r="W21" s="1192"/>
      <c r="X21" s="1192"/>
      <c r="Y21" s="1192"/>
      <c r="Z21" s="1192"/>
      <c r="AA21" s="1193"/>
    </row>
    <row r="22" spans="3:27" ht="14.25" customHeight="1" thickBot="1" x14ac:dyDescent="0.3">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row>
    <row r="23" spans="3:27" ht="31.5" customHeight="1" x14ac:dyDescent="0.25">
      <c r="C23" s="1207" t="s">
        <v>25</v>
      </c>
      <c r="D23" s="1186"/>
      <c r="E23" s="1186"/>
      <c r="F23" s="1186"/>
      <c r="G23" s="1186"/>
      <c r="H23" s="1186"/>
      <c r="I23" s="1190"/>
      <c r="J23" s="1207" t="s">
        <v>26</v>
      </c>
      <c r="K23" s="1186"/>
      <c r="L23" s="1186"/>
      <c r="M23" s="1186"/>
      <c r="N23" s="1186"/>
      <c r="O23" s="1186"/>
      <c r="P23" s="1190"/>
      <c r="Q23" s="1207" t="s">
        <v>27</v>
      </c>
      <c r="R23" s="1186"/>
      <c r="S23" s="1186"/>
      <c r="T23" s="1186"/>
      <c r="U23" s="1186"/>
      <c r="V23" s="1186"/>
      <c r="W23" s="1186"/>
      <c r="X23" s="1186"/>
      <c r="Y23" s="1186"/>
      <c r="Z23" s="1186"/>
      <c r="AA23" s="1190"/>
    </row>
    <row r="24" spans="3:27" ht="34.15" customHeight="1" thickBot="1" x14ac:dyDescent="0.3">
      <c r="C24" s="1208" t="s">
        <v>380</v>
      </c>
      <c r="D24" s="1172"/>
      <c r="E24" s="1172"/>
      <c r="F24" s="1172"/>
      <c r="G24" s="1172"/>
      <c r="H24" s="1172"/>
      <c r="I24" s="1175"/>
      <c r="J24" s="1208" t="s">
        <v>342</v>
      </c>
      <c r="K24" s="1172"/>
      <c r="L24" s="1172"/>
      <c r="M24" s="1172"/>
      <c r="N24" s="1172"/>
      <c r="O24" s="1172"/>
      <c r="P24" s="1175"/>
      <c r="Q24" s="1209" t="s">
        <v>343</v>
      </c>
      <c r="R24" s="1172"/>
      <c r="S24" s="1172"/>
      <c r="T24" s="1172"/>
      <c r="U24" s="1172"/>
      <c r="V24" s="1172"/>
      <c r="W24" s="1172"/>
      <c r="X24" s="1172"/>
      <c r="Y24" s="1172"/>
      <c r="Z24" s="1172"/>
      <c r="AA24" s="1175"/>
    </row>
    <row r="25" spans="3:27" ht="14.25" customHeight="1" thickBot="1" x14ac:dyDescent="0.3">
      <c r="C25" s="209"/>
      <c r="D25" s="209"/>
      <c r="E25" s="209"/>
      <c r="F25" s="209"/>
      <c r="G25" s="209"/>
      <c r="H25" s="209"/>
      <c r="I25" s="209"/>
      <c r="J25" s="209"/>
      <c r="K25" s="209"/>
      <c r="L25" s="209"/>
      <c r="M25" s="209"/>
      <c r="N25" s="209"/>
      <c r="O25" s="209"/>
      <c r="P25" s="209"/>
      <c r="Q25" s="209"/>
      <c r="R25" s="209"/>
      <c r="S25" s="209"/>
      <c r="T25" s="209"/>
      <c r="U25" s="209"/>
      <c r="V25" s="209"/>
      <c r="W25" s="209"/>
      <c r="X25" s="209"/>
      <c r="Y25" s="209"/>
      <c r="Z25" s="209"/>
      <c r="AA25" s="209"/>
    </row>
    <row r="26" spans="3:27" ht="28.15" customHeight="1" thickBot="1" x14ac:dyDescent="0.3">
      <c r="C26" s="1196" t="s">
        <v>31</v>
      </c>
      <c r="D26" s="1197"/>
      <c r="E26" s="1197"/>
      <c r="F26" s="1197"/>
      <c r="G26" s="1197"/>
      <c r="H26" s="1198"/>
      <c r="I26" s="1199" t="s">
        <v>381</v>
      </c>
      <c r="J26" s="1197"/>
      <c r="K26" s="1197"/>
      <c r="L26" s="1197"/>
      <c r="M26" s="1197"/>
      <c r="N26" s="1197"/>
      <c r="O26" s="1197"/>
      <c r="P26" s="1197"/>
      <c r="Q26" s="1197"/>
      <c r="R26" s="1197"/>
      <c r="S26" s="1197"/>
      <c r="T26" s="1197"/>
      <c r="U26" s="1197"/>
      <c r="V26" s="1197"/>
      <c r="W26" s="1197"/>
      <c r="X26" s="1197"/>
      <c r="Y26" s="1197"/>
      <c r="Z26" s="1197"/>
      <c r="AA26" s="1198"/>
    </row>
    <row r="27" spans="3:27" ht="14.25" customHeight="1" thickBot="1" x14ac:dyDescent="0.3">
      <c r="C27" s="207"/>
      <c r="D27" s="207"/>
      <c r="E27" s="207"/>
      <c r="F27" s="207"/>
      <c r="G27" s="207"/>
      <c r="H27" s="207"/>
      <c r="I27" s="211"/>
      <c r="J27" s="211"/>
      <c r="K27" s="211"/>
      <c r="L27" s="211"/>
      <c r="M27" s="211"/>
      <c r="N27" s="211"/>
      <c r="O27" s="211"/>
      <c r="P27" s="211"/>
      <c r="Q27" s="211"/>
      <c r="R27" s="211"/>
      <c r="S27" s="211"/>
      <c r="T27" s="211"/>
      <c r="U27" s="211"/>
      <c r="V27" s="211"/>
      <c r="W27" s="211"/>
      <c r="X27" s="211"/>
      <c r="Y27" s="211"/>
      <c r="Z27" s="211"/>
      <c r="AA27" s="211"/>
    </row>
    <row r="28" spans="3:27" ht="41.45" customHeight="1" thickBot="1" x14ac:dyDescent="0.3">
      <c r="C28" s="1200" t="s">
        <v>33</v>
      </c>
      <c r="D28" s="1197"/>
      <c r="E28" s="1197"/>
      <c r="F28" s="1197"/>
      <c r="G28" s="1197"/>
      <c r="H28" s="1198"/>
      <c r="I28" s="1201" t="s">
        <v>61</v>
      </c>
      <c r="J28" s="1202"/>
      <c r="K28" s="1203" t="s">
        <v>34</v>
      </c>
      <c r="L28" s="1197"/>
      <c r="M28" s="1197"/>
      <c r="N28" s="1198"/>
      <c r="O28" s="1204" t="s">
        <v>35</v>
      </c>
      <c r="P28" s="1197"/>
      <c r="Q28" s="1197"/>
      <c r="R28" s="1198"/>
      <c r="S28" s="212"/>
      <c r="T28" s="1205" t="s">
        <v>36</v>
      </c>
      <c r="U28" s="1197"/>
      <c r="V28" s="1198"/>
      <c r="W28" s="213" t="s">
        <v>102</v>
      </c>
      <c r="X28" s="1206" t="s">
        <v>38</v>
      </c>
      <c r="Y28" s="1197"/>
      <c r="Z28" s="1198"/>
      <c r="AA28" s="214"/>
    </row>
    <row r="29" spans="3:27" ht="14.25" customHeight="1" thickBot="1" x14ac:dyDescent="0.3">
      <c r="C29" s="209"/>
      <c r="D29" s="209"/>
      <c r="E29" s="209"/>
      <c r="F29" s="209"/>
      <c r="G29" s="209"/>
      <c r="H29" s="209"/>
      <c r="I29" s="209"/>
      <c r="J29" s="209"/>
      <c r="K29" s="209"/>
      <c r="L29" s="209"/>
      <c r="M29" s="209"/>
      <c r="N29" s="209"/>
      <c r="O29" s="209"/>
      <c r="P29" s="209"/>
      <c r="Q29" s="209"/>
      <c r="R29" s="209"/>
      <c r="S29" s="209"/>
      <c r="T29" s="209"/>
      <c r="U29" s="209"/>
      <c r="V29" s="209"/>
      <c r="W29" s="209"/>
      <c r="X29" s="209"/>
      <c r="Y29" s="209"/>
      <c r="Z29" s="209"/>
      <c r="AA29" s="209"/>
    </row>
    <row r="30" spans="3:27" ht="15" customHeight="1" x14ac:dyDescent="0.25">
      <c r="C30" s="1176" t="s">
        <v>39</v>
      </c>
      <c r="D30" s="1177"/>
      <c r="E30" s="1177"/>
      <c r="F30" s="1177"/>
      <c r="G30" s="1177"/>
      <c r="H30" s="1177"/>
      <c r="I30" s="1177"/>
      <c r="J30" s="1178"/>
      <c r="K30" s="1185" t="s">
        <v>40</v>
      </c>
      <c r="L30" s="1186"/>
      <c r="M30" s="1186"/>
      <c r="N30" s="1186"/>
      <c r="O30" s="1186"/>
      <c r="P30" s="1186"/>
      <c r="Q30" s="1186"/>
      <c r="R30" s="1187"/>
      <c r="S30" s="1188" t="s">
        <v>41</v>
      </c>
      <c r="T30" s="1186"/>
      <c r="U30" s="1186"/>
      <c r="V30" s="1186"/>
      <c r="W30" s="1187"/>
      <c r="X30" s="1189" t="s">
        <v>42</v>
      </c>
      <c r="Y30" s="1186"/>
      <c r="Z30" s="1186"/>
      <c r="AA30" s="1190"/>
    </row>
    <row r="31" spans="3:27" ht="14.25" customHeight="1" x14ac:dyDescent="0.25">
      <c r="C31" s="1179"/>
      <c r="D31" s="1180"/>
      <c r="E31" s="1180"/>
      <c r="F31" s="1180"/>
      <c r="G31" s="1180"/>
      <c r="H31" s="1180"/>
      <c r="I31" s="1180"/>
      <c r="J31" s="1181"/>
      <c r="K31" s="1191" t="s">
        <v>43</v>
      </c>
      <c r="L31" s="1192"/>
      <c r="M31" s="1192"/>
      <c r="N31" s="1193"/>
      <c r="O31" s="1194" t="s">
        <v>44</v>
      </c>
      <c r="P31" s="1192"/>
      <c r="Q31" s="1192"/>
      <c r="R31" s="1193"/>
      <c r="S31" s="1194" t="s">
        <v>43</v>
      </c>
      <c r="T31" s="1193"/>
      <c r="U31" s="1194" t="s">
        <v>44</v>
      </c>
      <c r="V31" s="1192"/>
      <c r="W31" s="1193"/>
      <c r="X31" s="1194" t="s">
        <v>43</v>
      </c>
      <c r="Y31" s="1193"/>
      <c r="Z31" s="1194" t="s">
        <v>44</v>
      </c>
      <c r="AA31" s="1195"/>
    </row>
    <row r="32" spans="3:27" ht="15" customHeight="1" thickBot="1" x14ac:dyDescent="0.3">
      <c r="C32" s="1182"/>
      <c r="D32" s="1183"/>
      <c r="E32" s="1183"/>
      <c r="F32" s="1183"/>
      <c r="G32" s="1183"/>
      <c r="H32" s="1183"/>
      <c r="I32" s="1183"/>
      <c r="J32" s="1184"/>
      <c r="K32" s="1171">
        <v>0</v>
      </c>
      <c r="L32" s="1172"/>
      <c r="M32" s="1172"/>
      <c r="N32" s="1173"/>
      <c r="O32" s="1174">
        <v>0.74</v>
      </c>
      <c r="P32" s="1172"/>
      <c r="Q32" s="1172"/>
      <c r="R32" s="1173"/>
      <c r="S32" s="1174">
        <v>0.75</v>
      </c>
      <c r="T32" s="1173"/>
      <c r="U32" s="1174">
        <v>0.84</v>
      </c>
      <c r="V32" s="1172"/>
      <c r="W32" s="1173"/>
      <c r="X32" s="1174">
        <v>0.85</v>
      </c>
      <c r="Y32" s="1173"/>
      <c r="Z32" s="1174">
        <v>1</v>
      </c>
      <c r="AA32" s="1175"/>
    </row>
    <row r="34" spans="3:33" ht="14.25" customHeight="1" thickBot="1" x14ac:dyDescent="0.3">
      <c r="C34" s="1167" t="s">
        <v>45</v>
      </c>
      <c r="D34" s="1156"/>
      <c r="E34" s="1156"/>
      <c r="F34" s="1156"/>
      <c r="G34" s="1156"/>
      <c r="H34" s="1156"/>
      <c r="I34" s="1156"/>
      <c r="J34" s="1156"/>
      <c r="K34" s="1156"/>
      <c r="L34" s="1156"/>
      <c r="M34" s="1156"/>
      <c r="N34" s="1156"/>
      <c r="O34" s="1156"/>
      <c r="P34" s="1156"/>
      <c r="Q34" s="1156"/>
      <c r="R34" s="1156"/>
      <c r="S34" s="1156"/>
      <c r="T34" s="1156"/>
      <c r="U34" s="1156"/>
      <c r="V34" s="1156"/>
      <c r="W34" s="1156"/>
      <c r="X34" s="1156"/>
      <c r="Y34" s="1156"/>
      <c r="Z34" s="1156"/>
      <c r="AA34" s="1157"/>
      <c r="AB34" s="210"/>
      <c r="AD34" s="215">
        <v>0.2</v>
      </c>
      <c r="AE34" s="215">
        <v>0.2</v>
      </c>
      <c r="AF34" s="215">
        <v>0.2</v>
      </c>
      <c r="AG34" s="215">
        <v>0.4</v>
      </c>
    </row>
    <row r="35" spans="3:33" ht="32.25" customHeight="1" x14ac:dyDescent="0.25">
      <c r="C35" s="1165" t="s">
        <v>46</v>
      </c>
      <c r="D35" s="1141"/>
      <c r="E35" s="1141"/>
      <c r="F35" s="1141"/>
      <c r="G35" s="1142"/>
      <c r="H35" s="1168" t="s">
        <v>382</v>
      </c>
      <c r="I35" s="1168" t="s">
        <v>383</v>
      </c>
      <c r="J35" s="1170" t="s">
        <v>49</v>
      </c>
      <c r="K35" s="1165" t="s">
        <v>50</v>
      </c>
      <c r="L35" s="1141"/>
      <c r="M35" s="1141"/>
      <c r="N35" s="1141"/>
      <c r="O35" s="1141"/>
      <c r="P35" s="1141"/>
      <c r="Q35" s="1141"/>
      <c r="R35" s="1141"/>
      <c r="S35" s="1141"/>
      <c r="T35" s="1141"/>
      <c r="U35" s="1141"/>
      <c r="V35" s="1141"/>
      <c r="W35" s="1141"/>
      <c r="X35" s="1141"/>
      <c r="Y35" s="1141"/>
      <c r="Z35" s="1141"/>
      <c r="AA35" s="1142"/>
      <c r="AB35" s="210"/>
      <c r="AD35" s="216" t="s">
        <v>384</v>
      </c>
      <c r="AE35" s="216" t="s">
        <v>385</v>
      </c>
      <c r="AF35" s="216" t="s">
        <v>386</v>
      </c>
      <c r="AG35" s="216" t="s">
        <v>387</v>
      </c>
    </row>
    <row r="36" spans="3:33" ht="3.6" customHeight="1" thickBot="1" x14ac:dyDescent="0.3">
      <c r="C36" s="1147"/>
      <c r="D36" s="1148"/>
      <c r="E36" s="1148"/>
      <c r="F36" s="1148"/>
      <c r="G36" s="1149"/>
      <c r="H36" s="1169"/>
      <c r="I36" s="1169"/>
      <c r="J36" s="1169"/>
      <c r="K36" s="1147"/>
      <c r="L36" s="1148"/>
      <c r="M36" s="1148"/>
      <c r="N36" s="1148"/>
      <c r="O36" s="1148"/>
      <c r="P36" s="1148"/>
      <c r="Q36" s="1148"/>
      <c r="R36" s="1148"/>
      <c r="S36" s="1148"/>
      <c r="T36" s="1148"/>
      <c r="U36" s="1148"/>
      <c r="V36" s="1148"/>
      <c r="W36" s="1148"/>
      <c r="X36" s="1148"/>
      <c r="Y36" s="1148"/>
      <c r="Z36" s="1148"/>
      <c r="AA36" s="1149"/>
      <c r="AB36" s="210"/>
    </row>
    <row r="37" spans="3:33" ht="160.5" customHeight="1" x14ac:dyDescent="0.25">
      <c r="C37" s="1158" t="s">
        <v>281</v>
      </c>
      <c r="D37" s="1131"/>
      <c r="E37" s="1131"/>
      <c r="F37" s="1131"/>
      <c r="G37" s="1159"/>
      <c r="H37" s="217">
        <f>+(AD37*$AD$34)+(AE37*$AE$34)+(AF37*$AF$34)+(AG37*$AG$34)</f>
        <v>0.83253097806756826</v>
      </c>
      <c r="I37" s="218">
        <v>0.85</v>
      </c>
      <c r="J37" s="219">
        <f>+H37/I37</f>
        <v>0.97944820949125677</v>
      </c>
      <c r="K37" s="1160" t="s">
        <v>388</v>
      </c>
      <c r="L37" s="1131"/>
      <c r="M37" s="1131"/>
      <c r="N37" s="1131"/>
      <c r="O37" s="1131"/>
      <c r="P37" s="1131"/>
      <c r="Q37" s="1131"/>
      <c r="R37" s="1131"/>
      <c r="S37" s="1131"/>
      <c r="T37" s="1131"/>
      <c r="U37" s="1131"/>
      <c r="V37" s="1131"/>
      <c r="W37" s="1131"/>
      <c r="X37" s="1131"/>
      <c r="Y37" s="1131"/>
      <c r="Z37" s="1131"/>
      <c r="AA37" s="1159"/>
      <c r="AB37" s="210"/>
      <c r="AD37" s="220">
        <f>+AVERAGE([4]data!I2:I91,[4]data!M2:M91)</f>
        <v>0.81221759221800749</v>
      </c>
      <c r="AE37" s="220">
        <f>+AVERAGE([4]data!G2:G91)</f>
        <v>0.78815296357680353</v>
      </c>
      <c r="AF37" s="220">
        <f>+AVERAGE([4]data!K2:K91)</f>
        <v>0.92309651416121863</v>
      </c>
      <c r="AG37" s="220">
        <f>+AVERAGE([4]data!O2:O91)</f>
        <v>0.81959391019090566</v>
      </c>
    </row>
    <row r="38" spans="3:33" ht="183" customHeight="1" x14ac:dyDescent="0.25">
      <c r="C38" s="1158" t="s">
        <v>282</v>
      </c>
      <c r="D38" s="1131"/>
      <c r="E38" s="1131"/>
      <c r="F38" s="1131"/>
      <c r="G38" s="1159"/>
      <c r="H38" s="217">
        <f>+(AD38*$AD$34)+(AE38*$AE$34)+(AF38*$AF$34)+(AG38*$AG$34)</f>
        <v>0.84781963309952579</v>
      </c>
      <c r="I38" s="218">
        <v>0.85</v>
      </c>
      <c r="J38" s="219">
        <f>+H38/I38</f>
        <v>0.99743486247003033</v>
      </c>
      <c r="K38" s="1160" t="s">
        <v>389</v>
      </c>
      <c r="L38" s="1131"/>
      <c r="M38" s="1131"/>
      <c r="N38" s="1131"/>
      <c r="O38" s="1131"/>
      <c r="P38" s="1131"/>
      <c r="Q38" s="1131"/>
      <c r="R38" s="1131"/>
      <c r="S38" s="1131"/>
      <c r="T38" s="1131"/>
      <c r="U38" s="1131"/>
      <c r="V38" s="1131"/>
      <c r="W38" s="1131"/>
      <c r="X38" s="1131"/>
      <c r="Y38" s="1131"/>
      <c r="Z38" s="1131"/>
      <c r="AA38" s="1159"/>
      <c r="AB38" s="210"/>
      <c r="AD38" s="220">
        <f>+AVERAGE([4]data!I92:I180,[4]data!M92:M180)</f>
        <v>0.81564330735743118</v>
      </c>
      <c r="AE38" s="220">
        <f>+AVERAGE([4]data!G92:G180)</f>
        <v>0.84472813001605118</v>
      </c>
      <c r="AF38" s="220">
        <f>+AVERAGE([4]data!K92:K180)</f>
        <v>0.91580537980954191</v>
      </c>
      <c r="AG38" s="220">
        <f>+AVERAGE([4]data!O92:O180)</f>
        <v>0.83146067415730229</v>
      </c>
    </row>
    <row r="39" spans="3:33" ht="183" customHeight="1" x14ac:dyDescent="0.25">
      <c r="C39" s="1158" t="s">
        <v>283</v>
      </c>
      <c r="D39" s="1131"/>
      <c r="E39" s="1131"/>
      <c r="F39" s="1131"/>
      <c r="G39" s="1159"/>
      <c r="H39" s="217">
        <f>+(AD39*$AD$34)+(AE39*$AE$34)+(AF39*$AF$34)+(AG39*$AG$34)</f>
        <v>0.75882194430183558</v>
      </c>
      <c r="I39" s="218">
        <v>0.85</v>
      </c>
      <c r="J39" s="221">
        <f>+H39/I39</f>
        <v>0.89273169917863016</v>
      </c>
      <c r="K39" s="1160" t="s">
        <v>390</v>
      </c>
      <c r="L39" s="1131"/>
      <c r="M39" s="1131"/>
      <c r="N39" s="1131"/>
      <c r="O39" s="1131"/>
      <c r="P39" s="1131"/>
      <c r="Q39" s="1131"/>
      <c r="R39" s="1131"/>
      <c r="S39" s="1131"/>
      <c r="T39" s="1131"/>
      <c r="U39" s="1131"/>
      <c r="V39" s="1131"/>
      <c r="W39" s="1131"/>
      <c r="X39" s="1131"/>
      <c r="Y39" s="1131"/>
      <c r="Z39" s="1131"/>
      <c r="AA39" s="1159"/>
      <c r="AB39" s="210"/>
      <c r="AD39" s="220">
        <f>+AVERAGE([4]data!I181:I272,[4]data!M181:M272)</f>
        <v>0.57064761420199472</v>
      </c>
      <c r="AE39" s="220">
        <f>+AVERAGE([4]data!G181:G272)</f>
        <v>0.69438856521077641</v>
      </c>
      <c r="AF39" s="220">
        <f>+AVERAGE([4]data!K181:K272)</f>
        <v>0.92969466010883095</v>
      </c>
      <c r="AG39" s="220">
        <f>+AVERAGE([4]data!O181:O272)</f>
        <v>0.79968944099378769</v>
      </c>
    </row>
    <row r="40" spans="3:33" ht="198.75" customHeight="1" thickBot="1" x14ac:dyDescent="0.3">
      <c r="C40" s="1158" t="s">
        <v>284</v>
      </c>
      <c r="D40" s="1131"/>
      <c r="E40" s="1131"/>
      <c r="F40" s="1131"/>
      <c r="G40" s="1159"/>
      <c r="H40" s="217">
        <v>0</v>
      </c>
      <c r="I40" s="218">
        <v>0.85</v>
      </c>
      <c r="J40" s="221">
        <f>+H40/I40</f>
        <v>0</v>
      </c>
      <c r="K40" s="1160"/>
      <c r="L40" s="1131"/>
      <c r="M40" s="1131"/>
      <c r="N40" s="1131"/>
      <c r="O40" s="1131"/>
      <c r="P40" s="1131"/>
      <c r="Q40" s="1131"/>
      <c r="R40" s="1131"/>
      <c r="S40" s="1131"/>
      <c r="T40" s="1131"/>
      <c r="U40" s="1131"/>
      <c r="V40" s="1131"/>
      <c r="W40" s="1131"/>
      <c r="X40" s="1131"/>
      <c r="Y40" s="1131"/>
      <c r="Z40" s="1131"/>
      <c r="AA40" s="1159"/>
      <c r="AB40" s="210"/>
      <c r="AD40" s="220"/>
      <c r="AE40" s="220" t="e">
        <f>+AVERAGE([4]data!#REF!)</f>
        <v>#REF!</v>
      </c>
      <c r="AF40" s="220" t="e">
        <f>+AVERAGE([4]data!#REF!)</f>
        <v>#REF!</v>
      </c>
      <c r="AG40" s="220" t="e">
        <f>+AVERAGE([4]data!#REF!)</f>
        <v>#REF!</v>
      </c>
    </row>
    <row r="41" spans="3:33" ht="15.75" customHeight="1" thickBot="1" x14ac:dyDescent="0.3">
      <c r="C41" s="1161" t="s">
        <v>53</v>
      </c>
      <c r="D41" s="1162"/>
      <c r="E41" s="1162"/>
      <c r="F41" s="1162"/>
      <c r="G41" s="1163"/>
      <c r="H41" s="222"/>
      <c r="I41" s="222"/>
      <c r="J41" s="223"/>
      <c r="K41" s="1164"/>
      <c r="L41" s="1162"/>
      <c r="M41" s="1162"/>
      <c r="N41" s="1162"/>
      <c r="O41" s="1162"/>
      <c r="P41" s="1162"/>
      <c r="Q41" s="1162"/>
      <c r="R41" s="1162"/>
      <c r="S41" s="1162"/>
      <c r="T41" s="1162"/>
      <c r="U41" s="1162"/>
      <c r="V41" s="1162"/>
      <c r="W41" s="1162"/>
      <c r="X41" s="1162"/>
      <c r="Y41" s="1162"/>
      <c r="Z41" s="1162"/>
      <c r="AA41" s="1163"/>
      <c r="AB41" s="210"/>
    </row>
    <row r="42" spans="3:33" ht="5.25" customHeight="1" x14ac:dyDescent="0.25">
      <c r="C42" s="224"/>
      <c r="D42" s="224"/>
      <c r="E42" s="224"/>
      <c r="F42" s="224"/>
      <c r="G42" s="224"/>
      <c r="H42" s="225"/>
      <c r="I42" s="225"/>
      <c r="J42" s="226"/>
      <c r="K42" s="224"/>
      <c r="L42" s="224"/>
      <c r="M42" s="224"/>
      <c r="N42" s="224"/>
      <c r="O42" s="224"/>
      <c r="P42" s="224"/>
      <c r="Q42" s="224"/>
      <c r="R42" s="224"/>
      <c r="S42" s="224"/>
      <c r="T42" s="224"/>
      <c r="U42" s="224"/>
      <c r="V42" s="224"/>
      <c r="W42" s="224"/>
      <c r="X42" s="224"/>
      <c r="Y42" s="224"/>
      <c r="Z42" s="224"/>
      <c r="AA42" s="224"/>
      <c r="AB42" s="210"/>
    </row>
    <row r="43" spans="3:33" ht="7.9" customHeight="1" thickBot="1" x14ac:dyDescent="0.3">
      <c r="C43" s="224"/>
      <c r="D43" s="224"/>
      <c r="E43" s="224"/>
      <c r="F43" s="224"/>
      <c r="G43" s="224"/>
      <c r="H43" s="225"/>
      <c r="I43" s="225"/>
      <c r="J43" s="226"/>
      <c r="K43" s="224"/>
      <c r="L43" s="224"/>
      <c r="M43" s="224"/>
      <c r="N43" s="224"/>
      <c r="O43" s="224"/>
      <c r="P43" s="224"/>
      <c r="Q43" s="224"/>
      <c r="R43" s="224"/>
      <c r="S43" s="224"/>
      <c r="T43" s="224"/>
      <c r="U43" s="224"/>
      <c r="V43" s="224"/>
      <c r="W43" s="224"/>
      <c r="X43" s="224"/>
      <c r="Y43" s="224"/>
      <c r="Z43" s="224"/>
      <c r="AA43" s="224"/>
      <c r="AB43" s="210"/>
    </row>
    <row r="44" spans="3:33" ht="14.25" customHeight="1" x14ac:dyDescent="0.25">
      <c r="C44" s="1165" t="s">
        <v>54</v>
      </c>
      <c r="D44" s="1141"/>
      <c r="E44" s="1141"/>
      <c r="F44" s="1141"/>
      <c r="G44" s="1141"/>
      <c r="H44" s="1141"/>
      <c r="I44" s="1141"/>
      <c r="J44" s="1141"/>
      <c r="K44" s="1141"/>
      <c r="L44" s="1141"/>
      <c r="M44" s="1141"/>
      <c r="N44" s="1141"/>
      <c r="O44" s="1141"/>
      <c r="P44" s="1141"/>
      <c r="Q44" s="1141"/>
      <c r="R44" s="1141"/>
      <c r="S44" s="1141"/>
      <c r="T44" s="1141"/>
      <c r="U44" s="1141"/>
      <c r="V44" s="1141"/>
      <c r="W44" s="1141"/>
      <c r="X44" s="1141"/>
      <c r="Y44" s="1141"/>
      <c r="Z44" s="1141"/>
      <c r="AA44" s="1142"/>
      <c r="AB44" s="210"/>
    </row>
    <row r="45" spans="3:33" ht="3" customHeight="1" thickBot="1" x14ac:dyDescent="0.3">
      <c r="C45" s="1143"/>
      <c r="D45" s="1146"/>
      <c r="E45" s="1146"/>
      <c r="F45" s="1146"/>
      <c r="G45" s="1146"/>
      <c r="H45" s="1146"/>
      <c r="I45" s="1146"/>
      <c r="J45" s="1146"/>
      <c r="K45" s="1146"/>
      <c r="L45" s="1146"/>
      <c r="M45" s="1146"/>
      <c r="N45" s="1146"/>
      <c r="O45" s="1146"/>
      <c r="P45" s="1146"/>
      <c r="Q45" s="1146"/>
      <c r="R45" s="1146"/>
      <c r="S45" s="1146"/>
      <c r="T45" s="1146"/>
      <c r="U45" s="1146"/>
      <c r="V45" s="1146"/>
      <c r="W45" s="1146"/>
      <c r="X45" s="1146"/>
      <c r="Y45" s="1146"/>
      <c r="Z45" s="1146"/>
      <c r="AA45" s="1145"/>
      <c r="AB45" s="210"/>
    </row>
    <row r="46" spans="3:33" ht="33.75" customHeight="1" x14ac:dyDescent="0.25">
      <c r="C46" s="1166"/>
      <c r="D46" s="1141"/>
      <c r="E46" s="1141"/>
      <c r="F46" s="1141"/>
      <c r="G46" s="1141"/>
      <c r="H46" s="1141"/>
      <c r="I46" s="1141"/>
      <c r="J46" s="1141"/>
      <c r="K46" s="1141"/>
      <c r="L46" s="1141"/>
      <c r="M46" s="1141"/>
      <c r="N46" s="1141"/>
      <c r="O46" s="1141"/>
      <c r="P46" s="1141"/>
      <c r="Q46" s="1141"/>
      <c r="R46" s="1141"/>
      <c r="S46" s="1141"/>
      <c r="T46" s="1141"/>
      <c r="U46" s="1141"/>
      <c r="V46" s="1141"/>
      <c r="W46" s="1141"/>
      <c r="X46" s="1141"/>
      <c r="Y46" s="1141"/>
      <c r="Z46" s="1141"/>
      <c r="AA46" s="1142"/>
      <c r="AB46" s="210"/>
    </row>
    <row r="47" spans="3:33" ht="33.75" customHeight="1" x14ac:dyDescent="0.25">
      <c r="C47" s="1143"/>
      <c r="D47" s="1144"/>
      <c r="E47" s="1144"/>
      <c r="F47" s="1144"/>
      <c r="G47" s="1144"/>
      <c r="H47" s="1144"/>
      <c r="I47" s="1144"/>
      <c r="J47" s="1144"/>
      <c r="K47" s="1144"/>
      <c r="L47" s="1144"/>
      <c r="M47" s="1144"/>
      <c r="N47" s="1144"/>
      <c r="O47" s="1144"/>
      <c r="P47" s="1144"/>
      <c r="Q47" s="1144"/>
      <c r="R47" s="1144"/>
      <c r="S47" s="1144"/>
      <c r="T47" s="1144"/>
      <c r="U47" s="1144"/>
      <c r="V47" s="1144"/>
      <c r="W47" s="1144"/>
      <c r="X47" s="1144"/>
      <c r="Y47" s="1144"/>
      <c r="Z47" s="1144"/>
      <c r="AA47" s="1145"/>
      <c r="AB47" s="210"/>
    </row>
    <row r="48" spans="3:33" ht="33.75" customHeight="1" x14ac:dyDescent="0.25">
      <c r="C48" s="1143"/>
      <c r="D48" s="1144"/>
      <c r="E48" s="1144"/>
      <c r="F48" s="1144"/>
      <c r="G48" s="1144"/>
      <c r="H48" s="1144"/>
      <c r="I48" s="1144"/>
      <c r="J48" s="1144"/>
      <c r="K48" s="1144"/>
      <c r="L48" s="1144"/>
      <c r="M48" s="1144"/>
      <c r="N48" s="1144"/>
      <c r="O48" s="1144"/>
      <c r="P48" s="1144"/>
      <c r="Q48" s="1144"/>
      <c r="R48" s="1144"/>
      <c r="S48" s="1144"/>
      <c r="T48" s="1144"/>
      <c r="U48" s="1144"/>
      <c r="V48" s="1144"/>
      <c r="W48" s="1144"/>
      <c r="X48" s="1144"/>
      <c r="Y48" s="1144"/>
      <c r="Z48" s="1144"/>
      <c r="AA48" s="1145"/>
      <c r="AB48" s="210"/>
    </row>
    <row r="49" spans="3:27" ht="33.75" customHeight="1" x14ac:dyDescent="0.25">
      <c r="C49" s="1143"/>
      <c r="D49" s="1144"/>
      <c r="E49" s="1144"/>
      <c r="F49" s="1144"/>
      <c r="G49" s="1144"/>
      <c r="H49" s="1144"/>
      <c r="I49" s="1144"/>
      <c r="J49" s="1144"/>
      <c r="K49" s="1144"/>
      <c r="L49" s="1144"/>
      <c r="M49" s="1144"/>
      <c r="N49" s="1144"/>
      <c r="O49" s="1144"/>
      <c r="P49" s="1144"/>
      <c r="Q49" s="1144"/>
      <c r="R49" s="1144"/>
      <c r="S49" s="1144"/>
      <c r="T49" s="1144"/>
      <c r="U49" s="1144"/>
      <c r="V49" s="1144"/>
      <c r="W49" s="1144"/>
      <c r="X49" s="1144"/>
      <c r="Y49" s="1144"/>
      <c r="Z49" s="1144"/>
      <c r="AA49" s="1145"/>
    </row>
    <row r="50" spans="3:27" ht="33.75" customHeight="1" x14ac:dyDescent="0.25">
      <c r="C50" s="1143"/>
      <c r="D50" s="1144"/>
      <c r="E50" s="1144"/>
      <c r="F50" s="1144"/>
      <c r="G50" s="1144"/>
      <c r="H50" s="1144"/>
      <c r="I50" s="1144"/>
      <c r="J50" s="1144"/>
      <c r="K50" s="1144"/>
      <c r="L50" s="1144"/>
      <c r="M50" s="1144"/>
      <c r="N50" s="1144"/>
      <c r="O50" s="1144"/>
      <c r="P50" s="1144"/>
      <c r="Q50" s="1144"/>
      <c r="R50" s="1144"/>
      <c r="S50" s="1144"/>
      <c r="T50" s="1144"/>
      <c r="U50" s="1144"/>
      <c r="V50" s="1144"/>
      <c r="W50" s="1144"/>
      <c r="X50" s="1144"/>
      <c r="Y50" s="1144"/>
      <c r="Z50" s="1144"/>
      <c r="AA50" s="1145"/>
    </row>
    <row r="51" spans="3:27" ht="33.75" customHeight="1" thickBot="1" x14ac:dyDescent="0.3">
      <c r="C51" s="1147"/>
      <c r="D51" s="1148"/>
      <c r="E51" s="1148"/>
      <c r="F51" s="1148"/>
      <c r="G51" s="1148"/>
      <c r="H51" s="1148"/>
      <c r="I51" s="1148"/>
      <c r="J51" s="1148"/>
      <c r="K51" s="1148"/>
      <c r="L51" s="1148"/>
      <c r="M51" s="1148"/>
      <c r="N51" s="1148"/>
      <c r="O51" s="1148"/>
      <c r="P51" s="1148"/>
      <c r="Q51" s="1148"/>
      <c r="R51" s="1148"/>
      <c r="S51" s="1148"/>
      <c r="T51" s="1148"/>
      <c r="U51" s="1148"/>
      <c r="V51" s="1148"/>
      <c r="W51" s="1148"/>
      <c r="X51" s="1148"/>
      <c r="Y51" s="1148"/>
      <c r="Z51" s="1148"/>
      <c r="AA51" s="1149"/>
    </row>
    <row r="52" spans="3:27" ht="10.15" customHeight="1" x14ac:dyDescent="0.25">
      <c r="C52" s="227"/>
      <c r="D52" s="227"/>
      <c r="E52" s="227"/>
      <c r="F52" s="227"/>
      <c r="G52" s="227"/>
      <c r="H52" s="227"/>
      <c r="I52" s="227"/>
      <c r="J52" s="227"/>
      <c r="K52" s="227"/>
      <c r="L52" s="227"/>
      <c r="M52" s="227"/>
      <c r="N52" s="227"/>
      <c r="O52" s="227"/>
      <c r="P52" s="227"/>
      <c r="Q52" s="227"/>
      <c r="R52" s="227"/>
      <c r="S52" s="227"/>
      <c r="T52" s="227"/>
      <c r="U52" s="227"/>
      <c r="V52" s="227"/>
      <c r="W52" s="227"/>
      <c r="X52" s="227"/>
      <c r="Y52" s="227"/>
      <c r="Z52" s="227"/>
      <c r="AA52" s="227"/>
    </row>
    <row r="53" spans="3:27" ht="7.9" customHeight="1" thickBot="1" x14ac:dyDescent="0.3">
      <c r="C53" s="228"/>
      <c r="D53" s="228"/>
      <c r="E53" s="228"/>
      <c r="F53" s="228"/>
      <c r="G53" s="228"/>
      <c r="H53" s="228"/>
      <c r="I53" s="228"/>
      <c r="J53" s="228"/>
      <c r="K53" s="228"/>
      <c r="L53" s="228"/>
      <c r="M53" s="228"/>
      <c r="N53" s="228"/>
      <c r="O53" s="228"/>
      <c r="P53" s="228"/>
      <c r="Q53" s="228"/>
      <c r="R53" s="228"/>
      <c r="S53" s="228"/>
      <c r="T53" s="228"/>
      <c r="U53" s="228"/>
      <c r="V53" s="228"/>
      <c r="W53" s="228"/>
      <c r="X53" s="228"/>
      <c r="Y53" s="228"/>
      <c r="Z53" s="228"/>
      <c r="AA53" s="228"/>
    </row>
    <row r="54" spans="3:27" ht="14.25" customHeight="1" x14ac:dyDescent="0.25">
      <c r="C54" s="1140" t="s">
        <v>46</v>
      </c>
      <c r="D54" s="1141"/>
      <c r="E54" s="1141"/>
      <c r="F54" s="1141"/>
      <c r="G54" s="1142"/>
      <c r="H54" s="1140" t="s">
        <v>85</v>
      </c>
      <c r="I54" s="1142"/>
      <c r="J54" s="1140" t="s">
        <v>56</v>
      </c>
      <c r="K54" s="1141"/>
      <c r="L54" s="1141"/>
      <c r="M54" s="1142"/>
      <c r="N54" s="1140" t="s">
        <v>57</v>
      </c>
      <c r="O54" s="1141"/>
      <c r="P54" s="1141"/>
      <c r="Q54" s="1141"/>
      <c r="R54" s="1141"/>
      <c r="S54" s="1141"/>
      <c r="T54" s="1141"/>
      <c r="U54" s="1142"/>
      <c r="V54" s="1150" t="s">
        <v>58</v>
      </c>
      <c r="W54" s="1141"/>
      <c r="X54" s="1141"/>
      <c r="Y54" s="1141"/>
      <c r="Z54" s="1141"/>
      <c r="AA54" s="1142"/>
    </row>
    <row r="55" spans="3:27" ht="7.9" customHeight="1" thickBot="1" x14ac:dyDescent="0.3">
      <c r="C55" s="1143"/>
      <c r="D55" s="1144"/>
      <c r="E55" s="1144"/>
      <c r="F55" s="1144"/>
      <c r="G55" s="1145"/>
      <c r="H55" s="1143"/>
      <c r="I55" s="1145"/>
      <c r="J55" s="1143"/>
      <c r="K55" s="1144"/>
      <c r="L55" s="1144"/>
      <c r="M55" s="1145"/>
      <c r="N55" s="1143"/>
      <c r="O55" s="1144"/>
      <c r="P55" s="1144"/>
      <c r="Q55" s="1144"/>
      <c r="R55" s="1144"/>
      <c r="S55" s="1144"/>
      <c r="T55" s="1144"/>
      <c r="U55" s="1145"/>
      <c r="V55" s="1146"/>
      <c r="W55" s="1144"/>
      <c r="X55" s="1144"/>
      <c r="Y55" s="1144"/>
      <c r="Z55" s="1144"/>
      <c r="AA55" s="1145"/>
    </row>
    <row r="56" spans="3:27" ht="13.9" hidden="1" customHeight="1" x14ac:dyDescent="0.25">
      <c r="C56" s="1143"/>
      <c r="D56" s="1146"/>
      <c r="E56" s="1146"/>
      <c r="F56" s="1146"/>
      <c r="G56" s="1145"/>
      <c r="H56" s="1143"/>
      <c r="I56" s="1145"/>
      <c r="J56" s="1143"/>
      <c r="K56" s="1146"/>
      <c r="L56" s="1146"/>
      <c r="M56" s="1145"/>
      <c r="N56" s="1147"/>
      <c r="O56" s="1148"/>
      <c r="P56" s="1148"/>
      <c r="Q56" s="1148"/>
      <c r="R56" s="1148"/>
      <c r="S56" s="1148"/>
      <c r="T56" s="1148"/>
      <c r="U56" s="1149"/>
      <c r="V56" s="1148"/>
      <c r="W56" s="1148"/>
      <c r="X56" s="1148"/>
      <c r="Y56" s="1148"/>
      <c r="Z56" s="1148"/>
      <c r="AA56" s="1149"/>
    </row>
    <row r="57" spans="3:27" ht="15" customHeight="1" x14ac:dyDescent="0.25">
      <c r="C57" s="1151" t="s">
        <v>281</v>
      </c>
      <c r="D57" s="1131"/>
      <c r="E57" s="1131"/>
      <c r="F57" s="1131"/>
      <c r="G57" s="1132"/>
      <c r="H57" s="1152">
        <v>0.89</v>
      </c>
      <c r="I57" s="1153"/>
      <c r="J57" s="1130">
        <f>J37</f>
        <v>0.97944820949125677</v>
      </c>
      <c r="K57" s="1131"/>
      <c r="L57" s="1131"/>
      <c r="M57" s="1132"/>
      <c r="N57" s="1154"/>
      <c r="O57" s="1131"/>
      <c r="P57" s="1131"/>
      <c r="Q57" s="1131"/>
      <c r="R57" s="1131"/>
      <c r="S57" s="1131"/>
      <c r="T57" s="1131"/>
      <c r="U57" s="1132"/>
      <c r="V57" s="1155"/>
      <c r="W57" s="1156"/>
      <c r="X57" s="1156"/>
      <c r="Y57" s="1156"/>
      <c r="Z57" s="1156"/>
      <c r="AA57" s="1157"/>
    </row>
    <row r="58" spans="3:27" ht="14.25" customHeight="1" x14ac:dyDescent="0.25">
      <c r="C58" s="1125" t="s">
        <v>282</v>
      </c>
      <c r="D58" s="1126"/>
      <c r="E58" s="1126"/>
      <c r="F58" s="1126"/>
      <c r="G58" s="1127"/>
      <c r="H58" s="1128">
        <v>0.85</v>
      </c>
      <c r="I58" s="1129"/>
      <c r="J58" s="1130">
        <f>J38</f>
        <v>0.99743486247003033</v>
      </c>
      <c r="K58" s="1131"/>
      <c r="L58" s="1131"/>
      <c r="M58" s="1132"/>
      <c r="N58" s="1133"/>
      <c r="O58" s="1126"/>
      <c r="P58" s="1126"/>
      <c r="Q58" s="1126"/>
      <c r="R58" s="1126"/>
      <c r="S58" s="1126"/>
      <c r="T58" s="1126"/>
      <c r="U58" s="1127"/>
      <c r="V58" s="1133"/>
      <c r="W58" s="1126"/>
      <c r="X58" s="1126"/>
      <c r="Y58" s="1126"/>
      <c r="Z58" s="1126"/>
      <c r="AA58" s="1134"/>
    </row>
    <row r="59" spans="3:27" ht="14.25" customHeight="1" x14ac:dyDescent="0.25">
      <c r="C59" s="1125" t="s">
        <v>283</v>
      </c>
      <c r="D59" s="1126"/>
      <c r="E59" s="1126"/>
      <c r="F59" s="1126"/>
      <c r="G59" s="1127"/>
      <c r="H59" s="1128">
        <v>0.91</v>
      </c>
      <c r="I59" s="1129"/>
      <c r="J59" s="1130">
        <f>J39</f>
        <v>0.89273169917863016</v>
      </c>
      <c r="K59" s="1131"/>
      <c r="L59" s="1131"/>
      <c r="M59" s="1132"/>
      <c r="N59" s="1133"/>
      <c r="O59" s="1126"/>
      <c r="P59" s="1126"/>
      <c r="Q59" s="1126"/>
      <c r="R59" s="1126"/>
      <c r="S59" s="1126"/>
      <c r="T59" s="1126"/>
      <c r="U59" s="1127"/>
      <c r="V59" s="1133"/>
      <c r="W59" s="1126"/>
      <c r="X59" s="1126"/>
      <c r="Y59" s="1126"/>
      <c r="Z59" s="1126"/>
      <c r="AA59" s="1134"/>
    </row>
    <row r="60" spans="3:27" ht="14.25" customHeight="1" x14ac:dyDescent="0.25">
      <c r="C60" s="1125" t="s">
        <v>284</v>
      </c>
      <c r="D60" s="1126"/>
      <c r="E60" s="1126"/>
      <c r="F60" s="1126"/>
      <c r="G60" s="1127"/>
      <c r="H60" s="1128">
        <v>0.88</v>
      </c>
      <c r="I60" s="1129"/>
      <c r="J60" s="1130">
        <f>J40</f>
        <v>0</v>
      </c>
      <c r="K60" s="1131"/>
      <c r="L60" s="1131"/>
      <c r="M60" s="1132"/>
      <c r="N60" s="1133"/>
      <c r="O60" s="1126"/>
      <c r="P60" s="1126"/>
      <c r="Q60" s="1126"/>
      <c r="R60" s="1126"/>
      <c r="S60" s="1126"/>
      <c r="T60" s="1126"/>
      <c r="U60" s="1127"/>
      <c r="V60" s="1133"/>
      <c r="W60" s="1126"/>
      <c r="X60" s="1126"/>
      <c r="Y60" s="1126"/>
      <c r="Z60" s="1126"/>
      <c r="AA60" s="1134"/>
    </row>
    <row r="61" spans="3:27" ht="15.75" customHeight="1" thickBot="1" x14ac:dyDescent="0.3">
      <c r="C61" s="1135"/>
      <c r="D61" s="1136"/>
      <c r="E61" s="1136"/>
      <c r="F61" s="1136"/>
      <c r="G61" s="1137"/>
      <c r="H61" s="1138"/>
      <c r="I61" s="1137"/>
      <c r="J61" s="1138"/>
      <c r="K61" s="1136"/>
      <c r="L61" s="1136"/>
      <c r="M61" s="1137"/>
      <c r="N61" s="1138"/>
      <c r="O61" s="1136"/>
      <c r="P61" s="1136"/>
      <c r="Q61" s="1136"/>
      <c r="R61" s="1136"/>
      <c r="S61" s="1136"/>
      <c r="T61" s="1136"/>
      <c r="U61" s="1137"/>
      <c r="V61" s="1138"/>
      <c r="W61" s="1136"/>
      <c r="X61" s="1136"/>
      <c r="Y61" s="1136"/>
      <c r="Z61" s="1136"/>
      <c r="AA61" s="1139"/>
    </row>
  </sheetData>
  <mergeCells count="105">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6"/>
    <mergeCell ref="H35:H36"/>
    <mergeCell ref="I35:I36"/>
    <mergeCell ref="J35:J36"/>
    <mergeCell ref="K35:AA36"/>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0:G40"/>
    <mergeCell ref="K40:AA40"/>
    <mergeCell ref="C41:G41"/>
    <mergeCell ref="K41:AA41"/>
    <mergeCell ref="C44:AA45"/>
    <mergeCell ref="C46:AA51"/>
    <mergeCell ref="C37:G37"/>
    <mergeCell ref="K37:AA37"/>
    <mergeCell ref="C38:G38"/>
    <mergeCell ref="K38:AA38"/>
    <mergeCell ref="C39:G39"/>
    <mergeCell ref="K39:AA39"/>
    <mergeCell ref="C54:G56"/>
    <mergeCell ref="H54:I56"/>
    <mergeCell ref="J54:M56"/>
    <mergeCell ref="N54:U56"/>
    <mergeCell ref="V54:AA56"/>
    <mergeCell ref="C57:G57"/>
    <mergeCell ref="H57:I57"/>
    <mergeCell ref="J57:M57"/>
    <mergeCell ref="N57:U57"/>
    <mergeCell ref="V57:AA57"/>
    <mergeCell ref="C58:G58"/>
    <mergeCell ref="H58:I58"/>
    <mergeCell ref="J58:M58"/>
    <mergeCell ref="N58:U58"/>
    <mergeCell ref="V58:AA58"/>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AB62"/>
  <sheetViews>
    <sheetView showGridLines="0" view="pageBreakPreview" topLeftCell="A27" zoomScale="80" zoomScaleNormal="100" zoomScaleSheetLayoutView="80" workbookViewId="0">
      <selection activeCell="H37" sqref="H37:J39"/>
    </sheetView>
  </sheetViews>
  <sheetFormatPr baseColWidth="10" defaultColWidth="14.42578125" defaultRowHeight="15" customHeight="1" x14ac:dyDescent="0.2"/>
  <cols>
    <col min="1" max="1" width="3.7109375" style="150" customWidth="1"/>
    <col min="2" max="2" width="2.85546875" style="150" customWidth="1"/>
    <col min="3" max="6" width="2.7109375" style="150" customWidth="1"/>
    <col min="7" max="7" width="4.28515625" style="150" customWidth="1"/>
    <col min="8" max="8" width="21.28515625" style="150" customWidth="1"/>
    <col min="9" max="9" width="15.85546875" style="150" customWidth="1"/>
    <col min="10" max="10" width="15" style="150" customWidth="1"/>
    <col min="11" max="12" width="3.42578125" style="150" customWidth="1"/>
    <col min="13" max="15" width="2.7109375" style="150" customWidth="1"/>
    <col min="16" max="16" width="3.42578125" style="150" customWidth="1"/>
    <col min="17" max="17" width="3.5703125" style="150" customWidth="1"/>
    <col min="18" max="18" width="3.7109375" style="150" customWidth="1"/>
    <col min="19" max="19" width="3.28515625" style="150" customWidth="1"/>
    <col min="20" max="20" width="7.42578125" style="150" customWidth="1"/>
    <col min="21" max="21" width="3.5703125" style="150" customWidth="1"/>
    <col min="22" max="22" width="3.7109375" style="150" customWidth="1"/>
    <col min="23" max="25" width="5" style="150" customWidth="1"/>
    <col min="26" max="26" width="6.7109375" style="150" customWidth="1"/>
    <col min="27" max="27" width="4.140625" style="150" customWidth="1"/>
    <col min="28" max="28" width="2" style="150" customWidth="1"/>
    <col min="29" max="16384" width="14.42578125" style="150"/>
  </cols>
  <sheetData>
    <row r="2" spans="2:28" ht="45.75" customHeight="1" x14ac:dyDescent="0.2">
      <c r="B2" s="926"/>
      <c r="C2" s="927"/>
      <c r="D2" s="927"/>
      <c r="E2" s="927"/>
      <c r="F2" s="927"/>
      <c r="G2" s="928"/>
      <c r="H2" s="1124" t="s">
        <v>0</v>
      </c>
      <c r="I2" s="955"/>
      <c r="J2" s="955"/>
      <c r="K2" s="955"/>
      <c r="L2" s="955"/>
      <c r="M2" s="955"/>
      <c r="N2" s="955"/>
      <c r="O2" s="955"/>
      <c r="P2" s="955"/>
      <c r="Q2" s="955"/>
      <c r="R2" s="955"/>
      <c r="S2" s="955"/>
      <c r="T2" s="955"/>
      <c r="U2" s="955"/>
      <c r="V2" s="955"/>
      <c r="W2" s="955"/>
      <c r="X2" s="955"/>
      <c r="Y2" s="955"/>
      <c r="Z2" s="955"/>
      <c r="AA2" s="955"/>
      <c r="AB2" s="956"/>
    </row>
    <row r="3" spans="2:28" ht="14.25" customHeight="1" x14ac:dyDescent="0.2">
      <c r="B3" s="929"/>
      <c r="C3" s="930"/>
      <c r="D3" s="930"/>
      <c r="E3" s="930"/>
      <c r="F3" s="930"/>
      <c r="G3" s="931"/>
      <c r="H3" s="938" t="s">
        <v>1</v>
      </c>
      <c r="I3" s="939"/>
      <c r="J3" s="939"/>
      <c r="K3" s="939"/>
      <c r="L3" s="939"/>
      <c r="M3" s="939"/>
      <c r="N3" s="939"/>
      <c r="O3" s="940"/>
      <c r="P3" s="938" t="s">
        <v>2</v>
      </c>
      <c r="Q3" s="939"/>
      <c r="R3" s="939"/>
      <c r="S3" s="939"/>
      <c r="T3" s="939"/>
      <c r="U3" s="939"/>
      <c r="V3" s="939"/>
      <c r="W3" s="939"/>
      <c r="X3" s="939"/>
      <c r="Y3" s="939"/>
      <c r="Z3" s="939"/>
      <c r="AA3" s="939"/>
      <c r="AB3" s="941"/>
    </row>
    <row r="4" spans="2:28" ht="21.75" customHeight="1" thickBot="1" x14ac:dyDescent="0.25">
      <c r="B4" s="932"/>
      <c r="C4" s="933"/>
      <c r="D4" s="933"/>
      <c r="E4" s="933"/>
      <c r="F4" s="933"/>
      <c r="G4" s="934"/>
      <c r="H4" s="942" t="s">
        <v>391</v>
      </c>
      <c r="I4" s="943"/>
      <c r="J4" s="943"/>
      <c r="K4" s="943"/>
      <c r="L4" s="943"/>
      <c r="M4" s="943"/>
      <c r="N4" s="943"/>
      <c r="O4" s="943"/>
      <c r="P4" s="943"/>
      <c r="Q4" s="943"/>
      <c r="R4" s="943"/>
      <c r="S4" s="943"/>
      <c r="T4" s="943"/>
      <c r="U4" s="943"/>
      <c r="V4" s="943"/>
      <c r="W4" s="943"/>
      <c r="X4" s="943"/>
      <c r="Y4" s="943"/>
      <c r="Z4" s="943"/>
      <c r="AA4" s="943"/>
      <c r="AB4" s="944"/>
    </row>
    <row r="5" spans="2:28" ht="14.25" customHeight="1" x14ac:dyDescent="0.2">
      <c r="B5" s="151"/>
      <c r="C5" s="151"/>
      <c r="D5" s="151"/>
      <c r="E5" s="151"/>
      <c r="F5" s="151"/>
      <c r="G5" s="151"/>
      <c r="H5" s="193"/>
      <c r="I5" s="193"/>
      <c r="J5" s="193"/>
      <c r="K5" s="193"/>
      <c r="L5" s="193"/>
      <c r="M5" s="193"/>
      <c r="N5" s="193"/>
      <c r="O5" s="193"/>
      <c r="P5" s="193"/>
      <c r="Q5" s="193"/>
      <c r="R5" s="193"/>
      <c r="S5" s="193"/>
      <c r="T5" s="193"/>
      <c r="U5" s="193"/>
      <c r="V5" s="193"/>
      <c r="W5" s="193"/>
      <c r="X5" s="193"/>
      <c r="Y5" s="193"/>
      <c r="Z5" s="193"/>
      <c r="AA5" s="193"/>
      <c r="AB5" s="193"/>
    </row>
    <row r="6" spans="2:28" ht="14.25" customHeight="1" thickBot="1" x14ac:dyDescent="0.25">
      <c r="B6" s="192"/>
      <c r="C6" s="190"/>
      <c r="D6" s="190"/>
      <c r="E6" s="190"/>
      <c r="F6" s="190"/>
      <c r="G6" s="190"/>
      <c r="H6" s="190"/>
      <c r="I6" s="191"/>
      <c r="J6" s="191"/>
      <c r="K6" s="191"/>
      <c r="L6" s="191"/>
      <c r="M6" s="191"/>
      <c r="N6" s="191"/>
      <c r="O6" s="191"/>
      <c r="P6" s="191"/>
      <c r="Q6" s="191"/>
      <c r="R6" s="191"/>
      <c r="S6" s="191"/>
      <c r="T6" s="191"/>
      <c r="U6" s="191"/>
      <c r="V6" s="191"/>
      <c r="W6" s="190"/>
      <c r="X6" s="190"/>
      <c r="Y6" s="190"/>
      <c r="Z6" s="190"/>
      <c r="AA6" s="190"/>
      <c r="AB6" s="189"/>
    </row>
    <row r="7" spans="2:28" ht="15" customHeight="1" x14ac:dyDescent="0.2">
      <c r="B7" s="187"/>
      <c r="C7" s="945" t="s">
        <v>4</v>
      </c>
      <c r="D7" s="927"/>
      <c r="E7" s="927"/>
      <c r="F7" s="927"/>
      <c r="G7" s="927"/>
      <c r="H7" s="946"/>
      <c r="I7" s="948" t="s">
        <v>331</v>
      </c>
      <c r="J7" s="927"/>
      <c r="K7" s="927"/>
      <c r="L7" s="927"/>
      <c r="M7" s="927"/>
      <c r="N7" s="927"/>
      <c r="O7" s="927"/>
      <c r="P7" s="927"/>
      <c r="Q7" s="927"/>
      <c r="R7" s="927"/>
      <c r="S7" s="927"/>
      <c r="T7" s="927"/>
      <c r="U7" s="927"/>
      <c r="V7" s="927"/>
      <c r="W7" s="927"/>
      <c r="X7" s="927"/>
      <c r="Y7" s="927"/>
      <c r="Z7" s="927"/>
      <c r="AA7" s="946"/>
      <c r="AB7" s="186"/>
    </row>
    <row r="8" spans="2:28" ht="7.9" customHeight="1" thickBot="1" x14ac:dyDescent="0.25">
      <c r="B8" s="187"/>
      <c r="C8" s="932"/>
      <c r="D8" s="933"/>
      <c r="E8" s="933"/>
      <c r="F8" s="933"/>
      <c r="G8" s="933"/>
      <c r="H8" s="947"/>
      <c r="I8" s="932"/>
      <c r="J8" s="933"/>
      <c r="K8" s="933"/>
      <c r="L8" s="933"/>
      <c r="M8" s="933"/>
      <c r="N8" s="933"/>
      <c r="O8" s="933"/>
      <c r="P8" s="933"/>
      <c r="Q8" s="933"/>
      <c r="R8" s="933"/>
      <c r="S8" s="933"/>
      <c r="T8" s="933"/>
      <c r="U8" s="933"/>
      <c r="V8" s="933"/>
      <c r="W8" s="933"/>
      <c r="X8" s="933"/>
      <c r="Y8" s="933"/>
      <c r="Z8" s="933"/>
      <c r="AA8" s="947"/>
      <c r="AB8" s="186"/>
    </row>
    <row r="9" spans="2:28" ht="14.25" customHeight="1" thickBot="1" x14ac:dyDescent="0.25">
      <c r="B9" s="187"/>
      <c r="C9" s="188"/>
      <c r="D9" s="188"/>
      <c r="E9" s="188"/>
      <c r="F9" s="188"/>
      <c r="G9" s="188"/>
      <c r="H9" s="188"/>
      <c r="I9" s="185"/>
      <c r="J9" s="185"/>
      <c r="K9" s="185"/>
      <c r="L9" s="185"/>
      <c r="M9" s="185"/>
      <c r="N9" s="185"/>
      <c r="O9" s="185"/>
      <c r="P9" s="185"/>
      <c r="Q9" s="185"/>
      <c r="R9" s="185"/>
      <c r="S9" s="185"/>
      <c r="T9" s="185"/>
      <c r="U9" s="185"/>
      <c r="V9" s="185"/>
      <c r="W9" s="188"/>
      <c r="X9" s="188"/>
      <c r="Y9" s="188"/>
      <c r="Z9" s="188"/>
      <c r="AA9" s="188"/>
      <c r="AB9" s="186"/>
    </row>
    <row r="10" spans="2:28" ht="15" customHeight="1" thickBot="1" x14ac:dyDescent="0.25">
      <c r="B10" s="187"/>
      <c r="C10" s="945" t="s">
        <v>6</v>
      </c>
      <c r="D10" s="927"/>
      <c r="E10" s="927"/>
      <c r="F10" s="927"/>
      <c r="G10" s="927"/>
      <c r="H10" s="946"/>
      <c r="I10" s="1120" t="s">
        <v>392</v>
      </c>
      <c r="J10" s="1116"/>
      <c r="K10" s="1116"/>
      <c r="L10" s="1116"/>
      <c r="M10" s="1116"/>
      <c r="N10" s="1116"/>
      <c r="O10" s="1116"/>
      <c r="P10" s="1116"/>
      <c r="Q10" s="1121"/>
      <c r="R10" s="964" t="s">
        <v>8</v>
      </c>
      <c r="S10" s="950"/>
      <c r="T10" s="950"/>
      <c r="U10" s="951"/>
      <c r="V10" s="954" t="s">
        <v>9</v>
      </c>
      <c r="W10" s="955"/>
      <c r="X10" s="955"/>
      <c r="Y10" s="955"/>
      <c r="Z10" s="955"/>
      <c r="AA10" s="956"/>
      <c r="AB10" s="186"/>
    </row>
    <row r="11" spans="2:28" ht="21" customHeight="1" thickBot="1" x14ac:dyDescent="0.25">
      <c r="B11" s="187"/>
      <c r="C11" s="932"/>
      <c r="D11" s="933"/>
      <c r="E11" s="933"/>
      <c r="F11" s="933"/>
      <c r="G11" s="933"/>
      <c r="H11" s="947"/>
      <c r="I11" s="1122"/>
      <c r="J11" s="1118"/>
      <c r="K11" s="1118"/>
      <c r="L11" s="1118"/>
      <c r="M11" s="1118"/>
      <c r="N11" s="1118"/>
      <c r="O11" s="1118"/>
      <c r="P11" s="1118"/>
      <c r="Q11" s="1123"/>
      <c r="R11" s="1113" t="s">
        <v>393</v>
      </c>
      <c r="S11" s="950"/>
      <c r="T11" s="950"/>
      <c r="U11" s="951"/>
      <c r="V11" s="957" t="s">
        <v>334</v>
      </c>
      <c r="W11" s="943"/>
      <c r="X11" s="943"/>
      <c r="Y11" s="943"/>
      <c r="Z11" s="943"/>
      <c r="AA11" s="944"/>
      <c r="AB11" s="186"/>
    </row>
    <row r="12" spans="2:28" ht="14.25" customHeight="1" thickBot="1" x14ac:dyDescent="0.25">
      <c r="B12" s="163"/>
      <c r="C12" s="180"/>
      <c r="D12" s="180"/>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62"/>
    </row>
    <row r="13" spans="2:28" ht="15" customHeight="1" x14ac:dyDescent="0.2">
      <c r="B13" s="163"/>
      <c r="C13" s="945" t="s">
        <v>11</v>
      </c>
      <c r="D13" s="927"/>
      <c r="E13" s="927"/>
      <c r="F13" s="927"/>
      <c r="G13" s="927"/>
      <c r="H13" s="946"/>
      <c r="I13" s="1115" t="s">
        <v>394</v>
      </c>
      <c r="J13" s="1116"/>
      <c r="K13" s="1116"/>
      <c r="L13" s="1116"/>
      <c r="M13" s="1116"/>
      <c r="N13" s="1116"/>
      <c r="O13" s="1116"/>
      <c r="P13" s="1116"/>
      <c r="Q13" s="1116"/>
      <c r="R13" s="1116"/>
      <c r="S13" s="1117"/>
      <c r="T13" s="954" t="s">
        <v>13</v>
      </c>
      <c r="U13" s="955"/>
      <c r="V13" s="955"/>
      <c r="W13" s="955"/>
      <c r="X13" s="955"/>
      <c r="Y13" s="955"/>
      <c r="Z13" s="955"/>
      <c r="AA13" s="956"/>
      <c r="AB13" s="162"/>
    </row>
    <row r="14" spans="2:28" ht="25.9" customHeight="1" thickBot="1" x14ac:dyDescent="0.25">
      <c r="B14" s="163"/>
      <c r="C14" s="932"/>
      <c r="D14" s="933"/>
      <c r="E14" s="933"/>
      <c r="F14" s="933"/>
      <c r="G14" s="933"/>
      <c r="H14" s="947"/>
      <c r="I14" s="1118"/>
      <c r="J14" s="1118"/>
      <c r="K14" s="1118"/>
      <c r="L14" s="1118"/>
      <c r="M14" s="1118"/>
      <c r="N14" s="1118"/>
      <c r="O14" s="1118"/>
      <c r="P14" s="1118"/>
      <c r="Q14" s="1118"/>
      <c r="R14" s="1118"/>
      <c r="S14" s="1119"/>
      <c r="T14" s="969" t="s">
        <v>336</v>
      </c>
      <c r="U14" s="943"/>
      <c r="V14" s="943"/>
      <c r="W14" s="943"/>
      <c r="X14" s="943"/>
      <c r="Y14" s="943"/>
      <c r="Z14" s="943"/>
      <c r="AA14" s="944"/>
      <c r="AB14" s="162"/>
    </row>
    <row r="15" spans="2:28" ht="14.25" customHeight="1" thickBot="1" x14ac:dyDescent="0.25">
      <c r="B15" s="163"/>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62"/>
    </row>
    <row r="16" spans="2:28" ht="25.9" customHeight="1" thickBot="1" x14ac:dyDescent="0.25">
      <c r="B16" s="163"/>
      <c r="C16" s="949" t="s">
        <v>15</v>
      </c>
      <c r="D16" s="950"/>
      <c r="E16" s="950"/>
      <c r="F16" s="950"/>
      <c r="G16" s="950"/>
      <c r="H16" s="951"/>
      <c r="I16" s="1114" t="s">
        <v>395</v>
      </c>
      <c r="J16" s="1110"/>
      <c r="K16" s="1110"/>
      <c r="L16" s="1110"/>
      <c r="M16" s="1110"/>
      <c r="N16" s="1110"/>
      <c r="O16" s="1110"/>
      <c r="P16" s="1110"/>
      <c r="Q16" s="1110"/>
      <c r="R16" s="1110"/>
      <c r="S16" s="1110"/>
      <c r="T16" s="1110"/>
      <c r="U16" s="1110"/>
      <c r="V16" s="1110"/>
      <c r="W16" s="1110"/>
      <c r="X16" s="1110"/>
      <c r="Y16" s="1110"/>
      <c r="Z16" s="1110"/>
      <c r="AA16" s="1111"/>
      <c r="AB16" s="162"/>
    </row>
    <row r="18" spans="3:27" ht="33" customHeight="1" thickBot="1" x14ac:dyDescent="0.25">
      <c r="C18" s="949" t="s">
        <v>69</v>
      </c>
      <c r="D18" s="950"/>
      <c r="E18" s="950"/>
      <c r="F18" s="950"/>
      <c r="G18" s="950"/>
      <c r="H18" s="951"/>
      <c r="I18" s="1114" t="s">
        <v>396</v>
      </c>
      <c r="J18" s="1110"/>
      <c r="K18" s="1110"/>
      <c r="L18" s="1110"/>
      <c r="M18" s="1110"/>
      <c r="N18" s="1110"/>
      <c r="O18" s="1110"/>
      <c r="P18" s="1110"/>
      <c r="Q18" s="1110"/>
      <c r="R18" s="1110"/>
      <c r="S18" s="1110"/>
      <c r="T18" s="1110"/>
      <c r="U18" s="1110"/>
      <c r="V18" s="1110"/>
      <c r="W18" s="1110"/>
      <c r="X18" s="1110"/>
      <c r="Y18" s="1110"/>
      <c r="Z18" s="1110"/>
      <c r="AA18" s="1111"/>
    </row>
    <row r="19" spans="3:27" ht="16.5" customHeight="1" thickBot="1" x14ac:dyDescent="0.25">
      <c r="C19" s="185"/>
      <c r="D19" s="185"/>
      <c r="E19" s="185"/>
      <c r="F19" s="185"/>
      <c r="G19" s="185"/>
      <c r="H19" s="185"/>
      <c r="I19" s="184"/>
      <c r="J19" s="184"/>
      <c r="K19" s="184"/>
      <c r="L19" s="184"/>
      <c r="M19" s="184"/>
      <c r="N19" s="184"/>
      <c r="O19" s="184"/>
      <c r="P19" s="184"/>
      <c r="Q19" s="184"/>
      <c r="R19" s="184"/>
      <c r="S19" s="184"/>
      <c r="T19" s="184"/>
      <c r="U19" s="184"/>
      <c r="V19" s="184"/>
      <c r="W19" s="184"/>
      <c r="X19" s="184"/>
      <c r="Y19" s="184"/>
      <c r="Z19" s="184"/>
      <c r="AA19" s="184"/>
    </row>
    <row r="20" spans="3:27" ht="22.5" customHeight="1" x14ac:dyDescent="0.2">
      <c r="C20" s="971" t="s">
        <v>19</v>
      </c>
      <c r="D20" s="927"/>
      <c r="E20" s="927"/>
      <c r="F20" s="927"/>
      <c r="G20" s="927"/>
      <c r="H20" s="946"/>
      <c r="I20" s="1235" t="s">
        <v>397</v>
      </c>
      <c r="J20" s="1116"/>
      <c r="K20" s="1116"/>
      <c r="L20" s="1121"/>
      <c r="M20" s="954" t="s">
        <v>21</v>
      </c>
      <c r="N20" s="955"/>
      <c r="O20" s="955"/>
      <c r="P20" s="955"/>
      <c r="Q20" s="955"/>
      <c r="R20" s="955"/>
      <c r="S20" s="956"/>
      <c r="T20" s="954" t="s">
        <v>22</v>
      </c>
      <c r="U20" s="955"/>
      <c r="V20" s="955"/>
      <c r="W20" s="955"/>
      <c r="X20" s="955"/>
      <c r="Y20" s="955"/>
      <c r="Z20" s="955"/>
      <c r="AA20" s="956"/>
    </row>
    <row r="21" spans="3:27" ht="13.9" customHeight="1" thickBot="1" x14ac:dyDescent="0.25">
      <c r="C21" s="932"/>
      <c r="D21" s="933"/>
      <c r="E21" s="933"/>
      <c r="F21" s="933"/>
      <c r="G21" s="933"/>
      <c r="H21" s="947"/>
      <c r="I21" s="1122"/>
      <c r="J21" s="1118"/>
      <c r="K21" s="1118"/>
      <c r="L21" s="1123"/>
      <c r="M21" s="1240" t="s">
        <v>218</v>
      </c>
      <c r="N21" s="1241"/>
      <c r="O21" s="1241"/>
      <c r="P21" s="1241"/>
      <c r="Q21" s="1241"/>
      <c r="R21" s="1241"/>
      <c r="S21" s="1242"/>
      <c r="T21" s="1236" t="s">
        <v>219</v>
      </c>
      <c r="U21" s="1237"/>
      <c r="V21" s="1237"/>
      <c r="W21" s="1237"/>
      <c r="X21" s="1237"/>
      <c r="Y21" s="1237"/>
      <c r="Z21" s="1237"/>
      <c r="AA21" s="1238"/>
    </row>
    <row r="22" spans="3:27" ht="14.25" customHeight="1" thickBot="1" x14ac:dyDescent="0.25">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row>
    <row r="23" spans="3:27" ht="25.15" customHeight="1" x14ac:dyDescent="0.2">
      <c r="C23" s="954" t="s">
        <v>25</v>
      </c>
      <c r="D23" s="955"/>
      <c r="E23" s="955"/>
      <c r="F23" s="955"/>
      <c r="G23" s="955"/>
      <c r="H23" s="955"/>
      <c r="I23" s="956"/>
      <c r="J23" s="954" t="s">
        <v>26</v>
      </c>
      <c r="K23" s="955"/>
      <c r="L23" s="955"/>
      <c r="M23" s="955"/>
      <c r="N23" s="955"/>
      <c r="O23" s="955"/>
      <c r="P23" s="956"/>
      <c r="Q23" s="954" t="s">
        <v>27</v>
      </c>
      <c r="R23" s="955"/>
      <c r="S23" s="955"/>
      <c r="T23" s="955"/>
      <c r="U23" s="955"/>
      <c r="V23" s="955"/>
      <c r="W23" s="955"/>
      <c r="X23" s="955"/>
      <c r="Y23" s="955"/>
      <c r="Z23" s="955"/>
      <c r="AA23" s="956"/>
    </row>
    <row r="24" spans="3:27" ht="14.45" customHeight="1" thickBot="1" x14ac:dyDescent="0.25">
      <c r="C24" s="237" t="s">
        <v>398</v>
      </c>
      <c r="D24" s="237"/>
      <c r="E24" s="237"/>
      <c r="F24" s="237"/>
      <c r="G24" s="237"/>
      <c r="H24" s="236"/>
      <c r="J24" s="969" t="s">
        <v>342</v>
      </c>
      <c r="K24" s="943"/>
      <c r="L24" s="943"/>
      <c r="M24" s="943"/>
      <c r="N24" s="943"/>
      <c r="O24" s="943"/>
      <c r="P24" s="944"/>
      <c r="Q24" s="970" t="s">
        <v>343</v>
      </c>
      <c r="R24" s="943"/>
      <c r="S24" s="943"/>
      <c r="T24" s="943"/>
      <c r="U24" s="943"/>
      <c r="V24" s="943"/>
      <c r="W24" s="943"/>
      <c r="X24" s="943"/>
      <c r="Y24" s="943"/>
      <c r="Z24" s="943"/>
      <c r="AA24" s="944"/>
    </row>
    <row r="25" spans="3:27" ht="14.25" customHeight="1" thickBot="1" x14ac:dyDescent="0.25">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row>
    <row r="26" spans="3:27" ht="21.6" customHeight="1" thickBot="1" x14ac:dyDescent="0.25">
      <c r="C26" s="949" t="s">
        <v>31</v>
      </c>
      <c r="D26" s="950"/>
      <c r="E26" s="950"/>
      <c r="F26" s="950"/>
      <c r="G26" s="950"/>
      <c r="H26" s="951"/>
      <c r="I26" s="1243" t="s">
        <v>399</v>
      </c>
      <c r="J26" s="950"/>
      <c r="K26" s="950"/>
      <c r="L26" s="950"/>
      <c r="M26" s="950"/>
      <c r="N26" s="950"/>
      <c r="O26" s="950"/>
      <c r="P26" s="950"/>
      <c r="Q26" s="950"/>
      <c r="R26" s="950"/>
      <c r="S26" s="950"/>
      <c r="T26" s="950"/>
      <c r="U26" s="950"/>
      <c r="V26" s="950"/>
      <c r="W26" s="950"/>
      <c r="X26" s="950"/>
      <c r="Y26" s="950"/>
      <c r="Z26" s="950"/>
      <c r="AA26" s="951"/>
    </row>
    <row r="27" spans="3:27" ht="14.25" customHeight="1" thickBot="1" x14ac:dyDescent="0.25">
      <c r="C27" s="185"/>
      <c r="D27" s="185"/>
      <c r="E27" s="185"/>
      <c r="F27" s="185"/>
      <c r="G27" s="185"/>
      <c r="H27" s="185"/>
      <c r="I27" s="184"/>
      <c r="J27" s="184"/>
      <c r="K27" s="184"/>
      <c r="L27" s="184"/>
      <c r="M27" s="184"/>
      <c r="N27" s="184"/>
      <c r="O27" s="184"/>
      <c r="P27" s="184"/>
      <c r="Q27" s="184"/>
      <c r="R27" s="184"/>
      <c r="S27" s="184"/>
      <c r="T27" s="184"/>
      <c r="U27" s="184"/>
      <c r="V27" s="184"/>
      <c r="W27" s="184"/>
      <c r="X27" s="184"/>
      <c r="Y27" s="184"/>
      <c r="Z27" s="184"/>
      <c r="AA27" s="184"/>
    </row>
    <row r="28" spans="3:27" ht="44.45" customHeight="1" thickBot="1" x14ac:dyDescent="0.25">
      <c r="C28" s="1112" t="s">
        <v>33</v>
      </c>
      <c r="D28" s="950"/>
      <c r="E28" s="950"/>
      <c r="F28" s="950"/>
      <c r="G28" s="950"/>
      <c r="H28" s="951"/>
      <c r="I28" s="1239">
        <v>0.91</v>
      </c>
      <c r="J28" s="973"/>
      <c r="K28" s="981" t="s">
        <v>34</v>
      </c>
      <c r="L28" s="950"/>
      <c r="M28" s="950"/>
      <c r="N28" s="951"/>
      <c r="O28" s="974" t="s">
        <v>35</v>
      </c>
      <c r="P28" s="950"/>
      <c r="Q28" s="950"/>
      <c r="R28" s="951"/>
      <c r="S28" s="195"/>
      <c r="T28" s="975" t="s">
        <v>36</v>
      </c>
      <c r="U28" s="950"/>
      <c r="V28" s="951"/>
      <c r="W28" s="235" t="s">
        <v>37</v>
      </c>
      <c r="X28" s="976" t="s">
        <v>38</v>
      </c>
      <c r="Y28" s="950"/>
      <c r="Z28" s="951"/>
      <c r="AA28" s="181"/>
    </row>
    <row r="29" spans="3:27" ht="14.25" customHeight="1" thickBot="1" x14ac:dyDescent="0.25">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row>
    <row r="30" spans="3:27" ht="15" customHeight="1" x14ac:dyDescent="0.25">
      <c r="C30" s="1033" t="s">
        <v>39</v>
      </c>
      <c r="D30" s="927"/>
      <c r="E30" s="927"/>
      <c r="F30" s="927"/>
      <c r="G30" s="927"/>
      <c r="H30" s="927"/>
      <c r="I30" s="927"/>
      <c r="J30" s="946"/>
      <c r="K30" s="977" t="s">
        <v>40</v>
      </c>
      <c r="L30" s="955"/>
      <c r="M30" s="955"/>
      <c r="N30" s="955"/>
      <c r="O30" s="955"/>
      <c r="P30" s="955"/>
      <c r="Q30" s="955"/>
      <c r="R30" s="978"/>
      <c r="S30" s="1108" t="s">
        <v>41</v>
      </c>
      <c r="T30" s="955"/>
      <c r="U30" s="955"/>
      <c r="V30" s="955"/>
      <c r="W30" s="978"/>
      <c r="X30" s="980" t="s">
        <v>42</v>
      </c>
      <c r="Y30" s="955"/>
      <c r="Z30" s="955"/>
      <c r="AA30" s="956"/>
    </row>
    <row r="31" spans="3:27" ht="14.25" customHeight="1" x14ac:dyDescent="0.2">
      <c r="C31" s="929"/>
      <c r="D31" s="930"/>
      <c r="E31" s="930"/>
      <c r="F31" s="930"/>
      <c r="G31" s="930"/>
      <c r="H31" s="930"/>
      <c r="I31" s="930"/>
      <c r="J31" s="1034"/>
      <c r="K31" s="1005" t="s">
        <v>43</v>
      </c>
      <c r="L31" s="939"/>
      <c r="M31" s="939"/>
      <c r="N31" s="940"/>
      <c r="O31" s="1006" t="s">
        <v>44</v>
      </c>
      <c r="P31" s="939"/>
      <c r="Q31" s="939"/>
      <c r="R31" s="940"/>
      <c r="S31" s="1006" t="s">
        <v>43</v>
      </c>
      <c r="T31" s="940"/>
      <c r="U31" s="1006" t="s">
        <v>44</v>
      </c>
      <c r="V31" s="939"/>
      <c r="W31" s="940"/>
      <c r="X31" s="1006" t="s">
        <v>43</v>
      </c>
      <c r="Y31" s="940"/>
      <c r="Z31" s="1006" t="s">
        <v>44</v>
      </c>
      <c r="AA31" s="941"/>
    </row>
    <row r="32" spans="3:27" ht="15" customHeight="1" thickBot="1" x14ac:dyDescent="0.25">
      <c r="C32" s="932"/>
      <c r="D32" s="933"/>
      <c r="E32" s="933"/>
      <c r="F32" s="933"/>
      <c r="G32" s="933"/>
      <c r="H32" s="933"/>
      <c r="I32" s="933"/>
      <c r="J32" s="947"/>
      <c r="K32" s="1007">
        <v>0</v>
      </c>
      <c r="L32" s="943"/>
      <c r="M32" s="943"/>
      <c r="N32" s="1008"/>
      <c r="O32" s="1009">
        <v>0.79</v>
      </c>
      <c r="P32" s="943"/>
      <c r="Q32" s="943"/>
      <c r="R32" s="1008"/>
      <c r="S32" s="1009">
        <v>0.8</v>
      </c>
      <c r="T32" s="1008"/>
      <c r="U32" s="1009">
        <v>0.89</v>
      </c>
      <c r="V32" s="943"/>
      <c r="W32" s="1008"/>
      <c r="X32" s="1009">
        <v>0.9</v>
      </c>
      <c r="Y32" s="1008"/>
      <c r="Z32" s="1009">
        <v>1</v>
      </c>
      <c r="AA32" s="944"/>
    </row>
    <row r="33" spans="3:27" ht="14.25" customHeight="1" thickBot="1" x14ac:dyDescent="0.25">
      <c r="C33" s="180"/>
      <c r="D33" s="180"/>
      <c r="E33" s="180"/>
      <c r="F33" s="180"/>
      <c r="G33" s="180"/>
      <c r="H33" s="180"/>
      <c r="I33" s="180"/>
      <c r="J33" s="180"/>
      <c r="K33" s="180"/>
      <c r="L33" s="180"/>
      <c r="M33" s="180"/>
      <c r="N33" s="180"/>
      <c r="O33" s="180"/>
      <c r="P33" s="180"/>
      <c r="Q33" s="180"/>
      <c r="R33" s="180"/>
      <c r="S33" s="180"/>
      <c r="T33" s="234" t="s">
        <v>400</v>
      </c>
      <c r="U33" s="180"/>
      <c r="V33" s="180"/>
      <c r="W33" s="180"/>
      <c r="X33" s="180"/>
      <c r="Y33" s="180"/>
      <c r="Z33" s="180"/>
      <c r="AA33" s="180"/>
    </row>
    <row r="34" spans="3:27" ht="14.25" customHeight="1" thickBot="1" x14ac:dyDescent="0.25">
      <c r="C34" s="1047" t="s">
        <v>45</v>
      </c>
      <c r="D34" s="1048"/>
      <c r="E34" s="1048"/>
      <c r="F34" s="1048"/>
      <c r="G34" s="1048"/>
      <c r="H34" s="1048"/>
      <c r="I34" s="1048"/>
      <c r="J34" s="1048"/>
      <c r="K34" s="1048"/>
      <c r="L34" s="1048"/>
      <c r="M34" s="1048"/>
      <c r="N34" s="1048"/>
      <c r="O34" s="1048"/>
      <c r="P34" s="1048"/>
      <c r="Q34" s="1048"/>
      <c r="R34" s="1048"/>
      <c r="S34" s="1048"/>
      <c r="T34" s="1048"/>
      <c r="U34" s="1048"/>
      <c r="V34" s="1048"/>
      <c r="W34" s="1048"/>
      <c r="X34" s="1048"/>
      <c r="Y34" s="1048"/>
      <c r="Z34" s="1048"/>
      <c r="AA34" s="1049"/>
    </row>
    <row r="35" spans="3:27" ht="32.25" customHeight="1" x14ac:dyDescent="0.2">
      <c r="C35" s="1035" t="s">
        <v>46</v>
      </c>
      <c r="D35" s="992"/>
      <c r="E35" s="992"/>
      <c r="F35" s="992"/>
      <c r="G35" s="993"/>
      <c r="H35" s="1039" t="s">
        <v>401</v>
      </c>
      <c r="I35" s="1039" t="s">
        <v>402</v>
      </c>
      <c r="J35" s="1041" t="s">
        <v>49</v>
      </c>
      <c r="K35" s="1035" t="s">
        <v>50</v>
      </c>
      <c r="L35" s="992"/>
      <c r="M35" s="992"/>
      <c r="N35" s="992"/>
      <c r="O35" s="992"/>
      <c r="P35" s="992"/>
      <c r="Q35" s="992"/>
      <c r="R35" s="992"/>
      <c r="S35" s="992"/>
      <c r="T35" s="992"/>
      <c r="U35" s="992"/>
      <c r="V35" s="992"/>
      <c r="W35" s="992"/>
      <c r="X35" s="992"/>
      <c r="Y35" s="992"/>
      <c r="Z35" s="992"/>
      <c r="AA35" s="993"/>
    </row>
    <row r="36" spans="3:27" ht="11.45" customHeight="1" thickBot="1" x14ac:dyDescent="0.25">
      <c r="C36" s="1036"/>
      <c r="D36" s="1037"/>
      <c r="E36" s="1037"/>
      <c r="F36" s="1037"/>
      <c r="G36" s="1038"/>
      <c r="H36" s="1040"/>
      <c r="I36" s="1040"/>
      <c r="J36" s="1040"/>
      <c r="K36" s="1036"/>
      <c r="L36" s="1037"/>
      <c r="M36" s="1037"/>
      <c r="N36" s="1037"/>
      <c r="O36" s="1037"/>
      <c r="P36" s="1037"/>
      <c r="Q36" s="1037"/>
      <c r="R36" s="1037"/>
      <c r="S36" s="1037"/>
      <c r="T36" s="1037"/>
      <c r="U36" s="1037"/>
      <c r="V36" s="1037"/>
      <c r="W36" s="1037"/>
      <c r="X36" s="1037"/>
      <c r="Y36" s="1037"/>
      <c r="Z36" s="1037"/>
      <c r="AA36" s="1038"/>
    </row>
    <row r="37" spans="3:27" ht="279" customHeight="1" x14ac:dyDescent="0.2">
      <c r="C37" s="985" t="s">
        <v>281</v>
      </c>
      <c r="D37" s="986"/>
      <c r="E37" s="986"/>
      <c r="F37" s="986"/>
      <c r="G37" s="987"/>
      <c r="H37" s="233">
        <f>73+42+59</f>
        <v>174</v>
      </c>
      <c r="I37" s="233">
        <f>75+44+76</f>
        <v>195</v>
      </c>
      <c r="J37" s="171">
        <f>+H37/I37</f>
        <v>0.89230769230769236</v>
      </c>
      <c r="K37" s="1247" t="s">
        <v>403</v>
      </c>
      <c r="L37" s="1248"/>
      <c r="M37" s="1248"/>
      <c r="N37" s="1248"/>
      <c r="O37" s="1248"/>
      <c r="P37" s="1248"/>
      <c r="Q37" s="1248"/>
      <c r="R37" s="1248"/>
      <c r="S37" s="1248"/>
      <c r="T37" s="1248"/>
      <c r="U37" s="1248"/>
      <c r="V37" s="1248"/>
      <c r="W37" s="1248"/>
      <c r="X37" s="1248"/>
      <c r="Y37" s="1248"/>
      <c r="Z37" s="1248"/>
      <c r="AA37" s="1249"/>
    </row>
    <row r="38" spans="3:27" ht="178.15" customHeight="1" x14ac:dyDescent="0.2">
      <c r="C38" s="985" t="s">
        <v>282</v>
      </c>
      <c r="D38" s="986"/>
      <c r="E38" s="986"/>
      <c r="F38" s="986"/>
      <c r="G38" s="987"/>
      <c r="H38" s="231">
        <f>28+53+41</f>
        <v>122</v>
      </c>
      <c r="I38" s="231">
        <f>35+53+41</f>
        <v>129</v>
      </c>
      <c r="J38" s="232">
        <f>+H38/I38</f>
        <v>0.94573643410852715</v>
      </c>
      <c r="K38" s="1244" t="s">
        <v>404</v>
      </c>
      <c r="L38" s="1245"/>
      <c r="M38" s="1245"/>
      <c r="N38" s="1245"/>
      <c r="O38" s="1245"/>
      <c r="P38" s="1245"/>
      <c r="Q38" s="1245"/>
      <c r="R38" s="1245"/>
      <c r="S38" s="1245"/>
      <c r="T38" s="1245"/>
      <c r="U38" s="1245"/>
      <c r="V38" s="1245"/>
      <c r="W38" s="1245"/>
      <c r="X38" s="1245"/>
      <c r="Y38" s="1245"/>
      <c r="Z38" s="1245"/>
      <c r="AA38" s="1246"/>
    </row>
    <row r="39" spans="3:27" ht="283.89999999999998" customHeight="1" x14ac:dyDescent="0.2">
      <c r="C39" s="985" t="s">
        <v>283</v>
      </c>
      <c r="D39" s="986"/>
      <c r="E39" s="986"/>
      <c r="F39" s="986"/>
      <c r="G39" s="987"/>
      <c r="H39" s="231">
        <v>117</v>
      </c>
      <c r="I39" s="231">
        <v>227</v>
      </c>
      <c r="J39" s="232">
        <f>+H39/I39</f>
        <v>0.51541850220264318</v>
      </c>
      <c r="K39" s="1244" t="s">
        <v>405</v>
      </c>
      <c r="L39" s="1245"/>
      <c r="M39" s="1245"/>
      <c r="N39" s="1245"/>
      <c r="O39" s="1245"/>
      <c r="P39" s="1245"/>
      <c r="Q39" s="1245"/>
      <c r="R39" s="1245"/>
      <c r="S39" s="1245"/>
      <c r="T39" s="1245"/>
      <c r="U39" s="1245"/>
      <c r="V39" s="1245"/>
      <c r="W39" s="1245"/>
      <c r="X39" s="1245"/>
      <c r="Y39" s="1245"/>
      <c r="Z39" s="1245"/>
      <c r="AA39" s="1246"/>
    </row>
    <row r="40" spans="3:27" ht="212.45" customHeight="1" thickBot="1" x14ac:dyDescent="0.25">
      <c r="C40" s="985" t="s">
        <v>284</v>
      </c>
      <c r="D40" s="986"/>
      <c r="E40" s="986"/>
      <c r="F40" s="986"/>
      <c r="G40" s="987"/>
      <c r="H40" s="231"/>
      <c r="I40" s="231"/>
      <c r="J40" s="230" t="e">
        <f>+H40/I40</f>
        <v>#DIV/0!</v>
      </c>
      <c r="K40" s="1244"/>
      <c r="L40" s="1245"/>
      <c r="M40" s="1245"/>
      <c r="N40" s="1245"/>
      <c r="O40" s="1245"/>
      <c r="P40" s="1245"/>
      <c r="Q40" s="1245"/>
      <c r="R40" s="1245"/>
      <c r="S40" s="1245"/>
      <c r="T40" s="1245"/>
      <c r="U40" s="1245"/>
      <c r="V40" s="1245"/>
      <c r="W40" s="1245"/>
      <c r="X40" s="1245"/>
      <c r="Y40" s="1245"/>
      <c r="Z40" s="1245"/>
      <c r="AA40" s="1246"/>
    </row>
    <row r="41" spans="3:27" ht="15.75" customHeight="1" thickBot="1" x14ac:dyDescent="0.25">
      <c r="C41" s="988" t="s">
        <v>53</v>
      </c>
      <c r="D41" s="989"/>
      <c r="E41" s="989"/>
      <c r="F41" s="989"/>
      <c r="G41" s="990"/>
      <c r="H41" s="170"/>
      <c r="I41" s="170"/>
      <c r="J41" s="229"/>
      <c r="K41" s="1004"/>
      <c r="L41" s="989"/>
      <c r="M41" s="989"/>
      <c r="N41" s="989"/>
      <c r="O41" s="989"/>
      <c r="P41" s="989"/>
      <c r="Q41" s="989"/>
      <c r="R41" s="989"/>
      <c r="S41" s="989"/>
      <c r="T41" s="989"/>
      <c r="U41" s="989"/>
      <c r="V41" s="989"/>
      <c r="W41" s="989"/>
      <c r="X41" s="989"/>
      <c r="Y41" s="989"/>
      <c r="Z41" s="989"/>
      <c r="AA41" s="990"/>
    </row>
    <row r="42" spans="3:27" ht="5.25" customHeight="1" x14ac:dyDescent="0.2">
      <c r="C42" s="165"/>
      <c r="D42" s="165"/>
      <c r="E42" s="165"/>
      <c r="F42" s="165"/>
      <c r="G42" s="165"/>
      <c r="H42" s="167"/>
      <c r="I42" s="167"/>
      <c r="J42" s="166"/>
      <c r="K42" s="165"/>
      <c r="L42" s="165"/>
      <c r="M42" s="165"/>
      <c r="N42" s="165"/>
      <c r="O42" s="165"/>
      <c r="P42" s="165"/>
      <c r="Q42" s="165"/>
      <c r="R42" s="165"/>
      <c r="S42" s="165"/>
      <c r="T42" s="165"/>
      <c r="U42" s="165"/>
      <c r="V42" s="165"/>
      <c r="W42" s="165"/>
      <c r="X42" s="165"/>
      <c r="Y42" s="165"/>
      <c r="Z42" s="165"/>
      <c r="AA42" s="165"/>
    </row>
    <row r="43" spans="3:27" ht="14.25" customHeight="1" thickBot="1" x14ac:dyDescent="0.25">
      <c r="C43" s="165"/>
      <c r="D43" s="165"/>
      <c r="E43" s="165"/>
      <c r="F43" s="165"/>
      <c r="G43" s="165"/>
      <c r="H43" s="167"/>
      <c r="I43" s="167"/>
      <c r="J43" s="166"/>
      <c r="K43" s="165"/>
      <c r="L43" s="165"/>
      <c r="M43" s="165"/>
      <c r="N43" s="165"/>
      <c r="O43" s="165"/>
      <c r="P43" s="165"/>
      <c r="Q43" s="165"/>
      <c r="R43" s="165"/>
      <c r="S43" s="165"/>
      <c r="T43" s="165"/>
      <c r="U43" s="165"/>
      <c r="V43" s="165"/>
      <c r="W43" s="165"/>
      <c r="X43" s="165"/>
      <c r="Y43" s="165"/>
      <c r="Z43" s="165"/>
      <c r="AA43" s="165"/>
    </row>
    <row r="44" spans="3:27" ht="14.25" customHeight="1" x14ac:dyDescent="0.2">
      <c r="C44" s="1035" t="s">
        <v>54</v>
      </c>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3"/>
    </row>
    <row r="45" spans="3:27" ht="14.25" customHeight="1" thickBot="1" x14ac:dyDescent="0.25">
      <c r="C45" s="994"/>
      <c r="D45" s="997"/>
      <c r="E45" s="997"/>
      <c r="F45" s="997"/>
      <c r="G45" s="997"/>
      <c r="H45" s="997"/>
      <c r="I45" s="997"/>
      <c r="J45" s="997"/>
      <c r="K45" s="997"/>
      <c r="L45" s="997"/>
      <c r="M45" s="997"/>
      <c r="N45" s="997"/>
      <c r="O45" s="997"/>
      <c r="P45" s="997"/>
      <c r="Q45" s="997"/>
      <c r="R45" s="997"/>
      <c r="S45" s="997"/>
      <c r="T45" s="997"/>
      <c r="U45" s="997"/>
      <c r="V45" s="997"/>
      <c r="W45" s="997"/>
      <c r="X45" s="997"/>
      <c r="Y45" s="997"/>
      <c r="Z45" s="997"/>
      <c r="AA45" s="996"/>
    </row>
    <row r="46" spans="3:27" ht="14.25" customHeight="1" x14ac:dyDescent="0.2">
      <c r="C46" s="1078"/>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3"/>
    </row>
    <row r="47" spans="3:27" ht="14.25" customHeight="1" x14ac:dyDescent="0.2">
      <c r="C47" s="994"/>
      <c r="D47" s="995"/>
      <c r="E47" s="995"/>
      <c r="F47" s="995"/>
      <c r="G47" s="995"/>
      <c r="H47" s="995"/>
      <c r="I47" s="995"/>
      <c r="J47" s="995"/>
      <c r="K47" s="995"/>
      <c r="L47" s="995"/>
      <c r="M47" s="995"/>
      <c r="N47" s="995"/>
      <c r="O47" s="995"/>
      <c r="P47" s="995"/>
      <c r="Q47" s="995"/>
      <c r="R47" s="995"/>
      <c r="S47" s="995"/>
      <c r="T47" s="995"/>
      <c r="U47" s="995"/>
      <c r="V47" s="995"/>
      <c r="W47" s="995"/>
      <c r="X47" s="995"/>
      <c r="Y47" s="995"/>
      <c r="Z47" s="995"/>
      <c r="AA47" s="996"/>
    </row>
    <row r="48" spans="3:27" ht="14.25" customHeight="1" x14ac:dyDescent="0.2">
      <c r="C48" s="994"/>
      <c r="D48" s="995"/>
      <c r="E48" s="995"/>
      <c r="F48" s="995"/>
      <c r="G48" s="995"/>
      <c r="H48" s="995"/>
      <c r="I48" s="995"/>
      <c r="J48" s="995"/>
      <c r="K48" s="995"/>
      <c r="L48" s="995"/>
      <c r="M48" s="995"/>
      <c r="N48" s="995"/>
      <c r="O48" s="995"/>
      <c r="P48" s="995"/>
      <c r="Q48" s="995"/>
      <c r="R48" s="995"/>
      <c r="S48" s="995"/>
      <c r="T48" s="995"/>
      <c r="U48" s="995"/>
      <c r="V48" s="995"/>
      <c r="W48" s="995"/>
      <c r="X48" s="995"/>
      <c r="Y48" s="995"/>
      <c r="Z48" s="995"/>
      <c r="AA48" s="996"/>
    </row>
    <row r="49" spans="3:27" ht="14.25" customHeight="1" x14ac:dyDescent="0.2">
      <c r="C49" s="994"/>
      <c r="D49" s="995"/>
      <c r="E49" s="995"/>
      <c r="F49" s="995"/>
      <c r="G49" s="995"/>
      <c r="H49" s="995"/>
      <c r="I49" s="995"/>
      <c r="J49" s="995"/>
      <c r="K49" s="995"/>
      <c r="L49" s="995"/>
      <c r="M49" s="995"/>
      <c r="N49" s="995"/>
      <c r="O49" s="995"/>
      <c r="P49" s="995"/>
      <c r="Q49" s="995"/>
      <c r="R49" s="995"/>
      <c r="S49" s="995"/>
      <c r="T49" s="995"/>
      <c r="U49" s="995"/>
      <c r="V49" s="995"/>
      <c r="W49" s="995"/>
      <c r="X49" s="995"/>
      <c r="Y49" s="995"/>
      <c r="Z49" s="995"/>
      <c r="AA49" s="996"/>
    </row>
    <row r="50" spans="3:27" ht="14.25" customHeight="1" x14ac:dyDescent="0.2">
      <c r="C50" s="994"/>
      <c r="D50" s="995"/>
      <c r="E50" s="995"/>
      <c r="F50" s="995"/>
      <c r="G50" s="995"/>
      <c r="H50" s="995"/>
      <c r="I50" s="995"/>
      <c r="J50" s="995"/>
      <c r="K50" s="995"/>
      <c r="L50" s="995"/>
      <c r="M50" s="995"/>
      <c r="N50" s="995"/>
      <c r="O50" s="995"/>
      <c r="P50" s="995"/>
      <c r="Q50" s="995"/>
      <c r="R50" s="995"/>
      <c r="S50" s="995"/>
      <c r="T50" s="995"/>
      <c r="U50" s="995"/>
      <c r="V50" s="995"/>
      <c r="W50" s="995"/>
      <c r="X50" s="995"/>
      <c r="Y50" s="995"/>
      <c r="Z50" s="995"/>
      <c r="AA50" s="996"/>
    </row>
    <row r="51" spans="3:27" ht="14.25" customHeight="1" x14ac:dyDescent="0.2">
      <c r="C51" s="994"/>
      <c r="D51" s="995"/>
      <c r="E51" s="995"/>
      <c r="F51" s="995"/>
      <c r="G51" s="995"/>
      <c r="H51" s="995"/>
      <c r="I51" s="995"/>
      <c r="J51" s="995"/>
      <c r="K51" s="995"/>
      <c r="L51" s="995"/>
      <c r="M51" s="995"/>
      <c r="N51" s="995"/>
      <c r="O51" s="995"/>
      <c r="P51" s="995"/>
      <c r="Q51" s="995"/>
      <c r="R51" s="995"/>
      <c r="S51" s="995"/>
      <c r="T51" s="995"/>
      <c r="U51" s="995"/>
      <c r="V51" s="995"/>
      <c r="W51" s="995"/>
      <c r="X51" s="995"/>
      <c r="Y51" s="995"/>
      <c r="Z51" s="995"/>
      <c r="AA51" s="996"/>
    </row>
    <row r="52" spans="3:27" ht="202.5" customHeight="1" thickBot="1" x14ac:dyDescent="0.25">
      <c r="C52" s="1036"/>
      <c r="D52" s="1037"/>
      <c r="E52" s="1037"/>
      <c r="F52" s="1037"/>
      <c r="G52" s="1037"/>
      <c r="H52" s="1037"/>
      <c r="I52" s="1037"/>
      <c r="J52" s="1037"/>
      <c r="K52" s="1037"/>
      <c r="L52" s="1037"/>
      <c r="M52" s="1037"/>
      <c r="N52" s="1037"/>
      <c r="O52" s="1037"/>
      <c r="P52" s="1037"/>
      <c r="Q52" s="1037"/>
      <c r="R52" s="1037"/>
      <c r="S52" s="1037"/>
      <c r="T52" s="1037"/>
      <c r="U52" s="1037"/>
      <c r="V52" s="1037"/>
      <c r="W52" s="1037"/>
      <c r="X52" s="1037"/>
      <c r="Y52" s="1037"/>
      <c r="Z52" s="1037"/>
      <c r="AA52" s="1038"/>
    </row>
    <row r="53" spans="3:27" ht="14.25" customHeight="1" x14ac:dyDescent="0.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row>
    <row r="54" spans="3:27" ht="14.25" customHeight="1" thickBot="1" x14ac:dyDescent="0.25">
      <c r="C54" s="158"/>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row>
    <row r="55" spans="3:27" ht="14.25" customHeight="1" x14ac:dyDescent="0.2">
      <c r="C55" s="991" t="s">
        <v>46</v>
      </c>
      <c r="D55" s="992"/>
      <c r="E55" s="992"/>
      <c r="F55" s="992"/>
      <c r="G55" s="993"/>
      <c r="H55" s="991" t="s">
        <v>85</v>
      </c>
      <c r="I55" s="993"/>
      <c r="J55" s="991" t="s">
        <v>56</v>
      </c>
      <c r="K55" s="992"/>
      <c r="L55" s="992"/>
      <c r="M55" s="993"/>
      <c r="N55" s="991" t="s">
        <v>57</v>
      </c>
      <c r="O55" s="992"/>
      <c r="P55" s="992"/>
      <c r="Q55" s="992"/>
      <c r="R55" s="992"/>
      <c r="S55" s="992"/>
      <c r="T55" s="992"/>
      <c r="U55" s="993"/>
      <c r="V55" s="1060" t="s">
        <v>58</v>
      </c>
      <c r="W55" s="992"/>
      <c r="X55" s="992"/>
      <c r="Y55" s="992"/>
      <c r="Z55" s="992"/>
      <c r="AA55" s="993"/>
    </row>
    <row r="56" spans="3:27" ht="12" customHeight="1" thickBot="1" x14ac:dyDescent="0.25">
      <c r="C56" s="994"/>
      <c r="D56" s="995"/>
      <c r="E56" s="995"/>
      <c r="F56" s="995"/>
      <c r="G56" s="996"/>
      <c r="H56" s="994"/>
      <c r="I56" s="996"/>
      <c r="J56" s="994"/>
      <c r="K56" s="995"/>
      <c r="L56" s="995"/>
      <c r="M56" s="996"/>
      <c r="N56" s="994"/>
      <c r="O56" s="995"/>
      <c r="P56" s="995"/>
      <c r="Q56" s="995"/>
      <c r="R56" s="995"/>
      <c r="S56" s="995"/>
      <c r="T56" s="995"/>
      <c r="U56" s="996"/>
      <c r="V56" s="997"/>
      <c r="W56" s="995"/>
      <c r="X56" s="995"/>
      <c r="Y56" s="995"/>
      <c r="Z56" s="995"/>
      <c r="AA56" s="996"/>
    </row>
    <row r="57" spans="3:27" ht="13.9" hidden="1" customHeight="1" x14ac:dyDescent="0.2">
      <c r="C57" s="994"/>
      <c r="D57" s="997"/>
      <c r="E57" s="997"/>
      <c r="F57" s="997"/>
      <c r="G57" s="996"/>
      <c r="H57" s="994"/>
      <c r="I57" s="996"/>
      <c r="J57" s="994"/>
      <c r="K57" s="997"/>
      <c r="L57" s="997"/>
      <c r="M57" s="996"/>
      <c r="N57" s="1036"/>
      <c r="O57" s="1037"/>
      <c r="P57" s="1037"/>
      <c r="Q57" s="1037"/>
      <c r="R57" s="1037"/>
      <c r="S57" s="1037"/>
      <c r="T57" s="1037"/>
      <c r="U57" s="1038"/>
      <c r="V57" s="1037"/>
      <c r="W57" s="1037"/>
      <c r="X57" s="1037"/>
      <c r="Y57" s="1037"/>
      <c r="Z57" s="1037"/>
      <c r="AA57" s="1038"/>
    </row>
    <row r="58" spans="3:27" ht="148.5" customHeight="1" thickBot="1" x14ac:dyDescent="0.25">
      <c r="C58" s="1016" t="s">
        <v>281</v>
      </c>
      <c r="D58" s="1258"/>
      <c r="E58" s="1258"/>
      <c r="F58" s="1258"/>
      <c r="G58" s="1259"/>
      <c r="H58" s="1012">
        <v>0.82</v>
      </c>
      <c r="I58" s="1260"/>
      <c r="J58" s="1010">
        <f>J37</f>
        <v>0.89230769230769236</v>
      </c>
      <c r="K58" s="1261"/>
      <c r="L58" s="1261"/>
      <c r="M58" s="1262"/>
      <c r="N58" s="1015"/>
      <c r="O58" s="1258"/>
      <c r="P58" s="1258"/>
      <c r="Q58" s="1258"/>
      <c r="R58" s="1258"/>
      <c r="S58" s="1258"/>
      <c r="T58" s="1258"/>
      <c r="U58" s="1259"/>
      <c r="V58" s="1250"/>
      <c r="W58" s="1048"/>
      <c r="X58" s="1048"/>
      <c r="Y58" s="1048"/>
      <c r="Z58" s="1048"/>
      <c r="AA58" s="1049"/>
    </row>
    <row r="59" spans="3:27" ht="72" customHeight="1" x14ac:dyDescent="0.2">
      <c r="C59" s="1020" t="s">
        <v>282</v>
      </c>
      <c r="D59" s="1002"/>
      <c r="E59" s="1002"/>
      <c r="F59" s="1002"/>
      <c r="G59" s="1021"/>
      <c r="H59" s="1251">
        <v>0.96</v>
      </c>
      <c r="I59" s="1252"/>
      <c r="J59" s="1253">
        <f>J38</f>
        <v>0.94573643410852715</v>
      </c>
      <c r="K59" s="1254"/>
      <c r="L59" s="1254"/>
      <c r="M59" s="1255"/>
      <c r="N59" s="1256"/>
      <c r="O59" s="1018"/>
      <c r="P59" s="1018"/>
      <c r="Q59" s="1018"/>
      <c r="R59" s="1018"/>
      <c r="S59" s="1018"/>
      <c r="T59" s="1018"/>
      <c r="U59" s="1257"/>
      <c r="V59" s="1250"/>
      <c r="W59" s="1048"/>
      <c r="X59" s="1048"/>
      <c r="Y59" s="1048"/>
      <c r="Z59" s="1048"/>
      <c r="AA59" s="1049"/>
    </row>
    <row r="60" spans="3:27" ht="22.5" customHeight="1" x14ac:dyDescent="0.2">
      <c r="C60" s="1020" t="s">
        <v>283</v>
      </c>
      <c r="D60" s="1002"/>
      <c r="E60" s="1002"/>
      <c r="F60" s="1002"/>
      <c r="G60" s="1021"/>
      <c r="H60" s="1251">
        <v>0.95</v>
      </c>
      <c r="I60" s="1252"/>
      <c r="J60" s="1263">
        <f>J39</f>
        <v>0.51541850220264318</v>
      </c>
      <c r="K60" s="1264"/>
      <c r="L60" s="1264"/>
      <c r="M60" s="1265"/>
      <c r="N60" s="1256"/>
      <c r="O60" s="1018"/>
      <c r="P60" s="1018"/>
      <c r="Q60" s="1018"/>
      <c r="R60" s="1018"/>
      <c r="S60" s="1018"/>
      <c r="T60" s="1018"/>
      <c r="U60" s="1257"/>
      <c r="V60" s="1256"/>
      <c r="W60" s="1018"/>
      <c r="X60" s="1018"/>
      <c r="Y60" s="1018"/>
      <c r="Z60" s="1018"/>
      <c r="AA60" s="1018"/>
    </row>
    <row r="61" spans="3:27" ht="32.25" customHeight="1" x14ac:dyDescent="0.2">
      <c r="C61" s="1020" t="s">
        <v>284</v>
      </c>
      <c r="D61" s="1002"/>
      <c r="E61" s="1002"/>
      <c r="F61" s="1002"/>
      <c r="G61" s="1021"/>
      <c r="H61" s="1251">
        <v>0.96</v>
      </c>
      <c r="I61" s="1252"/>
      <c r="J61" s="1263" t="e">
        <f>J40</f>
        <v>#DIV/0!</v>
      </c>
      <c r="K61" s="1264"/>
      <c r="L61" s="1264"/>
      <c r="M61" s="1265"/>
      <c r="N61" s="1256"/>
      <c r="O61" s="1018"/>
      <c r="P61" s="1018"/>
      <c r="Q61" s="1018"/>
      <c r="R61" s="1018"/>
      <c r="S61" s="1018"/>
      <c r="T61" s="1018"/>
      <c r="U61" s="1257"/>
      <c r="V61" s="1256"/>
      <c r="W61" s="1018"/>
      <c r="X61" s="1018"/>
      <c r="Y61" s="1018"/>
      <c r="Z61" s="1018"/>
      <c r="AA61" s="1018"/>
    </row>
    <row r="62" spans="3:27" ht="15.75" customHeight="1" thickBot="1" x14ac:dyDescent="0.25">
      <c r="C62" s="1042"/>
      <c r="D62" s="1043"/>
      <c r="E62" s="1043"/>
      <c r="F62" s="1043"/>
      <c r="G62" s="1044"/>
      <c r="H62" s="1045"/>
      <c r="I62" s="1044"/>
      <c r="J62" s="1045"/>
      <c r="K62" s="1043"/>
      <c r="L62" s="1043"/>
      <c r="M62" s="1044"/>
      <c r="N62" s="1045"/>
      <c r="O62" s="1043"/>
      <c r="P62" s="1043"/>
      <c r="Q62" s="1043"/>
      <c r="R62" s="1043"/>
      <c r="S62" s="1043"/>
      <c r="T62" s="1043"/>
      <c r="U62" s="1044"/>
      <c r="V62" s="1045"/>
      <c r="W62" s="1043"/>
      <c r="X62" s="1043"/>
      <c r="Y62" s="1043"/>
      <c r="Z62" s="1043"/>
      <c r="AA62" s="1046"/>
    </row>
  </sheetData>
  <mergeCells count="104">
    <mergeCell ref="H35:H36"/>
    <mergeCell ref="I35:I36"/>
    <mergeCell ref="J35:J36"/>
    <mergeCell ref="Z32:AA32"/>
    <mergeCell ref="K31:N31"/>
    <mergeCell ref="O31:R31"/>
    <mergeCell ref="S31:T31"/>
    <mergeCell ref="V61:AA61"/>
    <mergeCell ref="C62:G62"/>
    <mergeCell ref="H62:I62"/>
    <mergeCell ref="J62:M62"/>
    <mergeCell ref="N62:U62"/>
    <mergeCell ref="V62:AA62"/>
    <mergeCell ref="C61:G61"/>
    <mergeCell ref="H61:I61"/>
    <mergeCell ref="J61:M61"/>
    <mergeCell ref="N61:U61"/>
    <mergeCell ref="V60:AA60"/>
    <mergeCell ref="C59:G59"/>
    <mergeCell ref="C60:G60"/>
    <mergeCell ref="H60:I60"/>
    <mergeCell ref="J60:M60"/>
    <mergeCell ref="N60:U60"/>
    <mergeCell ref="C37:G37"/>
    <mergeCell ref="C38:G38"/>
    <mergeCell ref="K37:AA37"/>
    <mergeCell ref="K38:AA38"/>
    <mergeCell ref="V58:AA58"/>
    <mergeCell ref="H59:I59"/>
    <mergeCell ref="V59:AA59"/>
    <mergeCell ref="C44:AA45"/>
    <mergeCell ref="C46:AA52"/>
    <mergeCell ref="N55:U57"/>
    <mergeCell ref="V55:AA57"/>
    <mergeCell ref="J59:M59"/>
    <mergeCell ref="N59:U59"/>
    <mergeCell ref="C58:G58"/>
    <mergeCell ref="H58:I58"/>
    <mergeCell ref="J58:M58"/>
    <mergeCell ref="N58:U58"/>
    <mergeCell ref="K30:R30"/>
    <mergeCell ref="S30:W30"/>
    <mergeCell ref="X30:AA30"/>
    <mergeCell ref="C39:G39"/>
    <mergeCell ref="C40:G40"/>
    <mergeCell ref="C41:G41"/>
    <mergeCell ref="C55:G57"/>
    <mergeCell ref="H55:I57"/>
    <mergeCell ref="J55:M57"/>
    <mergeCell ref="K39:AA39"/>
    <mergeCell ref="K40:AA40"/>
    <mergeCell ref="K41:AA41"/>
    <mergeCell ref="U31:W31"/>
    <mergeCell ref="X31:Y31"/>
    <mergeCell ref="Z31:AA31"/>
    <mergeCell ref="K35:AA36"/>
    <mergeCell ref="K32:N32"/>
    <mergeCell ref="O32:R32"/>
    <mergeCell ref="S32:T32"/>
    <mergeCell ref="U32:W32"/>
    <mergeCell ref="X32:Y32"/>
    <mergeCell ref="C34:AA34"/>
    <mergeCell ref="C30:J32"/>
    <mergeCell ref="C35:G36"/>
    <mergeCell ref="T20:AA20"/>
    <mergeCell ref="T21:AA21"/>
    <mergeCell ref="C20:H21"/>
    <mergeCell ref="C23:I23"/>
    <mergeCell ref="C28:H28"/>
    <mergeCell ref="I28:J28"/>
    <mergeCell ref="K28:N28"/>
    <mergeCell ref="M20:S20"/>
    <mergeCell ref="M21:S21"/>
    <mergeCell ref="J23:P23"/>
    <mergeCell ref="Q23:AA23"/>
    <mergeCell ref="O28:R28"/>
    <mergeCell ref="T28:V28"/>
    <mergeCell ref="X28:Z28"/>
    <mergeCell ref="I26:AA26"/>
    <mergeCell ref="C26:H26"/>
    <mergeCell ref="B2:G4"/>
    <mergeCell ref="H2:AB2"/>
    <mergeCell ref="H3:O3"/>
    <mergeCell ref="P3:AB3"/>
    <mergeCell ref="H4:AB4"/>
    <mergeCell ref="C7:H8"/>
    <mergeCell ref="I7:AA8"/>
    <mergeCell ref="J24:P24"/>
    <mergeCell ref="Q24:AA24"/>
    <mergeCell ref="I13:S14"/>
    <mergeCell ref="T13:AA13"/>
    <mergeCell ref="T14:AA14"/>
    <mergeCell ref="C10:H11"/>
    <mergeCell ref="I10:Q11"/>
    <mergeCell ref="R10:U10"/>
    <mergeCell ref="V10:AA10"/>
    <mergeCell ref="R11:U11"/>
    <mergeCell ref="V11:AA11"/>
    <mergeCell ref="C13:H14"/>
    <mergeCell ref="C16:H16"/>
    <mergeCell ref="I16:AA16"/>
    <mergeCell ref="C18:H18"/>
    <mergeCell ref="I18:AA18"/>
    <mergeCell ref="I20:L21"/>
  </mergeCells>
  <pageMargins left="0.70866141732283472" right="0.70866141732283472" top="0.74803149606299213" bottom="1.1098214285714285" header="0" footer="0"/>
  <pageSetup scale="62" fitToHeight="0" orientation="portrait" r:id="rId1"/>
  <headerFooter>
    <oddFooter>&amp;LCalle 26 No.57-41 Torre 8, Pisos 7 y 8 CEMSA – C.P. 111321 PBX: 3779555 – Información: Línea 195 www.umv.gov.co&amp;CDESI-FM-007 &amp;P de</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Z69"/>
  <sheetViews>
    <sheetView view="pageBreakPreview" topLeftCell="A39" zoomScale="80" zoomScaleNormal="80" zoomScaleSheetLayoutView="80" zoomScalePageLayoutView="70" workbookViewId="0">
      <selection activeCell="K40" sqref="K40:Y40"/>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8.5703125" style="1" customWidth="1"/>
    <col min="9" max="9" width="13.42578125" style="1" customWidth="1"/>
    <col min="10" max="10" width="15" style="1" customWidth="1"/>
    <col min="11" max="12" width="3.42578125" style="1" customWidth="1"/>
    <col min="13" max="15" width="2.7109375" style="1" customWidth="1"/>
    <col min="16" max="16" width="7.7109375" style="1" customWidth="1"/>
    <col min="17" max="17" width="3.5703125" style="1" customWidth="1"/>
    <col min="18" max="18" width="3.7109375" style="1"/>
    <col min="19" max="19" width="3.28515625" style="1" customWidth="1"/>
    <col min="20" max="21" width="6.42578125" style="1" customWidth="1"/>
    <col min="22" max="22" width="3.7109375" style="1"/>
    <col min="23" max="24" width="5" style="1" customWidth="1"/>
    <col min="25" max="25" width="41.42578125" style="1" customWidth="1"/>
    <col min="26" max="26" width="2.85546875" style="1" customWidth="1"/>
    <col min="27" max="16384" width="3.7109375" style="1"/>
  </cols>
  <sheetData>
    <row r="1" spans="2:26" ht="15" thickBot="1" x14ac:dyDescent="0.25">
      <c r="B1" s="2"/>
      <c r="C1" s="2"/>
      <c r="D1" s="2"/>
      <c r="E1" s="2"/>
      <c r="F1" s="2"/>
    </row>
    <row r="2" spans="2:26"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5"/>
    </row>
    <row r="3" spans="2:26" ht="15"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7"/>
    </row>
    <row r="4" spans="2:26" ht="15.75"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9"/>
    </row>
    <row r="5" spans="2:26" ht="15" x14ac:dyDescent="0.2">
      <c r="H5" s="3"/>
      <c r="I5" s="3"/>
      <c r="J5" s="3"/>
      <c r="K5" s="3"/>
      <c r="L5" s="3"/>
      <c r="M5" s="3"/>
      <c r="N5" s="3"/>
      <c r="O5" s="3"/>
      <c r="P5" s="3"/>
      <c r="Q5" s="3"/>
      <c r="R5" s="3"/>
      <c r="S5" s="3"/>
      <c r="T5" s="3"/>
      <c r="U5" s="3"/>
      <c r="V5" s="3"/>
      <c r="W5" s="3"/>
      <c r="X5" s="3"/>
      <c r="Y5" s="3"/>
      <c r="Z5" s="3"/>
    </row>
    <row r="6" spans="2:26" ht="15.75" thickBot="1" x14ac:dyDescent="0.2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2">
      <c r="B7" s="9"/>
      <c r="C7" s="444" t="s">
        <v>4</v>
      </c>
      <c r="D7" s="445"/>
      <c r="E7" s="445"/>
      <c r="F7" s="445"/>
      <c r="G7" s="445"/>
      <c r="H7" s="446"/>
      <c r="I7" s="770" t="s">
        <v>406</v>
      </c>
      <c r="J7" s="771"/>
      <c r="K7" s="771"/>
      <c r="L7" s="771"/>
      <c r="M7" s="771"/>
      <c r="N7" s="771"/>
      <c r="O7" s="771"/>
      <c r="P7" s="771"/>
      <c r="Q7" s="771"/>
      <c r="R7" s="771"/>
      <c r="S7" s="771"/>
      <c r="T7" s="771"/>
      <c r="U7" s="771"/>
      <c r="V7" s="771"/>
      <c r="W7" s="771"/>
      <c r="X7" s="771"/>
      <c r="Y7" s="772"/>
      <c r="Z7" s="10"/>
    </row>
    <row r="8" spans="2:26" ht="15.75" thickBot="1" x14ac:dyDescent="0.25">
      <c r="B8" s="9"/>
      <c r="C8" s="447"/>
      <c r="D8" s="448"/>
      <c r="E8" s="448"/>
      <c r="F8" s="448"/>
      <c r="G8" s="448"/>
      <c r="H8" s="449"/>
      <c r="I8" s="773"/>
      <c r="J8" s="774"/>
      <c r="K8" s="774"/>
      <c r="L8" s="774"/>
      <c r="M8" s="774"/>
      <c r="N8" s="774"/>
      <c r="O8" s="774"/>
      <c r="P8" s="774"/>
      <c r="Q8" s="774"/>
      <c r="R8" s="774"/>
      <c r="S8" s="774"/>
      <c r="T8" s="774"/>
      <c r="U8" s="774"/>
      <c r="V8" s="774"/>
      <c r="W8" s="774"/>
      <c r="X8" s="774"/>
      <c r="Y8" s="775"/>
      <c r="Z8" s="10"/>
    </row>
    <row r="9" spans="2:26"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25">
      <c r="B10" s="9"/>
      <c r="C10" s="444" t="s">
        <v>6</v>
      </c>
      <c r="D10" s="445"/>
      <c r="E10" s="445"/>
      <c r="F10" s="445"/>
      <c r="G10" s="445"/>
      <c r="H10" s="446"/>
      <c r="I10" s="501" t="s">
        <v>407</v>
      </c>
      <c r="J10" s="502"/>
      <c r="K10" s="502"/>
      <c r="L10" s="502"/>
      <c r="M10" s="502"/>
      <c r="N10" s="502"/>
      <c r="O10" s="502"/>
      <c r="P10" s="502"/>
      <c r="Q10" s="503"/>
      <c r="R10" s="498" t="s">
        <v>8</v>
      </c>
      <c r="S10" s="499"/>
      <c r="T10" s="499"/>
      <c r="U10" s="500"/>
      <c r="V10" s="400" t="s">
        <v>9</v>
      </c>
      <c r="W10" s="401"/>
      <c r="X10" s="401"/>
      <c r="Y10" s="402"/>
      <c r="Z10" s="10"/>
    </row>
    <row r="11" spans="2:26" ht="28.5" customHeight="1" thickBot="1" x14ac:dyDescent="0.25">
      <c r="B11" s="9"/>
      <c r="C11" s="447"/>
      <c r="D11" s="448"/>
      <c r="E11" s="448"/>
      <c r="F11" s="448"/>
      <c r="G11" s="448"/>
      <c r="H11" s="449"/>
      <c r="I11" s="504"/>
      <c r="J11" s="505"/>
      <c r="K11" s="505"/>
      <c r="L11" s="505"/>
      <c r="M11" s="505"/>
      <c r="N11" s="505"/>
      <c r="O11" s="505"/>
      <c r="P11" s="505"/>
      <c r="Q11" s="506"/>
      <c r="R11" s="427" t="s">
        <v>408</v>
      </c>
      <c r="S11" s="507"/>
      <c r="T11" s="507"/>
      <c r="U11" s="508"/>
      <c r="V11" s="477">
        <v>1</v>
      </c>
      <c r="W11" s="496"/>
      <c r="X11" s="496"/>
      <c r="Y11" s="497"/>
      <c r="Z11" s="10"/>
    </row>
    <row r="12" spans="2:26"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15" customHeight="1" x14ac:dyDescent="0.2">
      <c r="B13" s="14"/>
      <c r="C13" s="444" t="s">
        <v>11</v>
      </c>
      <c r="D13" s="445"/>
      <c r="E13" s="445"/>
      <c r="F13" s="445"/>
      <c r="G13" s="445"/>
      <c r="H13" s="446"/>
      <c r="I13" s="1303" t="s">
        <v>409</v>
      </c>
      <c r="J13" s="1304"/>
      <c r="K13" s="1304"/>
      <c r="L13" s="1304"/>
      <c r="M13" s="1304"/>
      <c r="N13" s="1304"/>
      <c r="O13" s="1304"/>
      <c r="P13" s="1304"/>
      <c r="Q13" s="1304"/>
      <c r="R13" s="1304"/>
      <c r="S13" s="1305"/>
      <c r="T13" s="444" t="s">
        <v>13</v>
      </c>
      <c r="U13" s="445"/>
      <c r="V13" s="445"/>
      <c r="W13" s="445"/>
      <c r="X13" s="445"/>
      <c r="Y13" s="446"/>
      <c r="Z13" s="16"/>
    </row>
    <row r="14" spans="2:26" ht="30" customHeight="1" thickBot="1" x14ac:dyDescent="0.25">
      <c r="B14" s="14"/>
      <c r="C14" s="447"/>
      <c r="D14" s="448"/>
      <c r="E14" s="448"/>
      <c r="F14" s="448"/>
      <c r="G14" s="448"/>
      <c r="H14" s="449"/>
      <c r="I14" s="1306"/>
      <c r="J14" s="1307"/>
      <c r="K14" s="1307"/>
      <c r="L14" s="1307"/>
      <c r="M14" s="1307"/>
      <c r="N14" s="1307"/>
      <c r="O14" s="1307"/>
      <c r="P14" s="1307"/>
      <c r="Q14" s="1307"/>
      <c r="R14" s="1307"/>
      <c r="S14" s="1308"/>
      <c r="T14" s="456" t="s">
        <v>410</v>
      </c>
      <c r="U14" s="457"/>
      <c r="V14" s="457"/>
      <c r="W14" s="457"/>
      <c r="X14" s="457"/>
      <c r="Y14" s="458"/>
      <c r="Z14" s="16"/>
    </row>
    <row r="15" spans="2:26"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57.75" customHeight="1" thickBot="1" x14ac:dyDescent="0.25">
      <c r="B16" s="14"/>
      <c r="C16" s="421" t="s">
        <v>15</v>
      </c>
      <c r="D16" s="422"/>
      <c r="E16" s="422"/>
      <c r="F16" s="422"/>
      <c r="G16" s="422"/>
      <c r="H16" s="423"/>
      <c r="I16" s="424" t="s">
        <v>411</v>
      </c>
      <c r="J16" s="425"/>
      <c r="K16" s="425"/>
      <c r="L16" s="425"/>
      <c r="M16" s="425"/>
      <c r="N16" s="425"/>
      <c r="O16" s="425"/>
      <c r="P16" s="425"/>
      <c r="Q16" s="425"/>
      <c r="R16" s="425"/>
      <c r="S16" s="425"/>
      <c r="T16" s="425"/>
      <c r="U16" s="425"/>
      <c r="V16" s="425"/>
      <c r="W16" s="425"/>
      <c r="X16" s="425"/>
      <c r="Y16" s="426"/>
      <c r="Z16" s="16"/>
    </row>
    <row r="17" spans="2:26"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6"/>
    </row>
    <row r="18" spans="2:26" ht="74.25" customHeight="1" thickBot="1" x14ac:dyDescent="0.25">
      <c r="B18" s="14"/>
      <c r="C18" s="421" t="s">
        <v>69</v>
      </c>
      <c r="D18" s="422"/>
      <c r="E18" s="422"/>
      <c r="F18" s="422"/>
      <c r="G18" s="422"/>
      <c r="H18" s="423"/>
      <c r="I18" s="1300" t="s">
        <v>412</v>
      </c>
      <c r="J18" s="1301"/>
      <c r="K18" s="1301"/>
      <c r="L18" s="1301"/>
      <c r="M18" s="1301"/>
      <c r="N18" s="1301"/>
      <c r="O18" s="1301"/>
      <c r="P18" s="1301"/>
      <c r="Q18" s="1301"/>
      <c r="R18" s="1301"/>
      <c r="S18" s="1301"/>
      <c r="T18" s="1301"/>
      <c r="U18" s="1301"/>
      <c r="V18" s="1301"/>
      <c r="W18" s="1301"/>
      <c r="X18" s="1301"/>
      <c r="Y18" s="1302"/>
      <c r="Z18" s="16"/>
    </row>
    <row r="19" spans="2:26" ht="16.5" customHeight="1" x14ac:dyDescent="0.2">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26" ht="22.5" customHeight="1" x14ac:dyDescent="0.2">
      <c r="B20" s="14"/>
      <c r="C20" s="1296" t="s">
        <v>19</v>
      </c>
      <c r="D20" s="1296"/>
      <c r="E20" s="1296"/>
      <c r="F20" s="1296"/>
      <c r="G20" s="1296"/>
      <c r="H20" s="1296"/>
      <c r="I20" s="1297" t="s">
        <v>413</v>
      </c>
      <c r="J20" s="1297"/>
      <c r="K20" s="1297"/>
      <c r="L20" s="1297"/>
      <c r="M20" s="1298" t="s">
        <v>21</v>
      </c>
      <c r="N20" s="1298"/>
      <c r="O20" s="1298"/>
      <c r="P20" s="1298"/>
      <c r="Q20" s="1298"/>
      <c r="R20" s="1298"/>
      <c r="S20" s="1298"/>
      <c r="T20" s="1298" t="s">
        <v>22</v>
      </c>
      <c r="U20" s="1298"/>
      <c r="V20" s="1298"/>
      <c r="W20" s="1298"/>
      <c r="X20" s="1298"/>
      <c r="Y20" s="1298"/>
      <c r="Z20" s="16"/>
    </row>
    <row r="21" spans="2:26" ht="30.75" customHeight="1" x14ac:dyDescent="0.2">
      <c r="B21" s="14"/>
      <c r="C21" s="1296"/>
      <c r="D21" s="1296"/>
      <c r="E21" s="1296"/>
      <c r="F21" s="1296"/>
      <c r="G21" s="1296"/>
      <c r="H21" s="1296"/>
      <c r="I21" s="1297"/>
      <c r="J21" s="1297"/>
      <c r="K21" s="1297"/>
      <c r="L21" s="1297"/>
      <c r="M21" s="1299" t="s">
        <v>218</v>
      </c>
      <c r="N21" s="1299"/>
      <c r="O21" s="1299"/>
      <c r="P21" s="1299"/>
      <c r="Q21" s="1299"/>
      <c r="R21" s="1299"/>
      <c r="S21" s="1299"/>
      <c r="T21" s="1299" t="s">
        <v>219</v>
      </c>
      <c r="U21" s="1299"/>
      <c r="V21" s="1299"/>
      <c r="W21" s="1299"/>
      <c r="X21" s="1299"/>
      <c r="Y21" s="1299"/>
      <c r="Z21" s="16"/>
    </row>
    <row r="22" spans="2:26"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26" ht="31.5" customHeight="1" x14ac:dyDescent="0.2">
      <c r="B23" s="14"/>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2"/>
      <c r="Z23" s="16"/>
    </row>
    <row r="24" spans="2:26" ht="66.95" customHeight="1" thickBot="1" x14ac:dyDescent="0.25">
      <c r="B24" s="14"/>
      <c r="C24" s="403" t="s">
        <v>414</v>
      </c>
      <c r="D24" s="404"/>
      <c r="E24" s="404"/>
      <c r="F24" s="404"/>
      <c r="G24" s="404"/>
      <c r="H24" s="404"/>
      <c r="I24" s="405"/>
      <c r="J24" s="403" t="s">
        <v>415</v>
      </c>
      <c r="K24" s="404"/>
      <c r="L24" s="404"/>
      <c r="M24" s="404"/>
      <c r="N24" s="404"/>
      <c r="O24" s="404"/>
      <c r="P24" s="405"/>
      <c r="Q24" s="894" t="s">
        <v>416</v>
      </c>
      <c r="R24" s="895"/>
      <c r="S24" s="895"/>
      <c r="T24" s="895"/>
      <c r="U24" s="895"/>
      <c r="V24" s="895"/>
      <c r="W24" s="895"/>
      <c r="X24" s="895"/>
      <c r="Y24" s="896"/>
      <c r="Z24" s="16"/>
    </row>
    <row r="25" spans="2:26"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26" ht="33" customHeight="1" thickBot="1" x14ac:dyDescent="0.25">
      <c r="B26" s="14"/>
      <c r="C26" s="421" t="s">
        <v>31</v>
      </c>
      <c r="D26" s="422"/>
      <c r="E26" s="422"/>
      <c r="F26" s="422"/>
      <c r="G26" s="422"/>
      <c r="H26" s="423"/>
      <c r="I26" s="424" t="s">
        <v>417</v>
      </c>
      <c r="J26" s="425"/>
      <c r="K26" s="425"/>
      <c r="L26" s="425"/>
      <c r="M26" s="425"/>
      <c r="N26" s="425"/>
      <c r="O26" s="425"/>
      <c r="P26" s="425"/>
      <c r="Q26" s="425"/>
      <c r="R26" s="425"/>
      <c r="S26" s="425"/>
      <c r="T26" s="425"/>
      <c r="U26" s="425"/>
      <c r="V26" s="425"/>
      <c r="W26" s="425"/>
      <c r="X26" s="425"/>
      <c r="Y26" s="426"/>
      <c r="Z26" s="16"/>
    </row>
    <row r="27" spans="2:26"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26" ht="39.75" customHeight="1" thickBot="1" x14ac:dyDescent="0.25">
      <c r="B28" s="14"/>
      <c r="C28" s="421" t="s">
        <v>33</v>
      </c>
      <c r="D28" s="422"/>
      <c r="E28" s="422"/>
      <c r="F28" s="422"/>
      <c r="G28" s="422"/>
      <c r="H28" s="423"/>
      <c r="I28" s="1292" t="s">
        <v>418</v>
      </c>
      <c r="J28" s="1293"/>
      <c r="K28" s="604" t="s">
        <v>34</v>
      </c>
      <c r="L28" s="605"/>
      <c r="M28" s="605"/>
      <c r="N28" s="606"/>
      <c r="O28" s="1290" t="s">
        <v>35</v>
      </c>
      <c r="P28" s="459"/>
      <c r="Q28" s="459"/>
      <c r="R28" s="32"/>
      <c r="S28" s="461" t="s">
        <v>36</v>
      </c>
      <c r="T28" s="460"/>
      <c r="U28" s="242" t="s">
        <v>37</v>
      </c>
      <c r="V28" s="459" t="s">
        <v>38</v>
      </c>
      <c r="W28" s="459"/>
      <c r="X28" s="460"/>
      <c r="Y28" s="30"/>
      <c r="Z28" s="16"/>
    </row>
    <row r="29" spans="2:26"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26" ht="15" x14ac:dyDescent="0.25">
      <c r="B30" s="14"/>
      <c r="C30" s="432" t="s">
        <v>39</v>
      </c>
      <c r="D30" s="433"/>
      <c r="E30" s="433"/>
      <c r="F30" s="433"/>
      <c r="G30" s="433"/>
      <c r="H30" s="433"/>
      <c r="I30" s="433"/>
      <c r="J30" s="1291" t="s">
        <v>40</v>
      </c>
      <c r="K30" s="1291"/>
      <c r="L30" s="1291"/>
      <c r="M30" s="1291"/>
      <c r="N30" s="1291"/>
      <c r="O30" s="1294" t="s">
        <v>41</v>
      </c>
      <c r="P30" s="1294"/>
      <c r="Q30" s="1294"/>
      <c r="R30" s="1294"/>
      <c r="S30" s="1294"/>
      <c r="T30" s="1294"/>
      <c r="U30" s="1295" t="s">
        <v>42</v>
      </c>
      <c r="V30" s="1295"/>
      <c r="W30" s="1295"/>
      <c r="X30" s="1295"/>
      <c r="Y30" s="1295"/>
      <c r="Z30" s="16"/>
    </row>
    <row r="31" spans="2:26" x14ac:dyDescent="0.2">
      <c r="B31" s="14"/>
      <c r="C31" s="435"/>
      <c r="D31" s="436"/>
      <c r="E31" s="436"/>
      <c r="F31" s="436"/>
      <c r="G31" s="436"/>
      <c r="H31" s="436"/>
      <c r="I31" s="436"/>
      <c r="J31" s="241" t="s">
        <v>43</v>
      </c>
      <c r="K31" s="1266" t="s">
        <v>44</v>
      </c>
      <c r="L31" s="1266"/>
      <c r="M31" s="1266"/>
      <c r="N31" s="1266"/>
      <c r="O31" s="1266" t="s">
        <v>43</v>
      </c>
      <c r="P31" s="1266"/>
      <c r="Q31" s="1266"/>
      <c r="R31" s="1266" t="s">
        <v>44</v>
      </c>
      <c r="S31" s="1266"/>
      <c r="T31" s="1266"/>
      <c r="U31" s="1266" t="s">
        <v>43</v>
      </c>
      <c r="V31" s="1266"/>
      <c r="W31" s="1266" t="s">
        <v>44</v>
      </c>
      <c r="X31" s="1266"/>
      <c r="Y31" s="1266"/>
      <c r="Z31" s="16"/>
    </row>
    <row r="32" spans="2:26" ht="15" thickBot="1" x14ac:dyDescent="0.25">
      <c r="B32" s="14"/>
      <c r="C32" s="438"/>
      <c r="D32" s="439"/>
      <c r="E32" s="439"/>
      <c r="F32" s="439"/>
      <c r="G32" s="439"/>
      <c r="H32" s="439"/>
      <c r="I32" s="439"/>
      <c r="J32" s="240">
        <v>0</v>
      </c>
      <c r="K32" s="1281">
        <v>0.69899999999999995</v>
      </c>
      <c r="L32" s="1281"/>
      <c r="M32" s="1281"/>
      <c r="N32" s="1281"/>
      <c r="O32" s="1282">
        <v>0.7</v>
      </c>
      <c r="P32" s="1282"/>
      <c r="Q32" s="1282"/>
      <c r="R32" s="1281">
        <v>0.89400000000000002</v>
      </c>
      <c r="S32" s="1281"/>
      <c r="T32" s="1281"/>
      <c r="U32" s="1281">
        <v>0.89500000000000002</v>
      </c>
      <c r="V32" s="1281"/>
      <c r="W32" s="1282">
        <v>1</v>
      </c>
      <c r="X32" s="1282"/>
      <c r="Y32" s="1282"/>
      <c r="Z32" s="16"/>
    </row>
    <row r="33" spans="2:26"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6"/>
    </row>
    <row r="34" spans="2:26" s="18" customFormat="1" x14ac:dyDescent="0.2">
      <c r="B34" s="19"/>
      <c r="C34" s="756" t="s">
        <v>45</v>
      </c>
      <c r="D34" s="757"/>
      <c r="E34" s="757"/>
      <c r="F34" s="757"/>
      <c r="G34" s="757"/>
      <c r="H34" s="757"/>
      <c r="I34" s="757"/>
      <c r="J34" s="757"/>
      <c r="K34" s="757"/>
      <c r="L34" s="757"/>
      <c r="M34" s="757"/>
      <c r="N34" s="757"/>
      <c r="O34" s="757"/>
      <c r="P34" s="757"/>
      <c r="Q34" s="757"/>
      <c r="R34" s="757"/>
      <c r="S34" s="757"/>
      <c r="T34" s="757"/>
      <c r="U34" s="757"/>
      <c r="V34" s="757"/>
      <c r="W34" s="757"/>
      <c r="X34" s="757"/>
      <c r="Y34" s="758"/>
      <c r="Z34" s="16"/>
    </row>
    <row r="35" spans="2:26" s="18" customFormat="1" ht="15" thickBot="1" x14ac:dyDescent="0.25">
      <c r="B35" s="19"/>
      <c r="C35" s="1283"/>
      <c r="D35" s="1284"/>
      <c r="E35" s="1284"/>
      <c r="F35" s="1284"/>
      <c r="G35" s="1284"/>
      <c r="H35" s="1284"/>
      <c r="I35" s="1284"/>
      <c r="J35" s="1284"/>
      <c r="K35" s="1284"/>
      <c r="L35" s="1284"/>
      <c r="M35" s="1284"/>
      <c r="N35" s="1284"/>
      <c r="O35" s="1284"/>
      <c r="P35" s="1284"/>
      <c r="Q35" s="1284"/>
      <c r="R35" s="1284"/>
      <c r="S35" s="1284"/>
      <c r="T35" s="1284"/>
      <c r="U35" s="1284"/>
      <c r="V35" s="1284"/>
      <c r="W35" s="1284"/>
      <c r="X35" s="1284"/>
      <c r="Y35" s="1285"/>
      <c r="Z35" s="16"/>
    </row>
    <row r="36" spans="2:26" s="18" customFormat="1" ht="14.25" customHeight="1" x14ac:dyDescent="0.2">
      <c r="B36" s="19"/>
      <c r="C36" s="756" t="s">
        <v>46</v>
      </c>
      <c r="D36" s="757"/>
      <c r="E36" s="757"/>
      <c r="F36" s="757"/>
      <c r="G36" s="758"/>
      <c r="H36" s="1286" t="s">
        <v>419</v>
      </c>
      <c r="I36" s="1286" t="s">
        <v>420</v>
      </c>
      <c r="J36" s="1286" t="s">
        <v>421</v>
      </c>
      <c r="K36" s="1288" t="s">
        <v>50</v>
      </c>
      <c r="L36" s="757"/>
      <c r="M36" s="757"/>
      <c r="N36" s="757"/>
      <c r="O36" s="757"/>
      <c r="P36" s="757"/>
      <c r="Q36" s="757"/>
      <c r="R36" s="757"/>
      <c r="S36" s="757"/>
      <c r="T36" s="757"/>
      <c r="U36" s="757"/>
      <c r="V36" s="757"/>
      <c r="W36" s="757"/>
      <c r="X36" s="757"/>
      <c r="Y36" s="758"/>
      <c r="Z36" s="16"/>
    </row>
    <row r="37" spans="2:26" s="18" customFormat="1" ht="31.5" customHeight="1" thickBot="1" x14ac:dyDescent="0.25">
      <c r="B37" s="19"/>
      <c r="C37" s="1283"/>
      <c r="D37" s="1284"/>
      <c r="E37" s="1284"/>
      <c r="F37" s="1284"/>
      <c r="G37" s="1285"/>
      <c r="H37" s="1287"/>
      <c r="I37" s="1287"/>
      <c r="J37" s="1287"/>
      <c r="K37" s="1289"/>
      <c r="L37" s="1284"/>
      <c r="M37" s="1284"/>
      <c r="N37" s="1284"/>
      <c r="O37" s="1284"/>
      <c r="P37" s="1284"/>
      <c r="Q37" s="1284"/>
      <c r="R37" s="1284"/>
      <c r="S37" s="1284"/>
      <c r="T37" s="1284"/>
      <c r="U37" s="1284"/>
      <c r="V37" s="1284"/>
      <c r="W37" s="1284"/>
      <c r="X37" s="1284"/>
      <c r="Y37" s="1285"/>
      <c r="Z37" s="16"/>
    </row>
    <row r="38" spans="2:26" s="18" customFormat="1" ht="160.5" customHeight="1" x14ac:dyDescent="0.2">
      <c r="B38" s="19"/>
      <c r="C38" s="744" t="s">
        <v>422</v>
      </c>
      <c r="D38" s="745"/>
      <c r="E38" s="745"/>
      <c r="F38" s="745"/>
      <c r="G38" s="746"/>
      <c r="H38" s="95">
        <v>529</v>
      </c>
      <c r="I38" s="95">
        <v>530</v>
      </c>
      <c r="J38" s="96">
        <v>1</v>
      </c>
      <c r="K38" s="891" t="s">
        <v>423</v>
      </c>
      <c r="L38" s="892"/>
      <c r="M38" s="892"/>
      <c r="N38" s="892"/>
      <c r="O38" s="892"/>
      <c r="P38" s="892"/>
      <c r="Q38" s="892"/>
      <c r="R38" s="892"/>
      <c r="S38" s="892"/>
      <c r="T38" s="892"/>
      <c r="U38" s="892"/>
      <c r="V38" s="892"/>
      <c r="W38" s="892"/>
      <c r="X38" s="892"/>
      <c r="Y38" s="893"/>
      <c r="Z38" s="16"/>
    </row>
    <row r="39" spans="2:26" s="18" customFormat="1" ht="141.94999999999999" customHeight="1" x14ac:dyDescent="0.2">
      <c r="B39" s="19"/>
      <c r="C39" s="744" t="s">
        <v>424</v>
      </c>
      <c r="D39" s="745"/>
      <c r="E39" s="745"/>
      <c r="F39" s="745"/>
      <c r="G39" s="746"/>
      <c r="H39" s="97">
        <v>854</v>
      </c>
      <c r="I39" s="97">
        <v>868</v>
      </c>
      <c r="J39" s="96">
        <v>0.98299999999999998</v>
      </c>
      <c r="K39" s="891" t="s">
        <v>425</v>
      </c>
      <c r="L39" s="892"/>
      <c r="M39" s="892"/>
      <c r="N39" s="892"/>
      <c r="O39" s="892"/>
      <c r="P39" s="892"/>
      <c r="Q39" s="892"/>
      <c r="R39" s="892"/>
      <c r="S39" s="892"/>
      <c r="T39" s="892"/>
      <c r="U39" s="892"/>
      <c r="V39" s="892"/>
      <c r="W39" s="892"/>
      <c r="X39" s="892"/>
      <c r="Y39" s="893"/>
      <c r="Z39" s="16"/>
    </row>
    <row r="40" spans="2:26" s="18" customFormat="1" ht="193.5" customHeight="1" x14ac:dyDescent="0.2">
      <c r="B40" s="19"/>
      <c r="C40" s="744" t="s">
        <v>426</v>
      </c>
      <c r="D40" s="745"/>
      <c r="E40" s="745"/>
      <c r="F40" s="745"/>
      <c r="G40" s="746"/>
      <c r="H40" s="97">
        <v>530</v>
      </c>
      <c r="I40" s="97">
        <v>532</v>
      </c>
      <c r="J40" s="96">
        <v>0.996</v>
      </c>
      <c r="K40" s="747" t="s">
        <v>427</v>
      </c>
      <c r="L40" s="748"/>
      <c r="M40" s="748"/>
      <c r="N40" s="748"/>
      <c r="O40" s="748"/>
      <c r="P40" s="748"/>
      <c r="Q40" s="748"/>
      <c r="R40" s="748"/>
      <c r="S40" s="748"/>
      <c r="T40" s="748"/>
      <c r="U40" s="748"/>
      <c r="V40" s="748"/>
      <c r="W40" s="748"/>
      <c r="X40" s="748"/>
      <c r="Y40" s="749"/>
      <c r="Z40" s="16"/>
    </row>
    <row r="41" spans="2:26" s="18" customFormat="1" ht="169.5" customHeight="1" thickBot="1" x14ac:dyDescent="0.25">
      <c r="B41" s="19"/>
      <c r="C41" s="744"/>
      <c r="D41" s="745"/>
      <c r="E41" s="745"/>
      <c r="F41" s="745"/>
      <c r="G41" s="746"/>
      <c r="H41" s="239"/>
      <c r="I41" s="239"/>
      <c r="J41" s="129"/>
      <c r="K41" s="747"/>
      <c r="L41" s="748"/>
      <c r="M41" s="748"/>
      <c r="N41" s="748"/>
      <c r="O41" s="748"/>
      <c r="P41" s="748"/>
      <c r="Q41" s="748"/>
      <c r="R41" s="748"/>
      <c r="S41" s="748"/>
      <c r="T41" s="748"/>
      <c r="U41" s="748"/>
      <c r="V41" s="748"/>
      <c r="W41" s="748"/>
      <c r="X41" s="748"/>
      <c r="Y41" s="749"/>
      <c r="Z41" s="16"/>
    </row>
    <row r="42" spans="2:26" s="18" customFormat="1" ht="15.75" customHeight="1" thickBot="1" x14ac:dyDescent="0.3">
      <c r="B42" s="19"/>
      <c r="C42" s="750" t="s">
        <v>428</v>
      </c>
      <c r="D42" s="751"/>
      <c r="E42" s="751"/>
      <c r="F42" s="751"/>
      <c r="G42" s="752"/>
      <c r="H42" s="98">
        <f>SUM(H38:H41)</f>
        <v>1913</v>
      </c>
      <c r="I42" s="98">
        <f>SUM(I38:I41)</f>
        <v>1930</v>
      </c>
      <c r="J42" s="238">
        <f>AVERAGE(J38:J41)</f>
        <v>0.99299999999999999</v>
      </c>
      <c r="K42" s="753"/>
      <c r="L42" s="754"/>
      <c r="M42" s="754"/>
      <c r="N42" s="754"/>
      <c r="O42" s="754"/>
      <c r="P42" s="754"/>
      <c r="Q42" s="754"/>
      <c r="R42" s="754"/>
      <c r="S42" s="754"/>
      <c r="T42" s="754"/>
      <c r="U42" s="754"/>
      <c r="V42" s="754"/>
      <c r="W42" s="754"/>
      <c r="X42" s="754"/>
      <c r="Y42" s="755"/>
      <c r="Z42" s="16"/>
    </row>
    <row r="43" spans="2:26" s="18" customFormat="1" ht="5.25" customHeight="1" x14ac:dyDescent="0.2">
      <c r="B43" s="19"/>
      <c r="C43" s="15"/>
      <c r="D43" s="15"/>
      <c r="E43" s="15"/>
      <c r="F43" s="15"/>
      <c r="G43" s="15"/>
      <c r="H43" s="100"/>
      <c r="I43" s="100"/>
      <c r="J43" s="101"/>
      <c r="K43" s="15"/>
      <c r="L43" s="15"/>
      <c r="M43" s="15"/>
      <c r="N43" s="15"/>
      <c r="O43" s="15"/>
      <c r="P43" s="15"/>
      <c r="Q43" s="15"/>
      <c r="R43" s="15"/>
      <c r="S43" s="15"/>
      <c r="T43" s="15"/>
      <c r="U43" s="15"/>
      <c r="V43" s="15"/>
      <c r="W43" s="15"/>
      <c r="X43" s="15"/>
      <c r="Y43" s="15"/>
      <c r="Z43" s="16"/>
    </row>
    <row r="44" spans="2:26" s="18" customFormat="1" ht="15" thickBot="1" x14ac:dyDescent="0.25">
      <c r="B44" s="19"/>
      <c r="C44" s="15"/>
      <c r="D44" s="15"/>
      <c r="E44" s="15"/>
      <c r="F44" s="15"/>
      <c r="G44" s="15"/>
      <c r="H44" s="100"/>
      <c r="I44" s="100"/>
      <c r="J44" s="101"/>
      <c r="K44" s="15"/>
      <c r="L44" s="15"/>
      <c r="M44" s="15"/>
      <c r="N44" s="15"/>
      <c r="O44" s="15"/>
      <c r="P44" s="15"/>
      <c r="Q44" s="15"/>
      <c r="R44" s="15"/>
      <c r="S44" s="15"/>
      <c r="T44" s="15"/>
      <c r="U44" s="15"/>
      <c r="V44" s="15"/>
      <c r="W44" s="15"/>
      <c r="X44" s="15"/>
      <c r="Y44" s="15"/>
      <c r="Z44" s="16"/>
    </row>
    <row r="45" spans="2:26" s="18" customFormat="1" x14ac:dyDescent="0.2">
      <c r="B45" s="19"/>
      <c r="C45" s="588"/>
      <c r="D45" s="589"/>
      <c r="E45" s="589"/>
      <c r="F45" s="589"/>
      <c r="G45" s="589"/>
      <c r="H45" s="589"/>
      <c r="I45" s="589"/>
      <c r="J45" s="589"/>
      <c r="K45" s="589"/>
      <c r="L45" s="589"/>
      <c r="M45" s="589"/>
      <c r="N45" s="589"/>
      <c r="O45" s="589"/>
      <c r="P45" s="589"/>
      <c r="Q45" s="589"/>
      <c r="R45" s="589"/>
      <c r="S45" s="589"/>
      <c r="T45" s="589"/>
      <c r="U45" s="589"/>
      <c r="V45" s="589"/>
      <c r="W45" s="589"/>
      <c r="X45" s="589"/>
      <c r="Y45" s="590"/>
      <c r="Z45" s="16"/>
    </row>
    <row r="46" spans="2:26" ht="15" thickBot="1" x14ac:dyDescent="0.25">
      <c r="B46" s="14"/>
      <c r="C46" s="716"/>
      <c r="D46" s="717"/>
      <c r="E46" s="717"/>
      <c r="F46" s="717"/>
      <c r="G46" s="717"/>
      <c r="H46" s="717"/>
      <c r="I46" s="717"/>
      <c r="J46" s="717"/>
      <c r="K46" s="717"/>
      <c r="L46" s="717"/>
      <c r="M46" s="717"/>
      <c r="N46" s="717"/>
      <c r="O46" s="717"/>
      <c r="P46" s="717"/>
      <c r="Q46" s="717"/>
      <c r="R46" s="717"/>
      <c r="S46" s="717"/>
      <c r="T46" s="717"/>
      <c r="U46" s="717"/>
      <c r="V46" s="717"/>
      <c r="W46" s="717"/>
      <c r="X46" s="717"/>
      <c r="Y46" s="718"/>
      <c r="Z46" s="16"/>
    </row>
    <row r="47" spans="2:26" x14ac:dyDescent="0.2">
      <c r="B47" s="14"/>
      <c r="C47" s="719" t="s">
        <v>429</v>
      </c>
      <c r="D47" s="720"/>
      <c r="E47" s="720"/>
      <c r="F47" s="720"/>
      <c r="G47" s="720"/>
      <c r="H47" s="720"/>
      <c r="I47" s="720"/>
      <c r="J47" s="720"/>
      <c r="K47" s="720"/>
      <c r="L47" s="720"/>
      <c r="M47" s="720"/>
      <c r="N47" s="720"/>
      <c r="O47" s="720"/>
      <c r="P47" s="720"/>
      <c r="Q47" s="720"/>
      <c r="R47" s="720"/>
      <c r="S47" s="720"/>
      <c r="T47" s="720"/>
      <c r="U47" s="720"/>
      <c r="V47" s="720"/>
      <c r="W47" s="720"/>
      <c r="X47" s="720"/>
      <c r="Y47" s="721"/>
      <c r="Z47" s="16"/>
    </row>
    <row r="48" spans="2:26" x14ac:dyDescent="0.2">
      <c r="B48" s="14"/>
      <c r="C48" s="722"/>
      <c r="D48" s="723"/>
      <c r="E48" s="723"/>
      <c r="F48" s="723"/>
      <c r="G48" s="723"/>
      <c r="H48" s="723"/>
      <c r="I48" s="723"/>
      <c r="J48" s="723"/>
      <c r="K48" s="723"/>
      <c r="L48" s="723"/>
      <c r="M48" s="723"/>
      <c r="N48" s="723"/>
      <c r="O48" s="723"/>
      <c r="P48" s="723"/>
      <c r="Q48" s="723"/>
      <c r="R48" s="723"/>
      <c r="S48" s="723"/>
      <c r="T48" s="723"/>
      <c r="U48" s="723"/>
      <c r="V48" s="723"/>
      <c r="W48" s="723"/>
      <c r="X48" s="723"/>
      <c r="Y48" s="724"/>
      <c r="Z48" s="16"/>
    </row>
    <row r="49" spans="2:26" x14ac:dyDescent="0.2">
      <c r="B49" s="14"/>
      <c r="C49" s="722"/>
      <c r="D49" s="723"/>
      <c r="E49" s="723"/>
      <c r="F49" s="723"/>
      <c r="G49" s="723"/>
      <c r="H49" s="723"/>
      <c r="I49" s="723"/>
      <c r="J49" s="723"/>
      <c r="K49" s="723"/>
      <c r="L49" s="723"/>
      <c r="M49" s="723"/>
      <c r="N49" s="723"/>
      <c r="O49" s="723"/>
      <c r="P49" s="723"/>
      <c r="Q49" s="723"/>
      <c r="R49" s="723"/>
      <c r="S49" s="723"/>
      <c r="T49" s="723"/>
      <c r="U49" s="723"/>
      <c r="V49" s="723"/>
      <c r="W49" s="723"/>
      <c r="X49" s="723"/>
      <c r="Y49" s="724"/>
      <c r="Z49" s="16"/>
    </row>
    <row r="50" spans="2:26" x14ac:dyDescent="0.2">
      <c r="B50" s="14"/>
      <c r="C50" s="722"/>
      <c r="D50" s="723"/>
      <c r="E50" s="723"/>
      <c r="F50" s="723"/>
      <c r="G50" s="723"/>
      <c r="H50" s="723"/>
      <c r="I50" s="723"/>
      <c r="J50" s="723"/>
      <c r="K50" s="723"/>
      <c r="L50" s="723"/>
      <c r="M50" s="723"/>
      <c r="N50" s="723"/>
      <c r="O50" s="723"/>
      <c r="P50" s="723"/>
      <c r="Q50" s="723"/>
      <c r="R50" s="723"/>
      <c r="S50" s="723"/>
      <c r="T50" s="723"/>
      <c r="U50" s="723"/>
      <c r="V50" s="723"/>
      <c r="W50" s="723"/>
      <c r="X50" s="723"/>
      <c r="Y50" s="724"/>
      <c r="Z50" s="16"/>
    </row>
    <row r="51" spans="2:26" x14ac:dyDescent="0.2">
      <c r="B51" s="14"/>
      <c r="C51" s="722"/>
      <c r="D51" s="723"/>
      <c r="E51" s="723"/>
      <c r="F51" s="723"/>
      <c r="G51" s="723"/>
      <c r="H51" s="723"/>
      <c r="I51" s="723"/>
      <c r="J51" s="723"/>
      <c r="K51" s="723"/>
      <c r="L51" s="723"/>
      <c r="M51" s="723"/>
      <c r="N51" s="723"/>
      <c r="O51" s="723"/>
      <c r="P51" s="723"/>
      <c r="Q51" s="723"/>
      <c r="R51" s="723"/>
      <c r="S51" s="723"/>
      <c r="T51" s="723"/>
      <c r="U51" s="723"/>
      <c r="V51" s="723"/>
      <c r="W51" s="723"/>
      <c r="X51" s="723"/>
      <c r="Y51" s="724"/>
      <c r="Z51" s="16"/>
    </row>
    <row r="52" spans="2:26" x14ac:dyDescent="0.2">
      <c r="B52" s="14"/>
      <c r="C52" s="722"/>
      <c r="D52" s="723"/>
      <c r="E52" s="723"/>
      <c r="F52" s="723"/>
      <c r="G52" s="723"/>
      <c r="H52" s="723"/>
      <c r="I52" s="723"/>
      <c r="J52" s="723"/>
      <c r="K52" s="723"/>
      <c r="L52" s="723"/>
      <c r="M52" s="723"/>
      <c r="N52" s="723"/>
      <c r="O52" s="723"/>
      <c r="P52" s="723"/>
      <c r="Q52" s="723"/>
      <c r="R52" s="723"/>
      <c r="S52" s="723"/>
      <c r="T52" s="723"/>
      <c r="U52" s="723"/>
      <c r="V52" s="723"/>
      <c r="W52" s="723"/>
      <c r="X52" s="723"/>
      <c r="Y52" s="724"/>
      <c r="Z52" s="16"/>
    </row>
    <row r="53" spans="2:26" x14ac:dyDescent="0.2">
      <c r="B53" s="14"/>
      <c r="C53" s="722"/>
      <c r="D53" s="723"/>
      <c r="E53" s="723"/>
      <c r="F53" s="723"/>
      <c r="G53" s="723"/>
      <c r="H53" s="723"/>
      <c r="I53" s="723"/>
      <c r="J53" s="723"/>
      <c r="K53" s="723"/>
      <c r="L53" s="723"/>
      <c r="M53" s="723"/>
      <c r="N53" s="723"/>
      <c r="O53" s="723"/>
      <c r="P53" s="723"/>
      <c r="Q53" s="723"/>
      <c r="R53" s="723"/>
      <c r="S53" s="723"/>
      <c r="T53" s="723"/>
      <c r="U53" s="723"/>
      <c r="V53" s="723"/>
      <c r="W53" s="723"/>
      <c r="X53" s="723"/>
      <c r="Y53" s="724"/>
      <c r="Z53" s="16"/>
    </row>
    <row r="54" spans="2:26" x14ac:dyDescent="0.2">
      <c r="B54" s="14"/>
      <c r="C54" s="722"/>
      <c r="D54" s="723"/>
      <c r="E54" s="723"/>
      <c r="F54" s="723"/>
      <c r="G54" s="723"/>
      <c r="H54" s="723"/>
      <c r="I54" s="723"/>
      <c r="J54" s="723"/>
      <c r="K54" s="723"/>
      <c r="L54" s="723"/>
      <c r="M54" s="723"/>
      <c r="N54" s="723"/>
      <c r="O54" s="723"/>
      <c r="P54" s="723"/>
      <c r="Q54" s="723"/>
      <c r="R54" s="723"/>
      <c r="S54" s="723"/>
      <c r="T54" s="723"/>
      <c r="U54" s="723"/>
      <c r="V54" s="723"/>
      <c r="W54" s="723"/>
      <c r="X54" s="723"/>
      <c r="Y54" s="724"/>
      <c r="Z54" s="16"/>
    </row>
    <row r="55" spans="2:26" x14ac:dyDescent="0.2">
      <c r="B55" s="14"/>
      <c r="C55" s="722"/>
      <c r="D55" s="723"/>
      <c r="E55" s="723"/>
      <c r="F55" s="723"/>
      <c r="G55" s="723"/>
      <c r="H55" s="723"/>
      <c r="I55" s="723"/>
      <c r="J55" s="723"/>
      <c r="K55" s="723"/>
      <c r="L55" s="723"/>
      <c r="M55" s="723"/>
      <c r="N55" s="723"/>
      <c r="O55" s="723"/>
      <c r="P55" s="723"/>
      <c r="Q55" s="723"/>
      <c r="R55" s="723"/>
      <c r="S55" s="723"/>
      <c r="T55" s="723"/>
      <c r="U55" s="723"/>
      <c r="V55" s="723"/>
      <c r="W55" s="723"/>
      <c r="X55" s="723"/>
      <c r="Y55" s="724"/>
      <c r="Z55" s="16"/>
    </row>
    <row r="56" spans="2:26" x14ac:dyDescent="0.2">
      <c r="B56" s="14"/>
      <c r="C56" s="722"/>
      <c r="D56" s="723"/>
      <c r="E56" s="723"/>
      <c r="F56" s="723"/>
      <c r="G56" s="723"/>
      <c r="H56" s="723"/>
      <c r="I56" s="723"/>
      <c r="J56" s="723"/>
      <c r="K56" s="723"/>
      <c r="L56" s="723"/>
      <c r="M56" s="723"/>
      <c r="N56" s="723"/>
      <c r="O56" s="723"/>
      <c r="P56" s="723"/>
      <c r="Q56" s="723"/>
      <c r="R56" s="723"/>
      <c r="S56" s="723"/>
      <c r="T56" s="723"/>
      <c r="U56" s="723"/>
      <c r="V56" s="723"/>
      <c r="W56" s="723"/>
      <c r="X56" s="723"/>
      <c r="Y56" s="724"/>
      <c r="Z56" s="16"/>
    </row>
    <row r="57" spans="2:26" x14ac:dyDescent="0.2">
      <c r="B57" s="14"/>
      <c r="C57" s="722"/>
      <c r="D57" s="723"/>
      <c r="E57" s="723"/>
      <c r="F57" s="723"/>
      <c r="G57" s="723"/>
      <c r="H57" s="723"/>
      <c r="I57" s="723"/>
      <c r="J57" s="723"/>
      <c r="K57" s="723"/>
      <c r="L57" s="723"/>
      <c r="M57" s="723"/>
      <c r="N57" s="723"/>
      <c r="O57" s="723"/>
      <c r="P57" s="723"/>
      <c r="Q57" s="723"/>
      <c r="R57" s="723"/>
      <c r="S57" s="723"/>
      <c r="T57" s="723"/>
      <c r="U57" s="723"/>
      <c r="V57" s="723"/>
      <c r="W57" s="723"/>
      <c r="X57" s="723"/>
      <c r="Y57" s="724"/>
      <c r="Z57" s="16"/>
    </row>
    <row r="58" spans="2:26" x14ac:dyDescent="0.2">
      <c r="B58" s="14"/>
      <c r="C58" s="722"/>
      <c r="D58" s="723"/>
      <c r="E58" s="723"/>
      <c r="F58" s="723"/>
      <c r="G58" s="723"/>
      <c r="H58" s="723"/>
      <c r="I58" s="723"/>
      <c r="J58" s="723"/>
      <c r="K58" s="723"/>
      <c r="L58" s="723"/>
      <c r="M58" s="723"/>
      <c r="N58" s="723"/>
      <c r="O58" s="723"/>
      <c r="P58" s="723"/>
      <c r="Q58" s="723"/>
      <c r="R58" s="723"/>
      <c r="S58" s="723"/>
      <c r="T58" s="723"/>
      <c r="U58" s="723"/>
      <c r="V58" s="723"/>
      <c r="W58" s="723"/>
      <c r="X58" s="723"/>
      <c r="Y58" s="724"/>
      <c r="Z58" s="16"/>
    </row>
    <row r="59" spans="2:26" ht="15" thickBot="1" x14ac:dyDescent="0.25">
      <c r="B59" s="14"/>
      <c r="C59" s="725"/>
      <c r="D59" s="726"/>
      <c r="E59" s="726"/>
      <c r="F59" s="726"/>
      <c r="G59" s="726"/>
      <c r="H59" s="726"/>
      <c r="I59" s="726"/>
      <c r="J59" s="726"/>
      <c r="K59" s="726"/>
      <c r="L59" s="726"/>
      <c r="M59" s="726"/>
      <c r="N59" s="726"/>
      <c r="O59" s="726"/>
      <c r="P59" s="726"/>
      <c r="Q59" s="726"/>
      <c r="R59" s="726"/>
      <c r="S59" s="726"/>
      <c r="T59" s="726"/>
      <c r="U59" s="726"/>
      <c r="V59" s="726"/>
      <c r="W59" s="726"/>
      <c r="X59" s="726"/>
      <c r="Y59" s="727"/>
      <c r="Z59" s="16"/>
    </row>
    <row r="60" spans="2:26" x14ac:dyDescent="0.2">
      <c r="B60" s="20"/>
      <c r="C60" s="78"/>
      <c r="D60" s="78"/>
      <c r="E60" s="78"/>
      <c r="F60" s="78"/>
      <c r="G60" s="78"/>
      <c r="H60" s="78"/>
      <c r="I60" s="78"/>
      <c r="J60" s="78"/>
      <c r="K60" s="78"/>
      <c r="L60" s="78"/>
      <c r="M60" s="78"/>
      <c r="N60" s="78"/>
      <c r="O60" s="78"/>
      <c r="P60" s="78"/>
      <c r="Q60" s="78"/>
      <c r="R60" s="78"/>
      <c r="S60" s="78"/>
      <c r="T60" s="78"/>
      <c r="U60" s="78"/>
      <c r="V60" s="78"/>
      <c r="W60" s="78"/>
      <c r="X60" s="78"/>
      <c r="Y60" s="78"/>
      <c r="Z60" s="21"/>
    </row>
    <row r="61" spans="2:26" ht="15" thickBot="1" x14ac:dyDescent="0.25">
      <c r="B61" s="2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23"/>
    </row>
    <row r="62" spans="2:26" ht="14.25" customHeight="1" x14ac:dyDescent="0.2">
      <c r="B62" s="24"/>
      <c r="C62" s="728" t="s">
        <v>46</v>
      </c>
      <c r="D62" s="729"/>
      <c r="E62" s="729"/>
      <c r="F62" s="729"/>
      <c r="G62" s="875"/>
      <c r="H62" s="728" t="s">
        <v>85</v>
      </c>
      <c r="I62" s="875"/>
      <c r="J62" s="728" t="s">
        <v>56</v>
      </c>
      <c r="K62" s="729"/>
      <c r="L62" s="729"/>
      <c r="M62" s="875"/>
      <c r="N62" s="728" t="s">
        <v>430</v>
      </c>
      <c r="O62" s="729"/>
      <c r="P62" s="729"/>
      <c r="Q62" s="729"/>
      <c r="R62" s="729"/>
      <c r="S62" s="729"/>
      <c r="T62" s="875"/>
      <c r="U62" s="729" t="s">
        <v>58</v>
      </c>
      <c r="V62" s="729"/>
      <c r="W62" s="729"/>
      <c r="X62" s="729"/>
      <c r="Y62" s="875"/>
      <c r="Z62" s="25"/>
    </row>
    <row r="63" spans="2:26" ht="14.25" customHeight="1" x14ac:dyDescent="0.2">
      <c r="B63" s="26"/>
      <c r="C63" s="730"/>
      <c r="D63" s="731"/>
      <c r="E63" s="731"/>
      <c r="F63" s="731"/>
      <c r="G63" s="876"/>
      <c r="H63" s="730"/>
      <c r="I63" s="876"/>
      <c r="J63" s="730"/>
      <c r="K63" s="731"/>
      <c r="L63" s="731"/>
      <c r="M63" s="876"/>
      <c r="N63" s="730"/>
      <c r="O63" s="731"/>
      <c r="P63" s="731"/>
      <c r="Q63" s="731"/>
      <c r="R63" s="731"/>
      <c r="S63" s="731"/>
      <c r="T63" s="876"/>
      <c r="U63" s="731"/>
      <c r="V63" s="731"/>
      <c r="W63" s="731"/>
      <c r="X63" s="731"/>
      <c r="Y63" s="876"/>
      <c r="Z63" s="25"/>
    </row>
    <row r="64" spans="2:26" ht="15" customHeight="1" x14ac:dyDescent="0.2">
      <c r="B64" s="26"/>
      <c r="C64" s="730"/>
      <c r="D64" s="731"/>
      <c r="E64" s="731"/>
      <c r="F64" s="731"/>
      <c r="G64" s="876"/>
      <c r="H64" s="730"/>
      <c r="I64" s="876"/>
      <c r="J64" s="730"/>
      <c r="K64" s="731"/>
      <c r="L64" s="731"/>
      <c r="M64" s="876"/>
      <c r="N64" s="730"/>
      <c r="O64" s="731"/>
      <c r="P64" s="731"/>
      <c r="Q64" s="731"/>
      <c r="R64" s="731"/>
      <c r="S64" s="731"/>
      <c r="T64" s="876"/>
      <c r="U64" s="731"/>
      <c r="V64" s="731"/>
      <c r="W64" s="731"/>
      <c r="X64" s="731"/>
      <c r="Y64" s="876"/>
      <c r="Z64" s="25"/>
    </row>
    <row r="65" spans="2:26" ht="102.95" customHeight="1" x14ac:dyDescent="0.2">
      <c r="B65" s="24"/>
      <c r="C65" s="1270" t="s">
        <v>422</v>
      </c>
      <c r="D65" s="1271"/>
      <c r="E65" s="1271"/>
      <c r="F65" s="1271"/>
      <c r="G65" s="1272"/>
      <c r="H65" s="1273" t="s">
        <v>431</v>
      </c>
      <c r="I65" s="1274"/>
      <c r="J65" s="1273" t="s">
        <v>432</v>
      </c>
      <c r="K65" s="1275"/>
      <c r="L65" s="1275"/>
      <c r="M65" s="1274"/>
      <c r="N65" s="1267" t="s">
        <v>433</v>
      </c>
      <c r="O65" s="1268"/>
      <c r="P65" s="1268"/>
      <c r="Q65" s="1268"/>
      <c r="R65" s="1268"/>
      <c r="S65" s="1268"/>
      <c r="T65" s="1269"/>
      <c r="U65" s="1267" t="s">
        <v>434</v>
      </c>
      <c r="V65" s="1268"/>
      <c r="W65" s="1268"/>
      <c r="X65" s="1268"/>
      <c r="Y65" s="1269"/>
      <c r="Z65" s="27"/>
    </row>
    <row r="66" spans="2:26" ht="77.45" customHeight="1" x14ac:dyDescent="0.2">
      <c r="B66" s="24"/>
      <c r="C66" s="1270" t="s">
        <v>424</v>
      </c>
      <c r="D66" s="1271"/>
      <c r="E66" s="1271"/>
      <c r="F66" s="1271"/>
      <c r="G66" s="1272"/>
      <c r="H66" s="1273" t="s">
        <v>435</v>
      </c>
      <c r="I66" s="1274"/>
      <c r="J66" s="1273" t="s">
        <v>436</v>
      </c>
      <c r="K66" s="1275"/>
      <c r="L66" s="1275"/>
      <c r="M66" s="1274"/>
      <c r="N66" s="1267" t="s">
        <v>437</v>
      </c>
      <c r="O66" s="1268"/>
      <c r="P66" s="1268"/>
      <c r="Q66" s="1268"/>
      <c r="R66" s="1268"/>
      <c r="S66" s="1268"/>
      <c r="T66" s="1269"/>
      <c r="U66" s="1267" t="s">
        <v>438</v>
      </c>
      <c r="V66" s="1268"/>
      <c r="W66" s="1268"/>
      <c r="X66" s="1268"/>
      <c r="Y66" s="1269"/>
      <c r="Z66" s="27"/>
    </row>
    <row r="67" spans="2:26" ht="83.1" customHeight="1" x14ac:dyDescent="0.2">
      <c r="B67" s="24"/>
      <c r="C67" s="1270" t="s">
        <v>424</v>
      </c>
      <c r="D67" s="1271"/>
      <c r="E67" s="1271"/>
      <c r="F67" s="1271"/>
      <c r="G67" s="1272"/>
      <c r="H67" s="696" t="s">
        <v>439</v>
      </c>
      <c r="I67" s="1279"/>
      <c r="J67" s="1280" t="s">
        <v>440</v>
      </c>
      <c r="K67" s="871"/>
      <c r="L67" s="871"/>
      <c r="M67" s="871"/>
      <c r="N67" s="1267" t="s">
        <v>441</v>
      </c>
      <c r="O67" s="1268"/>
      <c r="P67" s="1268"/>
      <c r="Q67" s="1268"/>
      <c r="R67" s="1268"/>
      <c r="S67" s="1268"/>
      <c r="T67" s="1269"/>
      <c r="U67" s="1278" t="s">
        <v>442</v>
      </c>
      <c r="V67" s="1278"/>
      <c r="W67" s="1278"/>
      <c r="X67" s="1278"/>
      <c r="Y67" s="1278"/>
      <c r="Z67" s="27"/>
    </row>
    <row r="68" spans="2:26" ht="57.95" customHeight="1" x14ac:dyDescent="0.2">
      <c r="B68" s="24"/>
      <c r="C68" s="1276"/>
      <c r="D68" s="1277"/>
      <c r="E68" s="1277"/>
      <c r="F68" s="1277"/>
      <c r="G68" s="1277"/>
      <c r="H68" s="695"/>
      <c r="I68" s="871"/>
      <c r="J68" s="695"/>
      <c r="K68" s="871"/>
      <c r="L68" s="871"/>
      <c r="M68" s="871"/>
      <c r="N68" s="1278"/>
      <c r="O68" s="1278"/>
      <c r="P68" s="1278"/>
      <c r="Q68" s="1278"/>
      <c r="R68" s="1278"/>
      <c r="S68" s="1278"/>
      <c r="T68" s="1278"/>
      <c r="U68" s="1278"/>
      <c r="V68" s="1278"/>
      <c r="W68" s="1278"/>
      <c r="X68" s="1278"/>
      <c r="Y68" s="1278"/>
      <c r="Z68" s="27"/>
    </row>
    <row r="69" spans="2:26" x14ac:dyDescent="0.2">
      <c r="B69" s="28"/>
      <c r="C69" s="78"/>
      <c r="D69" s="78"/>
      <c r="E69" s="78"/>
      <c r="F69" s="78"/>
      <c r="G69" s="78"/>
      <c r="H69" s="78"/>
      <c r="I69" s="78"/>
      <c r="J69" s="78"/>
      <c r="K69" s="78"/>
      <c r="L69" s="78"/>
      <c r="M69" s="78"/>
      <c r="N69" s="78"/>
      <c r="O69" s="78"/>
      <c r="P69" s="78"/>
      <c r="Q69" s="78"/>
      <c r="R69" s="78"/>
      <c r="S69" s="78"/>
      <c r="T69" s="78"/>
      <c r="U69" s="78"/>
      <c r="V69" s="78"/>
      <c r="W69" s="78"/>
      <c r="X69" s="78"/>
      <c r="Y69" s="78"/>
      <c r="Z69" s="29"/>
    </row>
  </sheetData>
  <mergeCells count="98">
    <mergeCell ref="V11:Y11"/>
    <mergeCell ref="R10:U10"/>
    <mergeCell ref="I10:Q11"/>
    <mergeCell ref="R11:U11"/>
    <mergeCell ref="C10:H11"/>
    <mergeCell ref="C16:H16"/>
    <mergeCell ref="I16:Y16"/>
    <mergeCell ref="C18:H18"/>
    <mergeCell ref="I18:Y18"/>
    <mergeCell ref="B2:G4"/>
    <mergeCell ref="H2:Z2"/>
    <mergeCell ref="H3:O3"/>
    <mergeCell ref="P3:Z3"/>
    <mergeCell ref="H4:Z4"/>
    <mergeCell ref="C13:H14"/>
    <mergeCell ref="I13:S14"/>
    <mergeCell ref="T13:Y13"/>
    <mergeCell ref="T14:Y14"/>
    <mergeCell ref="C7:H8"/>
    <mergeCell ref="I7:Y8"/>
    <mergeCell ref="V10:Y10"/>
    <mergeCell ref="C20:H21"/>
    <mergeCell ref="I20:L21"/>
    <mergeCell ref="M20:S20"/>
    <mergeCell ref="C26:H26"/>
    <mergeCell ref="I26:Y26"/>
    <mergeCell ref="M21:S21"/>
    <mergeCell ref="T21:Y21"/>
    <mergeCell ref="T20:Y20"/>
    <mergeCell ref="C23:I23"/>
    <mergeCell ref="J23:P23"/>
    <mergeCell ref="Q23:Y23"/>
    <mergeCell ref="C24:I24"/>
    <mergeCell ref="J24:P24"/>
    <mergeCell ref="Q24:Y24"/>
    <mergeCell ref="I36:I37"/>
    <mergeCell ref="J36:J37"/>
    <mergeCell ref="K36:Y37"/>
    <mergeCell ref="O28:Q28"/>
    <mergeCell ref="S28:T28"/>
    <mergeCell ref="V28:X28"/>
    <mergeCell ref="C30:I32"/>
    <mergeCell ref="J30:N30"/>
    <mergeCell ref="C28:H28"/>
    <mergeCell ref="I28:J28"/>
    <mergeCell ref="K28:N28"/>
    <mergeCell ref="O30:T30"/>
    <mergeCell ref="U30:Y30"/>
    <mergeCell ref="K31:N31"/>
    <mergeCell ref="O31:Q31"/>
    <mergeCell ref="R31:T31"/>
    <mergeCell ref="C40:G40"/>
    <mergeCell ref="K40:Y40"/>
    <mergeCell ref="C41:G41"/>
    <mergeCell ref="K41:Y41"/>
    <mergeCell ref="K32:N32"/>
    <mergeCell ref="O32:Q32"/>
    <mergeCell ref="R32:T32"/>
    <mergeCell ref="U32:V32"/>
    <mergeCell ref="W32:Y32"/>
    <mergeCell ref="C39:G39"/>
    <mergeCell ref="K39:Y39"/>
    <mergeCell ref="C38:G38"/>
    <mergeCell ref="K38:Y38"/>
    <mergeCell ref="C34:Y35"/>
    <mergeCell ref="C36:G37"/>
    <mergeCell ref="H36:H37"/>
    <mergeCell ref="N62:T64"/>
    <mergeCell ref="U62:Y64"/>
    <mergeCell ref="C42:G42"/>
    <mergeCell ref="K42:Y42"/>
    <mergeCell ref="C45:Y46"/>
    <mergeCell ref="C68:G68"/>
    <mergeCell ref="H68:I68"/>
    <mergeCell ref="J68:M68"/>
    <mergeCell ref="N67:T67"/>
    <mergeCell ref="U67:Y67"/>
    <mergeCell ref="N68:T68"/>
    <mergeCell ref="U68:Y68"/>
    <mergeCell ref="C67:G67"/>
    <mergeCell ref="H67:I67"/>
    <mergeCell ref="J67:M67"/>
    <mergeCell ref="U31:V31"/>
    <mergeCell ref="W31:Y31"/>
    <mergeCell ref="N65:T65"/>
    <mergeCell ref="U65:Y65"/>
    <mergeCell ref="N66:T66"/>
    <mergeCell ref="U66:Y66"/>
    <mergeCell ref="C47:Y59"/>
    <mergeCell ref="C62:G64"/>
    <mergeCell ref="C65:G65"/>
    <mergeCell ref="H65:I65"/>
    <mergeCell ref="J65:M65"/>
    <mergeCell ref="C66:G66"/>
    <mergeCell ref="H66:I66"/>
    <mergeCell ref="J66:M66"/>
    <mergeCell ref="H62:I64"/>
    <mergeCell ref="J62:M64"/>
  </mergeCells>
  <pageMargins left="0.70866141732283472" right="0.70866141732283472" top="0.74803149606299213" bottom="1.1098214285714285" header="0.31496062992125984" footer="0.31496062992125984"/>
  <pageSetup scale="53" fitToHeight="0" orientation="portrait" r:id="rId1"/>
  <headerFooter>
    <oddFooter>&amp;L
Calle 26 No.69-76 Edificio Elemento Torre 1, Piso 3 – C.P. 111071
PBX: 3779555 – Información: Línea 195                                              
Sede Operativa - Calle 22D No. 120-40
www.umv.gov.co 
&amp;CDESI-FM-007
&amp;P de &amp;N</oddFooter>
  </headerFooter>
  <rowBreaks count="1" manualBreakCount="1">
    <brk id="43" min="1" max="25"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Z69"/>
  <sheetViews>
    <sheetView view="pageBreakPreview" topLeftCell="A39" zoomScale="80" zoomScaleNormal="80" zoomScaleSheetLayoutView="80" zoomScalePageLayoutView="70" workbookViewId="0">
      <selection activeCell="K41" sqref="K41:Y41"/>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9" style="1" customWidth="1"/>
    <col min="9" max="9" width="13.42578125" style="1" customWidth="1"/>
    <col min="10" max="10" width="15" style="1" customWidth="1"/>
    <col min="11" max="14" width="3.85546875" style="1" customWidth="1"/>
    <col min="15" max="15" width="2.7109375" style="1" customWidth="1"/>
    <col min="16" max="16" width="7.7109375" style="1" customWidth="1"/>
    <col min="17" max="17" width="3.5703125" style="1" customWidth="1"/>
    <col min="18" max="18" width="3.7109375" style="1"/>
    <col min="19" max="19" width="4.85546875" style="1" customWidth="1"/>
    <col min="20" max="21" width="6.42578125" style="1" customWidth="1"/>
    <col min="22" max="22" width="3.7109375" style="1"/>
    <col min="23" max="24" width="5" style="1" customWidth="1"/>
    <col min="25" max="25" width="38.5703125" style="1" customWidth="1"/>
    <col min="26" max="31" width="3.7109375" style="1"/>
    <col min="32" max="32" width="7.28515625" style="1" bestFit="1" customWidth="1"/>
    <col min="33" max="33" width="5" style="1" bestFit="1" customWidth="1"/>
    <col min="34" max="16384" width="3.7109375" style="1"/>
  </cols>
  <sheetData>
    <row r="1" spans="2:26" ht="15" thickBot="1" x14ac:dyDescent="0.25">
      <c r="B1" s="2"/>
      <c r="C1" s="2"/>
      <c r="D1" s="2"/>
      <c r="E1" s="2"/>
      <c r="F1" s="2"/>
    </row>
    <row r="2" spans="2:26"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row>
    <row r="3" spans="2:26" ht="15"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row>
    <row r="4" spans="2:26" ht="15.75"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row>
    <row r="5" spans="2:26" ht="15" x14ac:dyDescent="0.2">
      <c r="H5" s="3"/>
      <c r="I5" s="3"/>
      <c r="J5" s="3"/>
      <c r="K5" s="3"/>
      <c r="L5" s="3"/>
      <c r="M5" s="3"/>
      <c r="N5" s="3"/>
      <c r="O5" s="3"/>
      <c r="P5" s="3"/>
      <c r="Q5" s="3"/>
      <c r="R5" s="3"/>
      <c r="S5" s="3"/>
      <c r="T5" s="3"/>
      <c r="U5" s="3"/>
      <c r="V5" s="3"/>
      <c r="W5" s="3"/>
      <c r="X5" s="3"/>
      <c r="Y5" s="3"/>
    </row>
    <row r="6" spans="2:26" ht="15.75" thickBot="1" x14ac:dyDescent="0.25">
      <c r="B6" s="4"/>
      <c r="C6" s="5"/>
      <c r="D6" s="5"/>
      <c r="E6" s="5"/>
      <c r="F6" s="5"/>
      <c r="G6" s="5"/>
      <c r="H6" s="5"/>
      <c r="I6" s="6"/>
      <c r="J6" s="6"/>
      <c r="K6" s="6"/>
      <c r="L6" s="6"/>
      <c r="M6" s="6"/>
      <c r="N6" s="6"/>
      <c r="O6" s="6"/>
      <c r="P6" s="6"/>
      <c r="Q6" s="6"/>
      <c r="R6" s="7"/>
      <c r="S6" s="7"/>
      <c r="T6" s="7"/>
      <c r="U6" s="7"/>
      <c r="V6" s="7"/>
      <c r="W6" s="5"/>
      <c r="X6" s="5"/>
      <c r="Y6" s="5"/>
      <c r="Z6" s="250"/>
    </row>
    <row r="7" spans="2:26" ht="15" customHeight="1" x14ac:dyDescent="0.2">
      <c r="B7" s="9"/>
      <c r="C7" s="444" t="s">
        <v>4</v>
      </c>
      <c r="D7" s="445"/>
      <c r="E7" s="445"/>
      <c r="F7" s="445"/>
      <c r="G7" s="445"/>
      <c r="H7" s="446"/>
      <c r="I7" s="770" t="s">
        <v>406</v>
      </c>
      <c r="J7" s="771"/>
      <c r="K7" s="771"/>
      <c r="L7" s="771"/>
      <c r="M7" s="771"/>
      <c r="N7" s="771"/>
      <c r="O7" s="771"/>
      <c r="P7" s="771"/>
      <c r="Q7" s="771"/>
      <c r="R7" s="771"/>
      <c r="S7" s="771"/>
      <c r="T7" s="771"/>
      <c r="U7" s="771"/>
      <c r="V7" s="771"/>
      <c r="W7" s="771"/>
      <c r="X7" s="771"/>
      <c r="Y7" s="772"/>
      <c r="Z7" s="27"/>
    </row>
    <row r="8" spans="2:26" ht="15.75" thickBot="1" x14ac:dyDescent="0.25">
      <c r="B8" s="9"/>
      <c r="C8" s="447"/>
      <c r="D8" s="448"/>
      <c r="E8" s="448"/>
      <c r="F8" s="448"/>
      <c r="G8" s="448"/>
      <c r="H8" s="449"/>
      <c r="I8" s="773"/>
      <c r="J8" s="774"/>
      <c r="K8" s="774"/>
      <c r="L8" s="774"/>
      <c r="M8" s="774"/>
      <c r="N8" s="774"/>
      <c r="O8" s="774"/>
      <c r="P8" s="774"/>
      <c r="Q8" s="774"/>
      <c r="R8" s="774"/>
      <c r="S8" s="774"/>
      <c r="T8" s="774"/>
      <c r="U8" s="774"/>
      <c r="V8" s="774"/>
      <c r="W8" s="774"/>
      <c r="X8" s="774"/>
      <c r="Y8" s="775"/>
      <c r="Z8" s="27"/>
    </row>
    <row r="9" spans="2:26"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27"/>
    </row>
    <row r="10" spans="2:26" ht="15" customHeight="1" thickBot="1" x14ac:dyDescent="0.25">
      <c r="B10" s="9"/>
      <c r="C10" s="444" t="s">
        <v>6</v>
      </c>
      <c r="D10" s="445"/>
      <c r="E10" s="445"/>
      <c r="F10" s="445"/>
      <c r="G10" s="445"/>
      <c r="H10" s="446"/>
      <c r="I10" s="1320" t="s">
        <v>443</v>
      </c>
      <c r="J10" s="1321"/>
      <c r="K10" s="1321"/>
      <c r="L10" s="1321"/>
      <c r="M10" s="1321"/>
      <c r="N10" s="1321"/>
      <c r="O10" s="1321"/>
      <c r="P10" s="1321"/>
      <c r="Q10" s="1322"/>
      <c r="R10" s="498" t="s">
        <v>8</v>
      </c>
      <c r="S10" s="499"/>
      <c r="T10" s="499"/>
      <c r="U10" s="500"/>
      <c r="V10" s="400" t="s">
        <v>9</v>
      </c>
      <c r="W10" s="401"/>
      <c r="X10" s="401"/>
      <c r="Y10" s="402"/>
      <c r="Z10" s="27"/>
    </row>
    <row r="11" spans="2:26" ht="28.5" customHeight="1" thickBot="1" x14ac:dyDescent="0.25">
      <c r="B11" s="9"/>
      <c r="C11" s="447"/>
      <c r="D11" s="448"/>
      <c r="E11" s="448"/>
      <c r="F11" s="448"/>
      <c r="G11" s="448"/>
      <c r="H11" s="449"/>
      <c r="I11" s="1323"/>
      <c r="J11" s="1324"/>
      <c r="K11" s="1324"/>
      <c r="L11" s="1324"/>
      <c r="M11" s="1324"/>
      <c r="N11" s="1324"/>
      <c r="O11" s="1324"/>
      <c r="P11" s="1324"/>
      <c r="Q11" s="1325"/>
      <c r="R11" s="427" t="s">
        <v>444</v>
      </c>
      <c r="S11" s="507"/>
      <c r="T11" s="507"/>
      <c r="U11" s="508"/>
      <c r="V11" s="1317">
        <v>1</v>
      </c>
      <c r="W11" s="1318"/>
      <c r="X11" s="1318"/>
      <c r="Y11" s="1319"/>
      <c r="Z11" s="27"/>
    </row>
    <row r="12" spans="2:26"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27"/>
    </row>
    <row r="13" spans="2:26" ht="15" customHeight="1" x14ac:dyDescent="0.2">
      <c r="B13" s="14"/>
      <c r="C13" s="444" t="s">
        <v>11</v>
      </c>
      <c r="D13" s="445"/>
      <c r="E13" s="445"/>
      <c r="F13" s="445"/>
      <c r="G13" s="445"/>
      <c r="H13" s="446"/>
      <c r="I13" s="1311" t="s">
        <v>445</v>
      </c>
      <c r="J13" s="1312"/>
      <c r="K13" s="1312"/>
      <c r="L13" s="1312"/>
      <c r="M13" s="1312"/>
      <c r="N13" s="1312"/>
      <c r="O13" s="1312"/>
      <c r="P13" s="1312"/>
      <c r="Q13" s="1312"/>
      <c r="R13" s="1312"/>
      <c r="S13" s="1313"/>
      <c r="T13" s="444" t="s">
        <v>13</v>
      </c>
      <c r="U13" s="445"/>
      <c r="V13" s="445"/>
      <c r="W13" s="445"/>
      <c r="X13" s="445"/>
      <c r="Y13" s="446"/>
      <c r="Z13" s="27"/>
    </row>
    <row r="14" spans="2:26" ht="50.25" customHeight="1" thickBot="1" x14ac:dyDescent="0.25">
      <c r="B14" s="14"/>
      <c r="C14" s="447"/>
      <c r="D14" s="448"/>
      <c r="E14" s="448"/>
      <c r="F14" s="448"/>
      <c r="G14" s="448"/>
      <c r="H14" s="449"/>
      <c r="I14" s="1314"/>
      <c r="J14" s="1315"/>
      <c r="K14" s="1315"/>
      <c r="L14" s="1315"/>
      <c r="M14" s="1315"/>
      <c r="N14" s="1315"/>
      <c r="O14" s="1315"/>
      <c r="P14" s="1315"/>
      <c r="Q14" s="1315"/>
      <c r="R14" s="1315"/>
      <c r="S14" s="1316"/>
      <c r="T14" s="456" t="s">
        <v>410</v>
      </c>
      <c r="U14" s="457"/>
      <c r="V14" s="457"/>
      <c r="W14" s="457"/>
      <c r="X14" s="457"/>
      <c r="Y14" s="458"/>
      <c r="Z14" s="27"/>
    </row>
    <row r="15" spans="2:26"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27"/>
    </row>
    <row r="16" spans="2:26" ht="57.75" customHeight="1" thickBot="1" x14ac:dyDescent="0.25">
      <c r="B16" s="14"/>
      <c r="C16" s="421" t="s">
        <v>15</v>
      </c>
      <c r="D16" s="422"/>
      <c r="E16" s="422"/>
      <c r="F16" s="422"/>
      <c r="G16" s="422"/>
      <c r="H16" s="423"/>
      <c r="I16" s="642" t="s">
        <v>446</v>
      </c>
      <c r="J16" s="1326"/>
      <c r="K16" s="1326"/>
      <c r="L16" s="1326"/>
      <c r="M16" s="1326"/>
      <c r="N16" s="1326"/>
      <c r="O16" s="1326"/>
      <c r="P16" s="1326"/>
      <c r="Q16" s="1326"/>
      <c r="R16" s="1326"/>
      <c r="S16" s="1326"/>
      <c r="T16" s="1326"/>
      <c r="U16" s="1326"/>
      <c r="V16" s="1326"/>
      <c r="W16" s="1326"/>
      <c r="X16" s="1326"/>
      <c r="Y16" s="1327"/>
      <c r="Z16" s="27"/>
    </row>
    <row r="17" spans="2:25"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row>
    <row r="18" spans="2:25" ht="89.25" customHeight="1" thickBot="1" x14ac:dyDescent="0.25">
      <c r="B18" s="14"/>
      <c r="C18" s="421" t="s">
        <v>69</v>
      </c>
      <c r="D18" s="422"/>
      <c r="E18" s="422"/>
      <c r="F18" s="422"/>
      <c r="G18" s="422"/>
      <c r="H18" s="423"/>
      <c r="I18" s="1328" t="s">
        <v>447</v>
      </c>
      <c r="J18" s="1329"/>
      <c r="K18" s="1329"/>
      <c r="L18" s="1329"/>
      <c r="M18" s="1329"/>
      <c r="N18" s="1329"/>
      <c r="O18" s="1329"/>
      <c r="P18" s="1329"/>
      <c r="Q18" s="1329"/>
      <c r="R18" s="1329"/>
      <c r="S18" s="1329"/>
      <c r="T18" s="1329"/>
      <c r="U18" s="1329"/>
      <c r="V18" s="1329"/>
      <c r="W18" s="1329"/>
      <c r="X18" s="1329"/>
      <c r="Y18" s="1330"/>
    </row>
    <row r="19" spans="2:25"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row>
    <row r="20" spans="2:25" ht="22.5" customHeight="1" x14ac:dyDescent="0.2">
      <c r="B20" s="14"/>
      <c r="C20" s="462" t="s">
        <v>19</v>
      </c>
      <c r="D20" s="463"/>
      <c r="E20" s="463"/>
      <c r="F20" s="463"/>
      <c r="G20" s="463"/>
      <c r="H20" s="464"/>
      <c r="I20" s="1331" t="s">
        <v>413</v>
      </c>
      <c r="J20" s="1332"/>
      <c r="K20" s="1332"/>
      <c r="L20" s="1333"/>
      <c r="M20" s="400" t="s">
        <v>21</v>
      </c>
      <c r="N20" s="401"/>
      <c r="O20" s="401"/>
      <c r="P20" s="401"/>
      <c r="Q20" s="401"/>
      <c r="R20" s="401"/>
      <c r="S20" s="402"/>
      <c r="T20" s="400" t="s">
        <v>22</v>
      </c>
      <c r="U20" s="401"/>
      <c r="V20" s="401"/>
      <c r="W20" s="401"/>
      <c r="X20" s="401"/>
      <c r="Y20" s="402"/>
    </row>
    <row r="21" spans="2:25" ht="30.75" customHeight="1" thickBot="1" x14ac:dyDescent="0.25">
      <c r="B21" s="14"/>
      <c r="C21" s="465"/>
      <c r="D21" s="466"/>
      <c r="E21" s="466"/>
      <c r="F21" s="466"/>
      <c r="G21" s="466"/>
      <c r="H21" s="467"/>
      <c r="I21" s="1334"/>
      <c r="J21" s="1335"/>
      <c r="K21" s="1335"/>
      <c r="L21" s="1336"/>
      <c r="M21" s="474" t="s">
        <v>218</v>
      </c>
      <c r="N21" s="475"/>
      <c r="O21" s="475"/>
      <c r="P21" s="475"/>
      <c r="Q21" s="475"/>
      <c r="R21" s="475"/>
      <c r="S21" s="476"/>
      <c r="T21" s="1337" t="s">
        <v>448</v>
      </c>
      <c r="U21" s="1338"/>
      <c r="V21" s="1338"/>
      <c r="W21" s="1338"/>
      <c r="X21" s="1338"/>
      <c r="Y21" s="1338"/>
    </row>
    <row r="22" spans="2:25"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row>
    <row r="23" spans="2:25" ht="31.5" customHeight="1" x14ac:dyDescent="0.2">
      <c r="B23" s="14"/>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2"/>
    </row>
    <row r="24" spans="2:25" ht="57.95" customHeight="1" thickBot="1" x14ac:dyDescent="0.25">
      <c r="B24" s="14"/>
      <c r="C24" s="403" t="s">
        <v>449</v>
      </c>
      <c r="D24" s="404"/>
      <c r="E24" s="404"/>
      <c r="F24" s="404"/>
      <c r="G24" s="404"/>
      <c r="H24" s="404"/>
      <c r="I24" s="405"/>
      <c r="J24" s="403" t="s">
        <v>450</v>
      </c>
      <c r="K24" s="404"/>
      <c r="L24" s="404"/>
      <c r="M24" s="404"/>
      <c r="N24" s="404"/>
      <c r="O24" s="404"/>
      <c r="P24" s="405"/>
      <c r="Q24" s="894" t="s">
        <v>451</v>
      </c>
      <c r="R24" s="895"/>
      <c r="S24" s="895"/>
      <c r="T24" s="895"/>
      <c r="U24" s="895"/>
      <c r="V24" s="895"/>
      <c r="W24" s="895"/>
      <c r="X24" s="895"/>
      <c r="Y24" s="896"/>
    </row>
    <row r="25" spans="2:25"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row>
    <row r="26" spans="2:25" ht="46.5" customHeight="1" thickBot="1" x14ac:dyDescent="0.25">
      <c r="B26" s="14"/>
      <c r="C26" s="421" t="s">
        <v>31</v>
      </c>
      <c r="D26" s="422"/>
      <c r="E26" s="422"/>
      <c r="F26" s="422"/>
      <c r="G26" s="422"/>
      <c r="H26" s="423"/>
      <c r="I26" s="642" t="s">
        <v>452</v>
      </c>
      <c r="J26" s="1326"/>
      <c r="K26" s="1326"/>
      <c r="L26" s="1326"/>
      <c r="M26" s="1326"/>
      <c r="N26" s="1326"/>
      <c r="O26" s="1326"/>
      <c r="P26" s="1326"/>
      <c r="Q26" s="1326"/>
      <c r="R26" s="1326"/>
      <c r="S26" s="1326"/>
      <c r="T26" s="1326"/>
      <c r="U26" s="1326"/>
      <c r="V26" s="1326"/>
      <c r="W26" s="1326"/>
      <c r="X26" s="1326"/>
      <c r="Y26" s="1327"/>
    </row>
    <row r="27" spans="2:25"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row>
    <row r="28" spans="2:25" ht="39.75" customHeight="1" thickBot="1" x14ac:dyDescent="0.25">
      <c r="B28" s="14"/>
      <c r="C28" s="421" t="s">
        <v>33</v>
      </c>
      <c r="D28" s="422"/>
      <c r="E28" s="422"/>
      <c r="F28" s="422"/>
      <c r="G28" s="422"/>
      <c r="H28" s="423"/>
      <c r="I28" s="1339">
        <v>4</v>
      </c>
      <c r="J28" s="1340"/>
      <c r="K28" s="604" t="s">
        <v>34</v>
      </c>
      <c r="L28" s="605"/>
      <c r="M28" s="605"/>
      <c r="N28" s="606"/>
      <c r="O28" s="1290" t="s">
        <v>35</v>
      </c>
      <c r="P28" s="459"/>
      <c r="Q28" s="459"/>
      <c r="R28" s="32"/>
      <c r="S28" s="461" t="s">
        <v>36</v>
      </c>
      <c r="T28" s="460"/>
      <c r="U28" s="249" t="s">
        <v>102</v>
      </c>
      <c r="V28" s="459" t="s">
        <v>38</v>
      </c>
      <c r="W28" s="459"/>
      <c r="X28" s="460"/>
      <c r="Y28" s="30"/>
    </row>
    <row r="29" spans="2:25"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row>
    <row r="30" spans="2:25" ht="15" x14ac:dyDescent="0.25">
      <c r="B30" s="14"/>
      <c r="C30" s="432" t="s">
        <v>39</v>
      </c>
      <c r="D30" s="433"/>
      <c r="E30" s="433"/>
      <c r="F30" s="433"/>
      <c r="G30" s="433"/>
      <c r="H30" s="433"/>
      <c r="I30" s="433"/>
      <c r="J30" s="1291" t="s">
        <v>40</v>
      </c>
      <c r="K30" s="1291"/>
      <c r="L30" s="1291"/>
      <c r="M30" s="1291"/>
      <c r="N30" s="1291"/>
      <c r="O30" s="1294" t="s">
        <v>41</v>
      </c>
      <c r="P30" s="1294"/>
      <c r="Q30" s="1294"/>
      <c r="R30" s="1294"/>
      <c r="S30" s="1294"/>
      <c r="T30" s="1294"/>
      <c r="U30" s="1295" t="s">
        <v>42</v>
      </c>
      <c r="V30" s="1295"/>
      <c r="W30" s="1295"/>
      <c r="X30" s="1295"/>
      <c r="Y30" s="1295"/>
    </row>
    <row r="31" spans="2:25" ht="14.25" customHeight="1" x14ac:dyDescent="0.2">
      <c r="B31" s="14"/>
      <c r="C31" s="435"/>
      <c r="D31" s="436"/>
      <c r="E31" s="436"/>
      <c r="F31" s="436"/>
      <c r="G31" s="436"/>
      <c r="H31" s="436"/>
      <c r="I31" s="436"/>
      <c r="J31" s="44" t="s">
        <v>43</v>
      </c>
      <c r="K31" s="1309" t="s">
        <v>44</v>
      </c>
      <c r="L31" s="1309"/>
      <c r="M31" s="1309"/>
      <c r="N31" s="1309"/>
      <c r="O31" s="1309" t="s">
        <v>43</v>
      </c>
      <c r="P31" s="1309"/>
      <c r="Q31" s="1309"/>
      <c r="R31" s="1309" t="s">
        <v>44</v>
      </c>
      <c r="S31" s="1309"/>
      <c r="T31" s="1309"/>
      <c r="U31" s="1309" t="s">
        <v>43</v>
      </c>
      <c r="V31" s="1309"/>
      <c r="W31" s="1309" t="s">
        <v>44</v>
      </c>
      <c r="X31" s="1309"/>
      <c r="Y31" s="1309"/>
    </row>
    <row r="32" spans="2:25" ht="15" customHeight="1" thickBot="1" x14ac:dyDescent="0.25">
      <c r="B32" s="14"/>
      <c r="C32" s="438"/>
      <c r="D32" s="439"/>
      <c r="E32" s="439"/>
      <c r="F32" s="439"/>
      <c r="G32" s="439"/>
      <c r="H32" s="439"/>
      <c r="I32" s="439"/>
      <c r="J32" s="248" t="s">
        <v>453</v>
      </c>
      <c r="K32" s="1310" t="s">
        <v>454</v>
      </c>
      <c r="L32" s="1310"/>
      <c r="M32" s="1310"/>
      <c r="N32" s="1310"/>
      <c r="O32" s="1310" t="s">
        <v>455</v>
      </c>
      <c r="P32" s="1310"/>
      <c r="Q32" s="1310"/>
      <c r="R32" s="1310" t="s">
        <v>456</v>
      </c>
      <c r="S32" s="1310"/>
      <c r="T32" s="1310"/>
      <c r="U32" s="1310" t="s">
        <v>457</v>
      </c>
      <c r="V32" s="1310"/>
      <c r="W32" s="1310" t="s">
        <v>458</v>
      </c>
      <c r="X32" s="1310"/>
      <c r="Y32" s="1310"/>
    </row>
    <row r="33" spans="2:25" ht="15.75"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row>
    <row r="34" spans="2:25" s="18" customFormat="1" x14ac:dyDescent="0.2">
      <c r="B34" s="19"/>
      <c r="C34" s="756" t="s">
        <v>45</v>
      </c>
      <c r="D34" s="757"/>
      <c r="E34" s="757"/>
      <c r="F34" s="757"/>
      <c r="G34" s="757"/>
      <c r="H34" s="757"/>
      <c r="I34" s="757"/>
      <c r="J34" s="757"/>
      <c r="K34" s="757"/>
      <c r="L34" s="757"/>
      <c r="M34" s="757"/>
      <c r="N34" s="757"/>
      <c r="O34" s="757"/>
      <c r="P34" s="757"/>
      <c r="Q34" s="757"/>
      <c r="R34" s="757"/>
      <c r="S34" s="757"/>
      <c r="T34" s="757"/>
      <c r="U34" s="757"/>
      <c r="V34" s="757"/>
      <c r="W34" s="757"/>
      <c r="X34" s="757"/>
      <c r="Y34" s="758"/>
    </row>
    <row r="35" spans="2:25" s="18" customFormat="1" ht="15" thickBot="1" x14ac:dyDescent="0.25">
      <c r="B35" s="19"/>
      <c r="C35" s="1283"/>
      <c r="D35" s="1284"/>
      <c r="E35" s="1284"/>
      <c r="F35" s="1284"/>
      <c r="G35" s="1284"/>
      <c r="H35" s="1284"/>
      <c r="I35" s="1284"/>
      <c r="J35" s="1284"/>
      <c r="K35" s="1284"/>
      <c r="L35" s="1284"/>
      <c r="M35" s="1284"/>
      <c r="N35" s="1284"/>
      <c r="O35" s="1284"/>
      <c r="P35" s="1284"/>
      <c r="Q35" s="1284"/>
      <c r="R35" s="1284"/>
      <c r="S35" s="1284"/>
      <c r="T35" s="1284"/>
      <c r="U35" s="1284"/>
      <c r="V35" s="1284"/>
      <c r="W35" s="1284"/>
      <c r="X35" s="1284"/>
      <c r="Y35" s="1285"/>
    </row>
    <row r="36" spans="2:25" s="18" customFormat="1" ht="14.25" customHeight="1" x14ac:dyDescent="0.2">
      <c r="B36" s="19"/>
      <c r="C36" s="756" t="s">
        <v>46</v>
      </c>
      <c r="D36" s="757"/>
      <c r="E36" s="757"/>
      <c r="F36" s="757"/>
      <c r="G36" s="758"/>
      <c r="H36" s="1286" t="s">
        <v>459</v>
      </c>
      <c r="I36" s="1286" t="s">
        <v>460</v>
      </c>
      <c r="J36" s="1286" t="s">
        <v>461</v>
      </c>
      <c r="K36" s="1288" t="s">
        <v>50</v>
      </c>
      <c r="L36" s="757"/>
      <c r="M36" s="757"/>
      <c r="N36" s="757"/>
      <c r="O36" s="757"/>
      <c r="P36" s="757"/>
      <c r="Q36" s="757"/>
      <c r="R36" s="757"/>
      <c r="S36" s="757"/>
      <c r="T36" s="757"/>
      <c r="U36" s="757"/>
      <c r="V36" s="757"/>
      <c r="W36" s="757"/>
      <c r="X36" s="757"/>
      <c r="Y36" s="758"/>
    </row>
    <row r="37" spans="2:25" s="18" customFormat="1" ht="60" customHeight="1" thickBot="1" x14ac:dyDescent="0.25">
      <c r="B37" s="19"/>
      <c r="C37" s="1283"/>
      <c r="D37" s="1284"/>
      <c r="E37" s="1284"/>
      <c r="F37" s="1284"/>
      <c r="G37" s="1285"/>
      <c r="H37" s="1287"/>
      <c r="I37" s="1287"/>
      <c r="J37" s="1287"/>
      <c r="K37" s="1289"/>
      <c r="L37" s="1284"/>
      <c r="M37" s="1284"/>
      <c r="N37" s="1284"/>
      <c r="O37" s="1284"/>
      <c r="P37" s="1284"/>
      <c r="Q37" s="1284"/>
      <c r="R37" s="1284"/>
      <c r="S37" s="1284"/>
      <c r="T37" s="1284"/>
      <c r="U37" s="1284"/>
      <c r="V37" s="1284"/>
      <c r="W37" s="1284"/>
      <c r="X37" s="1284"/>
      <c r="Y37" s="1285"/>
    </row>
    <row r="38" spans="2:25" s="18" customFormat="1" ht="120" customHeight="1" x14ac:dyDescent="0.2">
      <c r="B38" s="19"/>
      <c r="C38" s="744" t="s">
        <v>422</v>
      </c>
      <c r="D38" s="745"/>
      <c r="E38" s="745"/>
      <c r="F38" s="745"/>
      <c r="G38" s="746"/>
      <c r="H38" s="247">
        <v>2392</v>
      </c>
      <c r="I38" s="247">
        <v>530</v>
      </c>
      <c r="J38" s="246">
        <v>4.5</v>
      </c>
      <c r="K38" s="807" t="s">
        <v>462</v>
      </c>
      <c r="L38" s="808"/>
      <c r="M38" s="808"/>
      <c r="N38" s="808"/>
      <c r="O38" s="808"/>
      <c r="P38" s="808"/>
      <c r="Q38" s="808"/>
      <c r="R38" s="808"/>
      <c r="S38" s="808"/>
      <c r="T38" s="808"/>
      <c r="U38" s="808"/>
      <c r="V38" s="808"/>
      <c r="W38" s="808"/>
      <c r="X38" s="808"/>
      <c r="Y38" s="809"/>
    </row>
    <row r="39" spans="2:25" s="18" customFormat="1" ht="161.1" customHeight="1" x14ac:dyDescent="0.2">
      <c r="B39" s="19"/>
      <c r="C39" s="744" t="s">
        <v>424</v>
      </c>
      <c r="D39" s="745"/>
      <c r="E39" s="745"/>
      <c r="F39" s="745"/>
      <c r="G39" s="746"/>
      <c r="H39" s="247">
        <v>3886</v>
      </c>
      <c r="I39" s="247">
        <v>868</v>
      </c>
      <c r="J39" s="246">
        <v>4.4000000000000004</v>
      </c>
      <c r="K39" s="807" t="s">
        <v>463</v>
      </c>
      <c r="L39" s="808"/>
      <c r="M39" s="808"/>
      <c r="N39" s="808"/>
      <c r="O39" s="808"/>
      <c r="P39" s="808"/>
      <c r="Q39" s="808"/>
      <c r="R39" s="808"/>
      <c r="S39" s="808"/>
      <c r="T39" s="808"/>
      <c r="U39" s="808"/>
      <c r="V39" s="808"/>
      <c r="W39" s="808"/>
      <c r="X39" s="808"/>
      <c r="Y39" s="809"/>
    </row>
    <row r="40" spans="2:25" s="18" customFormat="1" ht="130.5" customHeight="1" x14ac:dyDescent="0.2">
      <c r="B40" s="19"/>
      <c r="C40" s="744" t="s">
        <v>464</v>
      </c>
      <c r="D40" s="745"/>
      <c r="E40" s="745"/>
      <c r="F40" s="745"/>
      <c r="G40" s="746"/>
      <c r="H40" s="247">
        <v>2378</v>
      </c>
      <c r="I40" s="247">
        <v>532</v>
      </c>
      <c r="J40" s="246">
        <v>4.5</v>
      </c>
      <c r="K40" s="807" t="s">
        <v>465</v>
      </c>
      <c r="L40" s="808"/>
      <c r="M40" s="808"/>
      <c r="N40" s="808"/>
      <c r="O40" s="808"/>
      <c r="P40" s="808"/>
      <c r="Q40" s="808"/>
      <c r="R40" s="808"/>
      <c r="S40" s="808"/>
      <c r="T40" s="808"/>
      <c r="U40" s="808"/>
      <c r="V40" s="808"/>
      <c r="W40" s="808"/>
      <c r="X40" s="808"/>
      <c r="Y40" s="809"/>
    </row>
    <row r="41" spans="2:25" s="18" customFormat="1" ht="127.5" customHeight="1" thickBot="1" x14ac:dyDescent="0.25">
      <c r="B41" s="19"/>
      <c r="C41" s="744"/>
      <c r="D41" s="745"/>
      <c r="E41" s="745"/>
      <c r="F41" s="745"/>
      <c r="G41" s="746"/>
      <c r="H41" s="97"/>
      <c r="I41" s="97"/>
      <c r="J41" s="245"/>
      <c r="K41" s="807"/>
      <c r="L41" s="808"/>
      <c r="M41" s="808"/>
      <c r="N41" s="808"/>
      <c r="O41" s="808"/>
      <c r="P41" s="808"/>
      <c r="Q41" s="808"/>
      <c r="R41" s="808"/>
      <c r="S41" s="808"/>
      <c r="T41" s="808"/>
      <c r="U41" s="808"/>
      <c r="V41" s="808"/>
      <c r="W41" s="808"/>
      <c r="X41" s="808"/>
      <c r="Y41" s="809"/>
    </row>
    <row r="42" spans="2:25" s="18" customFormat="1" ht="45.95" customHeight="1" thickBot="1" x14ac:dyDescent="0.3">
      <c r="B42" s="19"/>
      <c r="C42" s="750" t="s">
        <v>53</v>
      </c>
      <c r="D42" s="751"/>
      <c r="E42" s="751"/>
      <c r="F42" s="751"/>
      <c r="G42" s="752"/>
      <c r="H42" s="244">
        <f>SUM(H38:H40)</f>
        <v>8656</v>
      </c>
      <c r="I42" s="244">
        <f>SUM(I38:I40)</f>
        <v>1930</v>
      </c>
      <c r="J42" s="243">
        <f>AVERAGE(J38:J40)</f>
        <v>4.4666666666666668</v>
      </c>
      <c r="K42" s="1341"/>
      <c r="L42" s="1342"/>
      <c r="M42" s="1342"/>
      <c r="N42" s="1342"/>
      <c r="O42" s="1342"/>
      <c r="P42" s="1342"/>
      <c r="Q42" s="1342"/>
      <c r="R42" s="1342"/>
      <c r="S42" s="1342"/>
      <c r="T42" s="1342"/>
      <c r="U42" s="1342"/>
      <c r="V42" s="1342"/>
      <c r="W42" s="1342"/>
      <c r="X42" s="1342"/>
      <c r="Y42" s="1343"/>
    </row>
    <row r="43" spans="2:25" s="18" customFormat="1" ht="29.1" customHeight="1" x14ac:dyDescent="0.2">
      <c r="B43" s="19"/>
      <c r="C43" s="15"/>
      <c r="D43" s="15"/>
      <c r="E43" s="15"/>
      <c r="F43" s="15"/>
      <c r="G43" s="15"/>
      <c r="H43" s="100"/>
      <c r="I43" s="100"/>
      <c r="J43" s="101"/>
      <c r="K43" s="15"/>
      <c r="L43" s="15"/>
      <c r="M43" s="15"/>
      <c r="N43" s="15"/>
      <c r="O43" s="15"/>
      <c r="P43" s="15"/>
      <c r="Q43" s="15"/>
      <c r="R43" s="15"/>
      <c r="S43" s="15"/>
      <c r="T43" s="15"/>
      <c r="U43" s="15"/>
      <c r="V43" s="15"/>
      <c r="W43" s="15"/>
      <c r="X43" s="15"/>
      <c r="Y43" s="15"/>
    </row>
    <row r="44" spans="2:25" s="18" customFormat="1" ht="15" thickBot="1" x14ac:dyDescent="0.25">
      <c r="B44" s="19"/>
      <c r="C44" s="15"/>
      <c r="D44" s="15"/>
      <c r="E44" s="15"/>
      <c r="F44" s="15"/>
      <c r="G44" s="15"/>
      <c r="H44" s="100"/>
      <c r="I44" s="100"/>
      <c r="J44" s="101"/>
      <c r="K44" s="15"/>
      <c r="L44" s="15"/>
      <c r="M44" s="15"/>
      <c r="N44" s="15"/>
      <c r="O44" s="15"/>
      <c r="P44" s="15"/>
      <c r="Q44" s="15"/>
      <c r="R44" s="15"/>
      <c r="S44" s="15"/>
      <c r="T44" s="15"/>
      <c r="U44" s="15"/>
      <c r="V44" s="15"/>
      <c r="W44" s="15"/>
      <c r="X44" s="15"/>
      <c r="Y44" s="15"/>
    </row>
    <row r="45" spans="2:25" s="18" customFormat="1" x14ac:dyDescent="0.2">
      <c r="B45" s="19"/>
      <c r="C45" s="588" t="s">
        <v>54</v>
      </c>
      <c r="D45" s="589"/>
      <c r="E45" s="589"/>
      <c r="F45" s="589"/>
      <c r="G45" s="589"/>
      <c r="H45" s="589"/>
      <c r="I45" s="589"/>
      <c r="J45" s="589"/>
      <c r="K45" s="589"/>
      <c r="L45" s="589"/>
      <c r="M45" s="589"/>
      <c r="N45" s="589"/>
      <c r="O45" s="589"/>
      <c r="P45" s="589"/>
      <c r="Q45" s="589"/>
      <c r="R45" s="589"/>
      <c r="S45" s="589"/>
      <c r="T45" s="589"/>
      <c r="U45" s="589"/>
      <c r="V45" s="589"/>
      <c r="W45" s="589"/>
      <c r="X45" s="589"/>
      <c r="Y45" s="590"/>
    </row>
    <row r="46" spans="2:25" ht="15" thickBot="1" x14ac:dyDescent="0.25">
      <c r="B46" s="14"/>
      <c r="C46" s="716"/>
      <c r="D46" s="717"/>
      <c r="E46" s="717"/>
      <c r="F46" s="717"/>
      <c r="G46" s="717"/>
      <c r="H46" s="717"/>
      <c r="I46" s="717"/>
      <c r="J46" s="717"/>
      <c r="K46" s="717"/>
      <c r="L46" s="717"/>
      <c r="M46" s="717"/>
      <c r="N46" s="717"/>
      <c r="O46" s="717"/>
      <c r="P46" s="717"/>
      <c r="Q46" s="717"/>
      <c r="R46" s="717"/>
      <c r="S46" s="717"/>
      <c r="T46" s="717"/>
      <c r="U46" s="717"/>
      <c r="V46" s="717"/>
      <c r="W46" s="717"/>
      <c r="X46" s="717"/>
      <c r="Y46" s="718"/>
    </row>
    <row r="47" spans="2:25" x14ac:dyDescent="0.2">
      <c r="B47" s="14"/>
      <c r="C47" s="719" t="s">
        <v>429</v>
      </c>
      <c r="D47" s="720"/>
      <c r="E47" s="720"/>
      <c r="F47" s="720"/>
      <c r="G47" s="720"/>
      <c r="H47" s="720"/>
      <c r="I47" s="720"/>
      <c r="J47" s="720"/>
      <c r="K47" s="720"/>
      <c r="L47" s="720"/>
      <c r="M47" s="720"/>
      <c r="N47" s="720"/>
      <c r="O47" s="720"/>
      <c r="P47" s="720"/>
      <c r="Q47" s="720"/>
      <c r="R47" s="720"/>
      <c r="S47" s="720"/>
      <c r="T47" s="720"/>
      <c r="U47" s="720"/>
      <c r="V47" s="720"/>
      <c r="W47" s="720"/>
      <c r="X47" s="720"/>
      <c r="Y47" s="721"/>
    </row>
    <row r="48" spans="2:25" x14ac:dyDescent="0.2">
      <c r="B48" s="14"/>
      <c r="C48" s="722"/>
      <c r="D48" s="723"/>
      <c r="E48" s="723"/>
      <c r="F48" s="723"/>
      <c r="G48" s="723"/>
      <c r="H48" s="723"/>
      <c r="I48" s="723"/>
      <c r="J48" s="723"/>
      <c r="K48" s="723"/>
      <c r="L48" s="723"/>
      <c r="M48" s="723"/>
      <c r="N48" s="723"/>
      <c r="O48" s="723"/>
      <c r="P48" s="723"/>
      <c r="Q48" s="723"/>
      <c r="R48" s="723"/>
      <c r="S48" s="723"/>
      <c r="T48" s="723"/>
      <c r="U48" s="723"/>
      <c r="V48" s="723"/>
      <c r="W48" s="723"/>
      <c r="X48" s="723"/>
      <c r="Y48" s="724"/>
    </row>
    <row r="49" spans="2:25" x14ac:dyDescent="0.2">
      <c r="B49" s="14"/>
      <c r="C49" s="722"/>
      <c r="D49" s="723"/>
      <c r="E49" s="723"/>
      <c r="F49" s="723"/>
      <c r="G49" s="723"/>
      <c r="H49" s="723"/>
      <c r="I49" s="723"/>
      <c r="J49" s="723"/>
      <c r="K49" s="723"/>
      <c r="L49" s="723"/>
      <c r="M49" s="723"/>
      <c r="N49" s="723"/>
      <c r="O49" s="723"/>
      <c r="P49" s="723"/>
      <c r="Q49" s="723"/>
      <c r="R49" s="723"/>
      <c r="S49" s="723"/>
      <c r="T49" s="723"/>
      <c r="U49" s="723"/>
      <c r="V49" s="723"/>
      <c r="W49" s="723"/>
      <c r="X49" s="723"/>
      <c r="Y49" s="724"/>
    </row>
    <row r="50" spans="2:25" x14ac:dyDescent="0.2">
      <c r="B50" s="14"/>
      <c r="C50" s="722"/>
      <c r="D50" s="723"/>
      <c r="E50" s="723"/>
      <c r="F50" s="723"/>
      <c r="G50" s="723"/>
      <c r="H50" s="723"/>
      <c r="I50" s="723"/>
      <c r="J50" s="723"/>
      <c r="K50" s="723"/>
      <c r="L50" s="723"/>
      <c r="M50" s="723"/>
      <c r="N50" s="723"/>
      <c r="O50" s="723"/>
      <c r="P50" s="723"/>
      <c r="Q50" s="723"/>
      <c r="R50" s="723"/>
      <c r="S50" s="723"/>
      <c r="T50" s="723"/>
      <c r="U50" s="723"/>
      <c r="V50" s="723"/>
      <c r="W50" s="723"/>
      <c r="X50" s="723"/>
      <c r="Y50" s="724"/>
    </row>
    <row r="51" spans="2:25" x14ac:dyDescent="0.2">
      <c r="B51" s="14"/>
      <c r="C51" s="722"/>
      <c r="D51" s="723"/>
      <c r="E51" s="723"/>
      <c r="F51" s="723"/>
      <c r="G51" s="723"/>
      <c r="H51" s="723"/>
      <c r="I51" s="723"/>
      <c r="J51" s="723"/>
      <c r="K51" s="723"/>
      <c r="L51" s="723"/>
      <c r="M51" s="723"/>
      <c r="N51" s="723"/>
      <c r="O51" s="723"/>
      <c r="P51" s="723"/>
      <c r="Q51" s="723"/>
      <c r="R51" s="723"/>
      <c r="S51" s="723"/>
      <c r="T51" s="723"/>
      <c r="U51" s="723"/>
      <c r="V51" s="723"/>
      <c r="W51" s="723"/>
      <c r="X51" s="723"/>
      <c r="Y51" s="724"/>
    </row>
    <row r="52" spans="2:25" x14ac:dyDescent="0.2">
      <c r="B52" s="14"/>
      <c r="C52" s="722"/>
      <c r="D52" s="723"/>
      <c r="E52" s="723"/>
      <c r="F52" s="723"/>
      <c r="G52" s="723"/>
      <c r="H52" s="723"/>
      <c r="I52" s="723"/>
      <c r="J52" s="723"/>
      <c r="K52" s="723"/>
      <c r="L52" s="723"/>
      <c r="M52" s="723"/>
      <c r="N52" s="723"/>
      <c r="O52" s="723"/>
      <c r="P52" s="723"/>
      <c r="Q52" s="723"/>
      <c r="R52" s="723"/>
      <c r="S52" s="723"/>
      <c r="T52" s="723"/>
      <c r="U52" s="723"/>
      <c r="V52" s="723"/>
      <c r="W52" s="723"/>
      <c r="X52" s="723"/>
      <c r="Y52" s="724"/>
    </row>
    <row r="53" spans="2:25" x14ac:dyDescent="0.2">
      <c r="B53" s="14"/>
      <c r="C53" s="722"/>
      <c r="D53" s="723"/>
      <c r="E53" s="723"/>
      <c r="F53" s="723"/>
      <c r="G53" s="723"/>
      <c r="H53" s="723"/>
      <c r="I53" s="723"/>
      <c r="J53" s="723"/>
      <c r="K53" s="723"/>
      <c r="L53" s="723"/>
      <c r="M53" s="723"/>
      <c r="N53" s="723"/>
      <c r="O53" s="723"/>
      <c r="P53" s="723"/>
      <c r="Q53" s="723"/>
      <c r="R53" s="723"/>
      <c r="S53" s="723"/>
      <c r="T53" s="723"/>
      <c r="U53" s="723"/>
      <c r="V53" s="723"/>
      <c r="W53" s="723"/>
      <c r="X53" s="723"/>
      <c r="Y53" s="724"/>
    </row>
    <row r="54" spans="2:25" x14ac:dyDescent="0.2">
      <c r="B54" s="14"/>
      <c r="C54" s="722"/>
      <c r="D54" s="723"/>
      <c r="E54" s="723"/>
      <c r="F54" s="723"/>
      <c r="G54" s="723"/>
      <c r="H54" s="723"/>
      <c r="I54" s="723"/>
      <c r="J54" s="723"/>
      <c r="K54" s="723"/>
      <c r="L54" s="723"/>
      <c r="M54" s="723"/>
      <c r="N54" s="723"/>
      <c r="O54" s="723"/>
      <c r="P54" s="723"/>
      <c r="Q54" s="723"/>
      <c r="R54" s="723"/>
      <c r="S54" s="723"/>
      <c r="T54" s="723"/>
      <c r="U54" s="723"/>
      <c r="V54" s="723"/>
      <c r="W54" s="723"/>
      <c r="X54" s="723"/>
      <c r="Y54" s="724"/>
    </row>
    <row r="55" spans="2:25" x14ac:dyDescent="0.2">
      <c r="B55" s="14"/>
      <c r="C55" s="722"/>
      <c r="D55" s="723"/>
      <c r="E55" s="723"/>
      <c r="F55" s="723"/>
      <c r="G55" s="723"/>
      <c r="H55" s="723"/>
      <c r="I55" s="723"/>
      <c r="J55" s="723"/>
      <c r="K55" s="723"/>
      <c r="L55" s="723"/>
      <c r="M55" s="723"/>
      <c r="N55" s="723"/>
      <c r="O55" s="723"/>
      <c r="P55" s="723"/>
      <c r="Q55" s="723"/>
      <c r="R55" s="723"/>
      <c r="S55" s="723"/>
      <c r="T55" s="723"/>
      <c r="U55" s="723"/>
      <c r="V55" s="723"/>
      <c r="W55" s="723"/>
      <c r="X55" s="723"/>
      <c r="Y55" s="724"/>
    </row>
    <row r="56" spans="2:25" x14ac:dyDescent="0.2">
      <c r="B56" s="14"/>
      <c r="C56" s="722"/>
      <c r="D56" s="723"/>
      <c r="E56" s="723"/>
      <c r="F56" s="723"/>
      <c r="G56" s="723"/>
      <c r="H56" s="723"/>
      <c r="I56" s="723"/>
      <c r="J56" s="723"/>
      <c r="K56" s="723"/>
      <c r="L56" s="723"/>
      <c r="M56" s="723"/>
      <c r="N56" s="723"/>
      <c r="O56" s="723"/>
      <c r="P56" s="723"/>
      <c r="Q56" s="723"/>
      <c r="R56" s="723"/>
      <c r="S56" s="723"/>
      <c r="T56" s="723"/>
      <c r="U56" s="723"/>
      <c r="V56" s="723"/>
      <c r="W56" s="723"/>
      <c r="X56" s="723"/>
      <c r="Y56" s="724"/>
    </row>
    <row r="57" spans="2:25" x14ac:dyDescent="0.2">
      <c r="B57" s="14"/>
      <c r="C57" s="722"/>
      <c r="D57" s="723"/>
      <c r="E57" s="723"/>
      <c r="F57" s="723"/>
      <c r="G57" s="723"/>
      <c r="H57" s="723"/>
      <c r="I57" s="723"/>
      <c r="J57" s="723"/>
      <c r="K57" s="723"/>
      <c r="L57" s="723"/>
      <c r="M57" s="723"/>
      <c r="N57" s="723"/>
      <c r="O57" s="723"/>
      <c r="P57" s="723"/>
      <c r="Q57" s="723"/>
      <c r="R57" s="723"/>
      <c r="S57" s="723"/>
      <c r="T57" s="723"/>
      <c r="U57" s="723"/>
      <c r="V57" s="723"/>
      <c r="W57" s="723"/>
      <c r="X57" s="723"/>
      <c r="Y57" s="724"/>
    </row>
    <row r="58" spans="2:25" x14ac:dyDescent="0.2">
      <c r="B58" s="14"/>
      <c r="C58" s="722"/>
      <c r="D58" s="723"/>
      <c r="E58" s="723"/>
      <c r="F58" s="723"/>
      <c r="G58" s="723"/>
      <c r="H58" s="723"/>
      <c r="I58" s="723"/>
      <c r="J58" s="723"/>
      <c r="K58" s="723"/>
      <c r="L58" s="723"/>
      <c r="M58" s="723"/>
      <c r="N58" s="723"/>
      <c r="O58" s="723"/>
      <c r="P58" s="723"/>
      <c r="Q58" s="723"/>
      <c r="R58" s="723"/>
      <c r="S58" s="723"/>
      <c r="T58" s="723"/>
      <c r="U58" s="723"/>
      <c r="V58" s="723"/>
      <c r="W58" s="723"/>
      <c r="X58" s="723"/>
      <c r="Y58" s="724"/>
    </row>
    <row r="59" spans="2:25" ht="15" thickBot="1" x14ac:dyDescent="0.25">
      <c r="B59" s="14"/>
      <c r="C59" s="725"/>
      <c r="D59" s="726"/>
      <c r="E59" s="726"/>
      <c r="F59" s="726"/>
      <c r="G59" s="726"/>
      <c r="H59" s="726"/>
      <c r="I59" s="726"/>
      <c r="J59" s="726"/>
      <c r="K59" s="726"/>
      <c r="L59" s="726"/>
      <c r="M59" s="726"/>
      <c r="N59" s="726"/>
      <c r="O59" s="726"/>
      <c r="P59" s="726"/>
      <c r="Q59" s="726"/>
      <c r="R59" s="726"/>
      <c r="S59" s="726"/>
      <c r="T59" s="726"/>
      <c r="U59" s="726"/>
      <c r="V59" s="726"/>
      <c r="W59" s="726"/>
      <c r="X59" s="726"/>
      <c r="Y59" s="727"/>
    </row>
    <row r="60" spans="2:25" x14ac:dyDescent="0.2">
      <c r="B60" s="20"/>
      <c r="C60" s="78"/>
      <c r="D60" s="78"/>
      <c r="E60" s="78"/>
      <c r="F60" s="78"/>
      <c r="G60" s="78"/>
      <c r="H60" s="78"/>
      <c r="I60" s="78"/>
      <c r="J60" s="78"/>
      <c r="K60" s="78"/>
      <c r="L60" s="78"/>
      <c r="M60" s="78"/>
      <c r="N60" s="78"/>
      <c r="O60" s="78"/>
      <c r="P60" s="78"/>
      <c r="Q60" s="78"/>
      <c r="R60" s="78"/>
      <c r="S60" s="78"/>
      <c r="T60" s="78"/>
      <c r="U60" s="78"/>
      <c r="V60" s="78"/>
      <c r="W60" s="78"/>
      <c r="X60" s="78"/>
      <c r="Y60" s="78"/>
    </row>
    <row r="61" spans="2:25" ht="15" thickBot="1" x14ac:dyDescent="0.25">
      <c r="B61" s="22"/>
      <c r="C61" s="102"/>
      <c r="D61" s="102"/>
      <c r="E61" s="102"/>
      <c r="F61" s="102"/>
      <c r="G61" s="102"/>
      <c r="H61" s="102"/>
      <c r="I61" s="102"/>
      <c r="J61" s="102"/>
      <c r="K61" s="102"/>
      <c r="L61" s="102"/>
      <c r="M61" s="102"/>
      <c r="N61" s="102"/>
      <c r="O61" s="102"/>
      <c r="P61" s="102"/>
      <c r="Q61" s="102"/>
      <c r="R61" s="102"/>
      <c r="S61" s="102"/>
      <c r="T61" s="102"/>
      <c r="U61" s="102"/>
      <c r="V61" s="102"/>
      <c r="W61" s="102"/>
      <c r="X61" s="102"/>
      <c r="Y61" s="102"/>
    </row>
    <row r="62" spans="2:25" ht="14.25" customHeight="1" x14ac:dyDescent="0.2">
      <c r="B62" s="24"/>
      <c r="C62" s="728" t="s">
        <v>46</v>
      </c>
      <c r="D62" s="729"/>
      <c r="E62" s="729"/>
      <c r="F62" s="729"/>
      <c r="G62" s="875"/>
      <c r="H62" s="728" t="s">
        <v>85</v>
      </c>
      <c r="I62" s="875"/>
      <c r="J62" s="728" t="s">
        <v>56</v>
      </c>
      <c r="K62" s="729"/>
      <c r="L62" s="729"/>
      <c r="M62" s="875"/>
      <c r="N62" s="728" t="s">
        <v>430</v>
      </c>
      <c r="O62" s="729"/>
      <c r="P62" s="729"/>
      <c r="Q62" s="729"/>
      <c r="R62" s="729"/>
      <c r="S62" s="729"/>
      <c r="T62" s="875"/>
      <c r="U62" s="729" t="s">
        <v>58</v>
      </c>
      <c r="V62" s="729"/>
      <c r="W62" s="729"/>
      <c r="X62" s="729"/>
      <c r="Y62" s="875"/>
    </row>
    <row r="63" spans="2:25" ht="14.25" customHeight="1" x14ac:dyDescent="0.2">
      <c r="B63" s="26"/>
      <c r="C63" s="730"/>
      <c r="D63" s="731"/>
      <c r="E63" s="731"/>
      <c r="F63" s="731"/>
      <c r="G63" s="876"/>
      <c r="H63" s="730"/>
      <c r="I63" s="876"/>
      <c r="J63" s="730"/>
      <c r="K63" s="731"/>
      <c r="L63" s="731"/>
      <c r="M63" s="876"/>
      <c r="N63" s="730"/>
      <c r="O63" s="731"/>
      <c r="P63" s="731"/>
      <c r="Q63" s="731"/>
      <c r="R63" s="731"/>
      <c r="S63" s="731"/>
      <c r="T63" s="876"/>
      <c r="U63" s="731"/>
      <c r="V63" s="731"/>
      <c r="W63" s="731"/>
      <c r="X63" s="731"/>
      <c r="Y63" s="876"/>
    </row>
    <row r="64" spans="2:25" ht="15" customHeight="1" thickBot="1" x14ac:dyDescent="0.25">
      <c r="B64" s="26"/>
      <c r="C64" s="901"/>
      <c r="D64" s="902"/>
      <c r="E64" s="902"/>
      <c r="F64" s="902"/>
      <c r="G64" s="903"/>
      <c r="H64" s="730"/>
      <c r="I64" s="876"/>
      <c r="J64" s="730"/>
      <c r="K64" s="731"/>
      <c r="L64" s="731"/>
      <c r="M64" s="876"/>
      <c r="N64" s="901"/>
      <c r="O64" s="902"/>
      <c r="P64" s="902"/>
      <c r="Q64" s="902"/>
      <c r="R64" s="902"/>
      <c r="S64" s="902"/>
      <c r="T64" s="903"/>
      <c r="U64" s="731"/>
      <c r="V64" s="731"/>
      <c r="W64" s="731"/>
      <c r="X64" s="731"/>
      <c r="Y64" s="876"/>
    </row>
    <row r="65" spans="2:25" ht="83.1" customHeight="1" thickBot="1" x14ac:dyDescent="0.25">
      <c r="B65" s="24"/>
      <c r="C65" s="1344" t="s">
        <v>422</v>
      </c>
      <c r="D65" s="1345"/>
      <c r="E65" s="1345"/>
      <c r="F65" s="1345"/>
      <c r="G65" s="1346"/>
      <c r="H65" s="1347" t="s">
        <v>466</v>
      </c>
      <c r="I65" s="1348"/>
      <c r="J65" s="1349" t="s">
        <v>467</v>
      </c>
      <c r="K65" s="1350"/>
      <c r="L65" s="1350"/>
      <c r="M65" s="1351"/>
      <c r="N65" s="696" t="s">
        <v>468</v>
      </c>
      <c r="O65" s="1352"/>
      <c r="P65" s="1352"/>
      <c r="Q65" s="1352"/>
      <c r="R65" s="1352"/>
      <c r="S65" s="1352"/>
      <c r="T65" s="1279"/>
      <c r="U65" s="696" t="s">
        <v>469</v>
      </c>
      <c r="V65" s="1352"/>
      <c r="W65" s="1352"/>
      <c r="X65" s="1352"/>
      <c r="Y65" s="1353"/>
    </row>
    <row r="66" spans="2:25" ht="72" customHeight="1" thickBot="1" x14ac:dyDescent="0.25">
      <c r="B66" s="24"/>
      <c r="C66" s="1344" t="s">
        <v>424</v>
      </c>
      <c r="D66" s="1345"/>
      <c r="E66" s="1345"/>
      <c r="F66" s="1345"/>
      <c r="G66" s="1346"/>
      <c r="H66" s="1347" t="s">
        <v>470</v>
      </c>
      <c r="I66" s="1348"/>
      <c r="J66" s="1349" t="s">
        <v>471</v>
      </c>
      <c r="K66" s="1350"/>
      <c r="L66" s="1350"/>
      <c r="M66" s="1351"/>
      <c r="N66" s="696" t="s">
        <v>472</v>
      </c>
      <c r="O66" s="1352"/>
      <c r="P66" s="1352"/>
      <c r="Q66" s="1352"/>
      <c r="R66" s="1352"/>
      <c r="S66" s="1352"/>
      <c r="T66" s="1279"/>
      <c r="U66" s="696" t="s">
        <v>473</v>
      </c>
      <c r="V66" s="1352"/>
      <c r="W66" s="1352"/>
      <c r="X66" s="1352"/>
      <c r="Y66" s="1353"/>
    </row>
    <row r="67" spans="2:25" ht="81.95" customHeight="1" thickBot="1" x14ac:dyDescent="0.25">
      <c r="B67" s="24"/>
      <c r="C67" s="1344" t="s">
        <v>464</v>
      </c>
      <c r="D67" s="1345"/>
      <c r="E67" s="1345"/>
      <c r="F67" s="1345"/>
      <c r="G67" s="1346"/>
      <c r="H67" s="1347" t="s">
        <v>474</v>
      </c>
      <c r="I67" s="1348"/>
      <c r="J67" s="1349" t="s">
        <v>475</v>
      </c>
      <c r="K67" s="1350"/>
      <c r="L67" s="1350"/>
      <c r="M67" s="1351"/>
      <c r="N67" s="696" t="s">
        <v>476</v>
      </c>
      <c r="O67" s="1352"/>
      <c r="P67" s="1352"/>
      <c r="Q67" s="1352"/>
      <c r="R67" s="1352"/>
      <c r="S67" s="1352"/>
      <c r="T67" s="1279"/>
      <c r="U67" s="696" t="s">
        <v>477</v>
      </c>
      <c r="V67" s="1352"/>
      <c r="W67" s="1352"/>
      <c r="X67" s="1352"/>
      <c r="Y67" s="1353"/>
    </row>
    <row r="68" spans="2:25" ht="123.95" customHeight="1" x14ac:dyDescent="0.2">
      <c r="B68" s="24"/>
      <c r="C68" s="1344"/>
      <c r="D68" s="1345"/>
      <c r="E68" s="1345"/>
      <c r="F68" s="1345"/>
      <c r="G68" s="1346"/>
      <c r="H68" s="696"/>
      <c r="I68" s="918"/>
      <c r="J68" s="696"/>
      <c r="K68" s="917"/>
      <c r="L68" s="917"/>
      <c r="M68" s="918"/>
      <c r="N68" s="696"/>
      <c r="O68" s="1352"/>
      <c r="P68" s="1352"/>
      <c r="Q68" s="1352"/>
      <c r="R68" s="1352"/>
      <c r="S68" s="1352"/>
      <c r="T68" s="1279"/>
      <c r="U68" s="696"/>
      <c r="V68" s="1352"/>
      <c r="W68" s="1352"/>
      <c r="X68" s="1352"/>
      <c r="Y68" s="1353"/>
    </row>
    <row r="69" spans="2:25" x14ac:dyDescent="0.2">
      <c r="B69" s="28"/>
      <c r="C69" s="78"/>
      <c r="D69" s="78"/>
      <c r="E69" s="78"/>
      <c r="F69" s="78"/>
      <c r="G69" s="78"/>
      <c r="H69" s="78"/>
      <c r="I69" s="78"/>
      <c r="J69" s="78"/>
      <c r="K69" s="78"/>
      <c r="L69" s="78"/>
      <c r="M69" s="78"/>
      <c r="N69" s="78"/>
      <c r="O69" s="78"/>
      <c r="P69" s="78"/>
      <c r="Q69" s="78"/>
      <c r="R69" s="78"/>
      <c r="S69" s="78"/>
      <c r="T69" s="78"/>
      <c r="U69" s="78"/>
      <c r="V69" s="78"/>
      <c r="W69" s="78"/>
      <c r="X69" s="78"/>
      <c r="Y69" s="78"/>
    </row>
  </sheetData>
  <mergeCells count="98">
    <mergeCell ref="N68:T68"/>
    <mergeCell ref="U68:Y68"/>
    <mergeCell ref="C67:G67"/>
    <mergeCell ref="H67:I67"/>
    <mergeCell ref="J67:M67"/>
    <mergeCell ref="C68:G68"/>
    <mergeCell ref="H68:I68"/>
    <mergeCell ref="J68:M68"/>
    <mergeCell ref="N65:T65"/>
    <mergeCell ref="N66:T66"/>
    <mergeCell ref="N67:T67"/>
    <mergeCell ref="U65:Y65"/>
    <mergeCell ref="U66:Y66"/>
    <mergeCell ref="U67:Y67"/>
    <mergeCell ref="C66:G66"/>
    <mergeCell ref="H66:I66"/>
    <mergeCell ref="J66:M66"/>
    <mergeCell ref="C65:G65"/>
    <mergeCell ref="H65:I65"/>
    <mergeCell ref="J65:M65"/>
    <mergeCell ref="C42:G42"/>
    <mergeCell ref="K42:Y42"/>
    <mergeCell ref="C45:Y46"/>
    <mergeCell ref="C47:Y59"/>
    <mergeCell ref="C62:G64"/>
    <mergeCell ref="H62:I64"/>
    <mergeCell ref="J62:M64"/>
    <mergeCell ref="N62:T64"/>
    <mergeCell ref="U62:Y64"/>
    <mergeCell ref="C41:G41"/>
    <mergeCell ref="K41:Y41"/>
    <mergeCell ref="C34:Y35"/>
    <mergeCell ref="C36:G37"/>
    <mergeCell ref="H36:H37"/>
    <mergeCell ref="I36:I37"/>
    <mergeCell ref="J36:J37"/>
    <mergeCell ref="K36:Y37"/>
    <mergeCell ref="C40:G40"/>
    <mergeCell ref="K40:Y40"/>
    <mergeCell ref="C39:G39"/>
    <mergeCell ref="K39:Y39"/>
    <mergeCell ref="C38:G38"/>
    <mergeCell ref="K38:Y38"/>
    <mergeCell ref="C26:H26"/>
    <mergeCell ref="I26:Y26"/>
    <mergeCell ref="C28:H28"/>
    <mergeCell ref="I28:J28"/>
    <mergeCell ref="K28:N28"/>
    <mergeCell ref="O28:Q28"/>
    <mergeCell ref="C23:I23"/>
    <mergeCell ref="J23:P23"/>
    <mergeCell ref="Q23:Y23"/>
    <mergeCell ref="C24:I24"/>
    <mergeCell ref="J24:P24"/>
    <mergeCell ref="Q24:Y24"/>
    <mergeCell ref="C30:I32"/>
    <mergeCell ref="K31:N31"/>
    <mergeCell ref="K32:N32"/>
    <mergeCell ref="C7:H8"/>
    <mergeCell ref="I7:Y8"/>
    <mergeCell ref="I16:Y16"/>
    <mergeCell ref="C18:H18"/>
    <mergeCell ref="I18:Y18"/>
    <mergeCell ref="C20:H21"/>
    <mergeCell ref="I20:L21"/>
    <mergeCell ref="M20:S20"/>
    <mergeCell ref="T20:Y20"/>
    <mergeCell ref="M21:S21"/>
    <mergeCell ref="T21:Y21"/>
    <mergeCell ref="S28:T28"/>
    <mergeCell ref="V28:X28"/>
    <mergeCell ref="C10:H11"/>
    <mergeCell ref="B2:G4"/>
    <mergeCell ref="H2:Y2"/>
    <mergeCell ref="H3:O3"/>
    <mergeCell ref="P3:Y3"/>
    <mergeCell ref="H4:Y4"/>
    <mergeCell ref="V10:Y10"/>
    <mergeCell ref="V11:Y11"/>
    <mergeCell ref="R10:U10"/>
    <mergeCell ref="I10:Q11"/>
    <mergeCell ref="R11:U11"/>
    <mergeCell ref="C13:H14"/>
    <mergeCell ref="I13:S14"/>
    <mergeCell ref="T13:Y13"/>
    <mergeCell ref="T14:Y14"/>
    <mergeCell ref="C16:H16"/>
    <mergeCell ref="U31:V31"/>
    <mergeCell ref="W31:Y31"/>
    <mergeCell ref="U32:V32"/>
    <mergeCell ref="W32:Y32"/>
    <mergeCell ref="J30:N30"/>
    <mergeCell ref="O32:Q32"/>
    <mergeCell ref="O31:Q31"/>
    <mergeCell ref="O30:T30"/>
    <mergeCell ref="R31:T31"/>
    <mergeCell ref="R32:T32"/>
    <mergeCell ref="U30:Y30"/>
  </mergeCells>
  <pageMargins left="0.70866141732283472" right="0.70866141732283472" top="0.74803149606299213" bottom="1.1023622047244095" header="0.31496062992125984" footer="0.31496062992125984"/>
  <pageSetup scale="53" fitToHeight="0" orientation="portrait" r:id="rId1"/>
  <headerFooter>
    <oddFooter>&amp;L
Calle 26 No.69-76 Edificio Elemento Torre 1, Piso 3 – C.P. 111071
PBX: 3779555 – Información: Línea 195                                              
Sede Operativa - Calle 22D No. 120-40
www.umv.gov.co 
&amp;CDESI-FM-007
&amp;P de &amp;N</oddFooter>
  </headerFooter>
  <rowBreaks count="1" manualBreakCount="1">
    <brk id="43" min="1" max="25"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AB64"/>
  <sheetViews>
    <sheetView view="pageBreakPreview" topLeftCell="A37" zoomScaleNormal="100" zoomScaleSheetLayoutView="100" zoomScalePageLayoutView="70" workbookViewId="0">
      <selection activeCell="J38" sqref="J38"/>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9.57031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2" spans="2:28"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row>
    <row r="3" spans="2:28" ht="15"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6"/>
      <c r="AA3" s="486"/>
      <c r="AB3" s="487"/>
    </row>
    <row r="4" spans="2:28" ht="15.75"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row>
    <row r="5" spans="2:28" ht="15" x14ac:dyDescent="0.2">
      <c r="H5" s="3"/>
      <c r="I5" s="3"/>
      <c r="J5" s="3"/>
      <c r="K5" s="3"/>
      <c r="L5" s="3"/>
      <c r="M5" s="3"/>
      <c r="N5" s="3"/>
      <c r="O5" s="3"/>
      <c r="P5" s="3"/>
      <c r="Q5" s="3"/>
      <c r="R5" s="3"/>
      <c r="S5" s="3"/>
      <c r="T5" s="3"/>
      <c r="U5" s="3"/>
      <c r="V5" s="3"/>
      <c r="W5" s="3"/>
      <c r="X5" s="3"/>
      <c r="Y5" s="3"/>
      <c r="Z5" s="3"/>
      <c r="AA5" s="3"/>
      <c r="AB5" s="3"/>
    </row>
    <row r="6" spans="2:28" ht="4.1500000000000004"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444" t="s">
        <v>4</v>
      </c>
      <c r="D7" s="445"/>
      <c r="E7" s="445"/>
      <c r="F7" s="445"/>
      <c r="G7" s="445"/>
      <c r="H7" s="446"/>
      <c r="I7" s="594" t="s">
        <v>62</v>
      </c>
      <c r="J7" s="595"/>
      <c r="K7" s="595"/>
      <c r="L7" s="595"/>
      <c r="M7" s="595"/>
      <c r="N7" s="595"/>
      <c r="O7" s="595"/>
      <c r="P7" s="595"/>
      <c r="Q7" s="595"/>
      <c r="R7" s="595"/>
      <c r="S7" s="595"/>
      <c r="T7" s="595"/>
      <c r="U7" s="595"/>
      <c r="V7" s="595"/>
      <c r="W7" s="595"/>
      <c r="X7" s="595"/>
      <c r="Y7" s="595"/>
      <c r="Z7" s="595"/>
      <c r="AA7" s="596"/>
      <c r="AB7" s="10"/>
    </row>
    <row r="8" spans="2:28" ht="8.4499999999999993" customHeight="1" thickBot="1" x14ac:dyDescent="0.25">
      <c r="B8" s="9"/>
      <c r="C8" s="447"/>
      <c r="D8" s="448"/>
      <c r="E8" s="448"/>
      <c r="F8" s="448"/>
      <c r="G8" s="448"/>
      <c r="H8" s="449"/>
      <c r="I8" s="597"/>
      <c r="J8" s="598"/>
      <c r="K8" s="598"/>
      <c r="L8" s="598"/>
      <c r="M8" s="598"/>
      <c r="N8" s="598"/>
      <c r="O8" s="598"/>
      <c r="P8" s="598"/>
      <c r="Q8" s="598"/>
      <c r="R8" s="598"/>
      <c r="S8" s="598"/>
      <c r="T8" s="598"/>
      <c r="U8" s="598"/>
      <c r="V8" s="598"/>
      <c r="W8" s="598"/>
      <c r="X8" s="598"/>
      <c r="Y8" s="598"/>
      <c r="Z8" s="598"/>
      <c r="AA8" s="599"/>
      <c r="AB8" s="10"/>
    </row>
    <row r="9" spans="2:28" ht="9.6"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444" t="s">
        <v>6</v>
      </c>
      <c r="D10" s="445"/>
      <c r="E10" s="445"/>
      <c r="F10" s="445"/>
      <c r="G10" s="445"/>
      <c r="H10" s="446"/>
      <c r="I10" s="501" t="s">
        <v>63</v>
      </c>
      <c r="J10" s="502"/>
      <c r="K10" s="502"/>
      <c r="L10" s="502"/>
      <c r="M10" s="502"/>
      <c r="N10" s="502"/>
      <c r="O10" s="502"/>
      <c r="P10" s="502"/>
      <c r="Q10" s="503"/>
      <c r="R10" s="498" t="s">
        <v>8</v>
      </c>
      <c r="S10" s="499"/>
      <c r="T10" s="499"/>
      <c r="U10" s="500"/>
      <c r="V10" s="400" t="s">
        <v>9</v>
      </c>
      <c r="W10" s="401"/>
      <c r="X10" s="401"/>
      <c r="Y10" s="401"/>
      <c r="Z10" s="401"/>
      <c r="AA10" s="402"/>
      <c r="AB10" s="10"/>
    </row>
    <row r="11" spans="2:28" ht="19.149999999999999" customHeight="1" thickBot="1" x14ac:dyDescent="0.25">
      <c r="B11" s="9"/>
      <c r="C11" s="447"/>
      <c r="D11" s="448"/>
      <c r="E11" s="448"/>
      <c r="F11" s="448"/>
      <c r="G11" s="448"/>
      <c r="H11" s="449"/>
      <c r="I11" s="504"/>
      <c r="J11" s="505"/>
      <c r="K11" s="505"/>
      <c r="L11" s="505"/>
      <c r="M11" s="505"/>
      <c r="N11" s="505"/>
      <c r="O11" s="505"/>
      <c r="P11" s="505"/>
      <c r="Q11" s="506"/>
      <c r="R11" s="427" t="s">
        <v>64</v>
      </c>
      <c r="S11" s="507"/>
      <c r="T11" s="507"/>
      <c r="U11" s="508"/>
      <c r="V11" s="477" t="s">
        <v>65</v>
      </c>
      <c r="W11" s="496"/>
      <c r="X11" s="496"/>
      <c r="Y11" s="496"/>
      <c r="Z11" s="496"/>
      <c r="AA11" s="497"/>
      <c r="AB11" s="10"/>
    </row>
    <row r="12" spans="2:28" ht="7.1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444" t="s">
        <v>11</v>
      </c>
      <c r="D13" s="445"/>
      <c r="E13" s="445"/>
      <c r="F13" s="445"/>
      <c r="G13" s="445"/>
      <c r="H13" s="446"/>
      <c r="I13" s="450" t="s">
        <v>66</v>
      </c>
      <c r="J13" s="451"/>
      <c r="K13" s="451"/>
      <c r="L13" s="451"/>
      <c r="M13" s="451"/>
      <c r="N13" s="451"/>
      <c r="O13" s="451"/>
      <c r="P13" s="451"/>
      <c r="Q13" s="451"/>
      <c r="R13" s="451"/>
      <c r="S13" s="452"/>
      <c r="T13" s="444" t="s">
        <v>13</v>
      </c>
      <c r="U13" s="445"/>
      <c r="V13" s="445"/>
      <c r="W13" s="445"/>
      <c r="X13" s="445"/>
      <c r="Y13" s="445"/>
      <c r="Z13" s="445"/>
      <c r="AA13" s="446"/>
      <c r="AB13" s="16"/>
    </row>
    <row r="14" spans="2:28" ht="26.45" customHeight="1" thickBot="1" x14ac:dyDescent="0.25">
      <c r="B14" s="14"/>
      <c r="C14" s="447"/>
      <c r="D14" s="448"/>
      <c r="E14" s="448"/>
      <c r="F14" s="448"/>
      <c r="G14" s="448"/>
      <c r="H14" s="449"/>
      <c r="I14" s="453"/>
      <c r="J14" s="454"/>
      <c r="K14" s="454"/>
      <c r="L14" s="454"/>
      <c r="M14" s="454"/>
      <c r="N14" s="454"/>
      <c r="O14" s="454"/>
      <c r="P14" s="454"/>
      <c r="Q14" s="454"/>
      <c r="R14" s="454"/>
      <c r="S14" s="455"/>
      <c r="T14" s="456" t="s">
        <v>67</v>
      </c>
      <c r="U14" s="457"/>
      <c r="V14" s="457"/>
      <c r="W14" s="457"/>
      <c r="X14" s="457"/>
      <c r="Y14" s="457"/>
      <c r="Z14" s="457"/>
      <c r="AA14" s="458"/>
      <c r="AB14" s="16"/>
    </row>
    <row r="15" spans="2:28" ht="8.4499999999999993"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24.6" customHeight="1" thickBot="1" x14ac:dyDescent="0.25">
      <c r="B16" s="14"/>
      <c r="C16" s="421" t="s">
        <v>15</v>
      </c>
      <c r="D16" s="422"/>
      <c r="E16" s="422"/>
      <c r="F16" s="422"/>
      <c r="G16" s="422"/>
      <c r="H16" s="423"/>
      <c r="I16" s="424" t="s">
        <v>68</v>
      </c>
      <c r="J16" s="425"/>
      <c r="K16" s="425"/>
      <c r="L16" s="425"/>
      <c r="M16" s="425"/>
      <c r="N16" s="425"/>
      <c r="O16" s="425"/>
      <c r="P16" s="425"/>
      <c r="Q16" s="425"/>
      <c r="R16" s="425"/>
      <c r="S16" s="425"/>
      <c r="T16" s="425"/>
      <c r="U16" s="425"/>
      <c r="V16" s="425"/>
      <c r="W16" s="425"/>
      <c r="X16" s="425"/>
      <c r="Y16" s="425"/>
      <c r="Z16" s="425"/>
      <c r="AA16" s="426"/>
      <c r="AB16" s="16"/>
    </row>
    <row r="18" spans="3:27" ht="72.75" customHeight="1" thickBot="1" x14ac:dyDescent="0.25">
      <c r="C18" s="421" t="s">
        <v>69</v>
      </c>
      <c r="D18" s="422"/>
      <c r="E18" s="422"/>
      <c r="F18" s="422"/>
      <c r="G18" s="422"/>
      <c r="H18" s="423"/>
      <c r="I18" s="424" t="s">
        <v>70</v>
      </c>
      <c r="J18" s="425"/>
      <c r="K18" s="425"/>
      <c r="L18" s="425"/>
      <c r="M18" s="425"/>
      <c r="N18" s="425"/>
      <c r="O18" s="425"/>
      <c r="P18" s="425"/>
      <c r="Q18" s="425"/>
      <c r="R18" s="425"/>
      <c r="S18" s="425"/>
      <c r="T18" s="425"/>
      <c r="U18" s="425"/>
      <c r="V18" s="425"/>
      <c r="W18" s="425"/>
      <c r="X18" s="425"/>
      <c r="Y18" s="425"/>
      <c r="Z18" s="425"/>
      <c r="AA18" s="426"/>
    </row>
    <row r="19" spans="3:27" ht="10.9" customHeight="1" thickBot="1" x14ac:dyDescent="0.25">
      <c r="C19" s="13"/>
      <c r="D19" s="13"/>
      <c r="E19" s="13"/>
      <c r="F19" s="13"/>
      <c r="G19" s="13"/>
      <c r="H19" s="13"/>
      <c r="I19" s="17"/>
      <c r="J19" s="17"/>
      <c r="K19" s="17"/>
      <c r="L19" s="17"/>
      <c r="M19" s="17"/>
      <c r="N19" s="17"/>
      <c r="O19" s="17"/>
      <c r="P19" s="17"/>
      <c r="Q19" s="17"/>
      <c r="R19" s="17"/>
      <c r="S19" s="17"/>
      <c r="T19" s="17"/>
      <c r="U19" s="17"/>
      <c r="V19" s="17"/>
      <c r="W19" s="17"/>
      <c r="X19" s="17"/>
      <c r="Y19" s="17"/>
      <c r="Z19" s="17"/>
      <c r="AA19" s="17"/>
    </row>
    <row r="20" spans="3:27" ht="17.45" customHeight="1" thickBot="1" x14ac:dyDescent="0.25">
      <c r="C20" s="462" t="s">
        <v>19</v>
      </c>
      <c r="D20" s="463"/>
      <c r="E20" s="463"/>
      <c r="F20" s="463"/>
      <c r="G20" s="463"/>
      <c r="H20" s="464"/>
      <c r="I20" s="468" t="s">
        <v>71</v>
      </c>
      <c r="J20" s="469"/>
      <c r="K20" s="469"/>
      <c r="L20" s="470"/>
      <c r="M20" s="400" t="s">
        <v>21</v>
      </c>
      <c r="N20" s="401"/>
      <c r="O20" s="401"/>
      <c r="P20" s="401"/>
      <c r="Q20" s="401"/>
      <c r="R20" s="401"/>
      <c r="S20" s="402"/>
      <c r="T20" s="588" t="s">
        <v>22</v>
      </c>
      <c r="U20" s="589"/>
      <c r="V20" s="589"/>
      <c r="W20" s="589"/>
      <c r="X20" s="589"/>
      <c r="Y20" s="589"/>
      <c r="Z20" s="589"/>
      <c r="AA20" s="590"/>
    </row>
    <row r="21" spans="3:27" ht="19.149999999999999" customHeight="1" thickBot="1" x14ac:dyDescent="0.25">
      <c r="C21" s="465"/>
      <c r="D21" s="466"/>
      <c r="E21" s="466"/>
      <c r="F21" s="466"/>
      <c r="G21" s="466"/>
      <c r="H21" s="467"/>
      <c r="I21" s="471"/>
      <c r="J21" s="472"/>
      <c r="K21" s="472"/>
      <c r="L21" s="473"/>
      <c r="M21" s="474" t="s">
        <v>23</v>
      </c>
      <c r="N21" s="475"/>
      <c r="O21" s="475"/>
      <c r="P21" s="475"/>
      <c r="Q21" s="475"/>
      <c r="R21" s="475"/>
      <c r="S21" s="476"/>
      <c r="T21" s="591" t="s">
        <v>24</v>
      </c>
      <c r="U21" s="592"/>
      <c r="V21" s="592"/>
      <c r="W21" s="592"/>
      <c r="X21" s="592"/>
      <c r="Y21" s="592"/>
      <c r="Z21" s="592"/>
      <c r="AA21" s="593"/>
    </row>
    <row r="22" spans="3:27" ht="10.9" customHeight="1" thickBot="1" x14ac:dyDescent="0.25">
      <c r="C22" s="15"/>
      <c r="D22" s="15"/>
      <c r="E22" s="15"/>
      <c r="F22" s="15"/>
      <c r="G22" s="15"/>
      <c r="H22" s="15"/>
      <c r="I22" s="15"/>
      <c r="J22" s="15"/>
      <c r="K22" s="15"/>
      <c r="L22" s="15"/>
      <c r="M22" s="15"/>
      <c r="N22" s="15"/>
      <c r="O22" s="15"/>
      <c r="P22" s="15"/>
      <c r="Q22" s="15"/>
      <c r="R22" s="15"/>
      <c r="S22" s="15"/>
      <c r="T22" s="15"/>
      <c r="U22" s="15"/>
      <c r="V22" s="15"/>
      <c r="W22" s="15"/>
      <c r="X22" s="15"/>
      <c r="Y22" s="15"/>
      <c r="Z22" s="15"/>
      <c r="AA22" s="15"/>
    </row>
    <row r="23" spans="3:27" ht="24" customHeight="1" x14ac:dyDescent="0.2">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row>
    <row r="24" spans="3:27" ht="43.15" customHeight="1" thickBot="1" x14ac:dyDescent="0.25">
      <c r="C24" s="403" t="s">
        <v>72</v>
      </c>
      <c r="D24" s="404"/>
      <c r="E24" s="404"/>
      <c r="F24" s="404"/>
      <c r="G24" s="404"/>
      <c r="H24" s="404"/>
      <c r="I24" s="405"/>
      <c r="J24" s="403" t="s">
        <v>73</v>
      </c>
      <c r="K24" s="404"/>
      <c r="L24" s="404"/>
      <c r="M24" s="404"/>
      <c r="N24" s="404"/>
      <c r="O24" s="404"/>
      <c r="P24" s="405"/>
      <c r="Q24" s="406" t="s">
        <v>74</v>
      </c>
      <c r="R24" s="407"/>
      <c r="S24" s="407"/>
      <c r="T24" s="407"/>
      <c r="U24" s="407"/>
      <c r="V24" s="407"/>
      <c r="W24" s="407"/>
      <c r="X24" s="407"/>
      <c r="Y24" s="407"/>
      <c r="Z24" s="407"/>
      <c r="AA24" s="408"/>
    </row>
    <row r="25" spans="3:27" ht="7.9" customHeight="1" thickBot="1" x14ac:dyDescent="0.25">
      <c r="C25" s="15"/>
      <c r="D25" s="15"/>
      <c r="E25" s="15"/>
      <c r="F25" s="15"/>
      <c r="G25" s="15"/>
      <c r="H25" s="15"/>
      <c r="I25" s="15"/>
      <c r="J25" s="15"/>
      <c r="K25" s="15"/>
      <c r="L25" s="15"/>
      <c r="M25" s="15"/>
      <c r="N25" s="15"/>
      <c r="O25" s="15"/>
      <c r="P25" s="15"/>
      <c r="Q25" s="15"/>
      <c r="R25" s="15"/>
      <c r="S25" s="15"/>
      <c r="T25" s="15"/>
      <c r="U25" s="15"/>
      <c r="V25" s="15"/>
      <c r="W25" s="15"/>
      <c r="X25" s="15"/>
      <c r="Y25" s="15"/>
      <c r="Z25" s="15"/>
      <c r="AA25" s="15"/>
    </row>
    <row r="26" spans="3:27" ht="30" customHeight="1" thickBot="1" x14ac:dyDescent="0.25">
      <c r="C26" s="421" t="s">
        <v>31</v>
      </c>
      <c r="D26" s="422"/>
      <c r="E26" s="422"/>
      <c r="F26" s="422"/>
      <c r="G26" s="422"/>
      <c r="H26" s="423"/>
      <c r="I26" s="424" t="s">
        <v>75</v>
      </c>
      <c r="J26" s="425"/>
      <c r="K26" s="425"/>
      <c r="L26" s="425"/>
      <c r="M26" s="425"/>
      <c r="N26" s="425"/>
      <c r="O26" s="425"/>
      <c r="P26" s="425"/>
      <c r="Q26" s="425"/>
      <c r="R26" s="425"/>
      <c r="S26" s="425"/>
      <c r="T26" s="425"/>
      <c r="U26" s="425"/>
      <c r="V26" s="425"/>
      <c r="W26" s="425"/>
      <c r="X26" s="425"/>
      <c r="Y26" s="425"/>
      <c r="Z26" s="425"/>
      <c r="AA26" s="426"/>
    </row>
    <row r="27" spans="3:27" ht="9.6" customHeight="1" thickBot="1" x14ac:dyDescent="0.25">
      <c r="C27" s="13"/>
      <c r="D27" s="13"/>
      <c r="E27" s="13"/>
      <c r="F27" s="13"/>
      <c r="G27" s="13"/>
      <c r="H27" s="13"/>
      <c r="I27" s="17"/>
      <c r="J27" s="17"/>
      <c r="K27" s="17"/>
      <c r="L27" s="17"/>
      <c r="M27" s="17"/>
      <c r="N27" s="17"/>
      <c r="O27" s="17"/>
      <c r="P27" s="17"/>
      <c r="Q27" s="17"/>
      <c r="R27" s="17"/>
      <c r="S27" s="17"/>
      <c r="T27" s="17"/>
      <c r="U27" s="17"/>
      <c r="V27" s="17"/>
      <c r="W27" s="17"/>
      <c r="X27" s="17"/>
      <c r="Y27" s="17"/>
      <c r="Z27" s="17"/>
      <c r="AA27" s="17"/>
    </row>
    <row r="28" spans="3:27" ht="43.9" customHeight="1" thickBot="1" x14ac:dyDescent="0.25">
      <c r="C28" s="421" t="s">
        <v>33</v>
      </c>
      <c r="D28" s="422"/>
      <c r="E28" s="422"/>
      <c r="F28" s="422"/>
      <c r="G28" s="422"/>
      <c r="H28" s="423"/>
      <c r="I28" s="427">
        <v>7.0000000000000007E-2</v>
      </c>
      <c r="J28" s="424"/>
      <c r="K28" s="409" t="s">
        <v>34</v>
      </c>
      <c r="L28" s="410"/>
      <c r="M28" s="410"/>
      <c r="N28" s="411"/>
      <c r="O28" s="461" t="s">
        <v>35</v>
      </c>
      <c r="P28" s="459"/>
      <c r="Q28" s="459"/>
      <c r="R28" s="460"/>
      <c r="S28" s="64"/>
      <c r="T28" s="459" t="s">
        <v>36</v>
      </c>
      <c r="U28" s="459"/>
      <c r="V28" s="460"/>
      <c r="W28" s="31"/>
      <c r="X28" s="441" t="s">
        <v>38</v>
      </c>
      <c r="Y28" s="442"/>
      <c r="Z28" s="443"/>
      <c r="AA28" s="63" t="s">
        <v>37</v>
      </c>
    </row>
    <row r="29" spans="3:27" ht="10.15" customHeight="1" thickBot="1" x14ac:dyDescent="0.25">
      <c r="C29" s="15"/>
      <c r="D29" s="15"/>
      <c r="E29" s="15"/>
      <c r="F29" s="15"/>
      <c r="G29" s="15"/>
      <c r="H29" s="15"/>
      <c r="I29" s="15"/>
      <c r="J29" s="15"/>
      <c r="K29" s="15"/>
      <c r="L29" s="15"/>
      <c r="M29" s="15"/>
      <c r="N29" s="15"/>
      <c r="O29" s="15"/>
      <c r="P29" s="15"/>
      <c r="Q29" s="15"/>
      <c r="R29" s="15"/>
      <c r="S29" s="15"/>
      <c r="T29" s="15"/>
      <c r="U29" s="15"/>
      <c r="V29" s="15"/>
      <c r="W29" s="15"/>
      <c r="X29" s="15"/>
      <c r="Y29" s="15"/>
      <c r="Z29" s="15"/>
      <c r="AA29" s="15"/>
    </row>
    <row r="30" spans="3:27" ht="15" customHeight="1" x14ac:dyDescent="0.25">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row>
    <row r="31" spans="3:27" ht="14.25" customHeight="1" x14ac:dyDescent="0.2">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row>
    <row r="32" spans="3:27" ht="15" customHeight="1" thickBot="1" x14ac:dyDescent="0.25">
      <c r="C32" s="438"/>
      <c r="D32" s="439"/>
      <c r="E32" s="439"/>
      <c r="F32" s="439"/>
      <c r="G32" s="439"/>
      <c r="H32" s="439"/>
      <c r="I32" s="439"/>
      <c r="J32" s="440"/>
      <c r="K32" s="587">
        <v>0.11</v>
      </c>
      <c r="L32" s="429"/>
      <c r="M32" s="429"/>
      <c r="N32" s="429"/>
      <c r="O32" s="430">
        <v>1</v>
      </c>
      <c r="P32" s="429"/>
      <c r="Q32" s="429"/>
      <c r="R32" s="429"/>
      <c r="S32" s="430">
        <v>0.01</v>
      </c>
      <c r="T32" s="429"/>
      <c r="U32" s="430">
        <v>0.1</v>
      </c>
      <c r="V32" s="429"/>
      <c r="W32" s="429"/>
      <c r="X32" s="430">
        <v>0</v>
      </c>
      <c r="Y32" s="429"/>
      <c r="Z32" s="430">
        <v>0</v>
      </c>
      <c r="AA32" s="431"/>
    </row>
    <row r="34" spans="3:27" s="18" customFormat="1" ht="15" thickBot="1" x14ac:dyDescent="0.25">
      <c r="C34" s="415" t="s">
        <v>45</v>
      </c>
      <c r="D34" s="416"/>
      <c r="E34" s="416"/>
      <c r="F34" s="416"/>
      <c r="G34" s="416"/>
      <c r="H34" s="416"/>
      <c r="I34" s="416"/>
      <c r="J34" s="416"/>
      <c r="K34" s="416"/>
      <c r="L34" s="416"/>
      <c r="M34" s="416"/>
      <c r="N34" s="416"/>
      <c r="O34" s="416"/>
      <c r="P34" s="416"/>
      <c r="Q34" s="416"/>
      <c r="R34" s="416"/>
      <c r="S34" s="416"/>
      <c r="T34" s="416"/>
      <c r="U34" s="416"/>
      <c r="V34" s="416"/>
      <c r="W34" s="416"/>
      <c r="X34" s="416"/>
      <c r="Y34" s="416"/>
      <c r="Z34" s="416"/>
      <c r="AA34" s="417"/>
    </row>
    <row r="35" spans="3:27" s="18" customFormat="1" ht="78" customHeight="1" thickBot="1" x14ac:dyDescent="0.25">
      <c r="C35" s="415" t="s">
        <v>46</v>
      </c>
      <c r="D35" s="416"/>
      <c r="E35" s="416"/>
      <c r="F35" s="416"/>
      <c r="G35" s="417"/>
      <c r="H35" s="38" t="s">
        <v>76</v>
      </c>
      <c r="I35" s="38" t="s">
        <v>77</v>
      </c>
      <c r="J35" s="38" t="s">
        <v>49</v>
      </c>
      <c r="K35" s="418" t="s">
        <v>50</v>
      </c>
      <c r="L35" s="419"/>
      <c r="M35" s="419"/>
      <c r="N35" s="419"/>
      <c r="O35" s="419"/>
      <c r="P35" s="419"/>
      <c r="Q35" s="419"/>
      <c r="R35" s="419"/>
      <c r="S35" s="419"/>
      <c r="T35" s="419"/>
      <c r="U35" s="419"/>
      <c r="V35" s="419"/>
      <c r="W35" s="419"/>
      <c r="X35" s="419"/>
      <c r="Y35" s="419"/>
      <c r="Z35" s="419"/>
      <c r="AA35" s="420"/>
    </row>
    <row r="36" spans="3:27" s="18" customFormat="1" ht="150" customHeight="1" x14ac:dyDescent="0.2">
      <c r="C36" s="575" t="s">
        <v>78</v>
      </c>
      <c r="D36" s="576"/>
      <c r="E36" s="576"/>
      <c r="F36" s="576"/>
      <c r="G36" s="577"/>
      <c r="H36" s="39">
        <v>3</v>
      </c>
      <c r="I36" s="39">
        <v>99</v>
      </c>
      <c r="J36" s="40">
        <f>+H36/I36</f>
        <v>3.0303030303030304E-2</v>
      </c>
      <c r="K36" s="578" t="s">
        <v>79</v>
      </c>
      <c r="L36" s="579"/>
      <c r="M36" s="579"/>
      <c r="N36" s="579"/>
      <c r="O36" s="579"/>
      <c r="P36" s="579"/>
      <c r="Q36" s="579"/>
      <c r="R36" s="579"/>
      <c r="S36" s="579"/>
      <c r="T36" s="579"/>
      <c r="U36" s="579"/>
      <c r="V36" s="579"/>
      <c r="W36" s="579"/>
      <c r="X36" s="579"/>
      <c r="Y36" s="579"/>
      <c r="Z36" s="579"/>
      <c r="AA36" s="580"/>
    </row>
    <row r="37" spans="3:27" s="18" customFormat="1" ht="171" customHeight="1" x14ac:dyDescent="0.2">
      <c r="C37" s="575" t="s">
        <v>80</v>
      </c>
      <c r="D37" s="576"/>
      <c r="E37" s="576"/>
      <c r="F37" s="576"/>
      <c r="G37" s="577"/>
      <c r="H37" s="62">
        <v>7</v>
      </c>
      <c r="I37" s="62">
        <v>97</v>
      </c>
      <c r="J37" s="40">
        <f t="shared" ref="J37:J41" si="0">+H37/I37</f>
        <v>7.2164948453608241E-2</v>
      </c>
      <c r="K37" s="578" t="s">
        <v>81</v>
      </c>
      <c r="L37" s="579"/>
      <c r="M37" s="579"/>
      <c r="N37" s="579"/>
      <c r="O37" s="579"/>
      <c r="P37" s="579"/>
      <c r="Q37" s="579"/>
      <c r="R37" s="579"/>
      <c r="S37" s="579"/>
      <c r="T37" s="579"/>
      <c r="U37" s="579"/>
      <c r="V37" s="579"/>
      <c r="W37" s="579"/>
      <c r="X37" s="579"/>
      <c r="Y37" s="579"/>
      <c r="Z37" s="579"/>
      <c r="AA37" s="580"/>
    </row>
    <row r="38" spans="3:27" s="18" customFormat="1" ht="162.75" customHeight="1" x14ac:dyDescent="0.2">
      <c r="C38" s="575" t="s">
        <v>82</v>
      </c>
      <c r="D38" s="576"/>
      <c r="E38" s="576"/>
      <c r="F38" s="576"/>
      <c r="G38" s="577"/>
      <c r="H38" s="62">
        <v>2</v>
      </c>
      <c r="I38" s="62">
        <v>101</v>
      </c>
      <c r="J38" s="40">
        <f t="shared" si="0"/>
        <v>1.9801980198019802E-2</v>
      </c>
      <c r="K38" s="578" t="s">
        <v>83</v>
      </c>
      <c r="L38" s="579"/>
      <c r="M38" s="579"/>
      <c r="N38" s="579"/>
      <c r="O38" s="579"/>
      <c r="P38" s="579"/>
      <c r="Q38" s="579"/>
      <c r="R38" s="579"/>
      <c r="S38" s="579"/>
      <c r="T38" s="579"/>
      <c r="U38" s="579"/>
      <c r="V38" s="579"/>
      <c r="W38" s="579"/>
      <c r="X38" s="579"/>
      <c r="Y38" s="579"/>
      <c r="Z38" s="579"/>
      <c r="AA38" s="580"/>
    </row>
    <row r="39" spans="3:27" s="18" customFormat="1" ht="79.5" customHeight="1" x14ac:dyDescent="0.2">
      <c r="C39" s="575"/>
      <c r="D39" s="576"/>
      <c r="E39" s="576"/>
      <c r="F39" s="576"/>
      <c r="G39" s="577"/>
      <c r="H39" s="62"/>
      <c r="I39" s="62"/>
      <c r="J39" s="40" t="e">
        <f t="shared" si="0"/>
        <v>#DIV/0!</v>
      </c>
      <c r="K39" s="578"/>
      <c r="L39" s="579"/>
      <c r="M39" s="579"/>
      <c r="N39" s="579"/>
      <c r="O39" s="579"/>
      <c r="P39" s="579"/>
      <c r="Q39" s="579"/>
      <c r="R39" s="579"/>
      <c r="S39" s="579"/>
      <c r="T39" s="579"/>
      <c r="U39" s="579"/>
      <c r="V39" s="579"/>
      <c r="W39" s="579"/>
      <c r="X39" s="579"/>
      <c r="Y39" s="579"/>
      <c r="Z39" s="579"/>
      <c r="AA39" s="580"/>
    </row>
    <row r="40" spans="3:27" s="18" customFormat="1" ht="15" thickBot="1" x14ac:dyDescent="0.25">
      <c r="C40" s="581"/>
      <c r="D40" s="582"/>
      <c r="E40" s="582"/>
      <c r="F40" s="582"/>
      <c r="G40" s="583"/>
      <c r="H40" s="60"/>
      <c r="I40" s="60"/>
      <c r="J40" s="40" t="e">
        <f t="shared" si="0"/>
        <v>#DIV/0!</v>
      </c>
      <c r="K40" s="584"/>
      <c r="L40" s="585"/>
      <c r="M40" s="585"/>
      <c r="N40" s="585"/>
      <c r="O40" s="585"/>
      <c r="P40" s="585"/>
      <c r="Q40" s="585"/>
      <c r="R40" s="585"/>
      <c r="S40" s="585"/>
      <c r="T40" s="585"/>
      <c r="U40" s="585"/>
      <c r="V40" s="585"/>
      <c r="W40" s="585"/>
      <c r="X40" s="585"/>
      <c r="Y40" s="585"/>
      <c r="Z40" s="585"/>
      <c r="AA40" s="586"/>
    </row>
    <row r="41" spans="3:27" s="18" customFormat="1" ht="15.75" customHeight="1" thickBot="1" x14ac:dyDescent="0.25">
      <c r="C41" s="536"/>
      <c r="D41" s="537"/>
      <c r="E41" s="537"/>
      <c r="F41" s="537"/>
      <c r="G41" s="538"/>
      <c r="H41" s="65">
        <f>SUM(H36:H40)</f>
        <v>12</v>
      </c>
      <c r="I41" s="65">
        <f>SUM(I36:I40)</f>
        <v>297</v>
      </c>
      <c r="J41" s="40">
        <f t="shared" si="0"/>
        <v>4.0404040404040407E-2</v>
      </c>
      <c r="K41" s="539"/>
      <c r="L41" s="540"/>
      <c r="M41" s="540"/>
      <c r="N41" s="540"/>
      <c r="O41" s="540"/>
      <c r="P41" s="540"/>
      <c r="Q41" s="540"/>
      <c r="R41" s="540"/>
      <c r="S41" s="540"/>
      <c r="T41" s="540"/>
      <c r="U41" s="540"/>
      <c r="V41" s="540"/>
      <c r="W41" s="540"/>
      <c r="X41" s="540"/>
      <c r="Y41" s="540"/>
      <c r="Z41" s="540"/>
      <c r="AA41" s="541"/>
    </row>
    <row r="42" spans="3:27" s="18" customFormat="1" ht="5.25" customHeight="1" x14ac:dyDescent="0.2">
      <c r="C42" s="56"/>
      <c r="D42" s="56"/>
      <c r="E42" s="56"/>
      <c r="F42" s="56"/>
      <c r="G42" s="56"/>
      <c r="H42" s="58"/>
      <c r="I42" s="58"/>
      <c r="J42" s="57"/>
      <c r="K42" s="56"/>
      <c r="L42" s="56"/>
      <c r="M42" s="56"/>
      <c r="N42" s="56"/>
      <c r="O42" s="56"/>
      <c r="P42" s="56"/>
      <c r="Q42" s="56"/>
      <c r="R42" s="56"/>
      <c r="S42" s="56"/>
      <c r="T42" s="56"/>
      <c r="U42" s="56"/>
      <c r="V42" s="56"/>
      <c r="W42" s="56"/>
      <c r="X42" s="56"/>
      <c r="Y42" s="56"/>
      <c r="Z42" s="56"/>
      <c r="AA42" s="56"/>
    </row>
    <row r="43" spans="3:27" s="18" customFormat="1" ht="15" thickBot="1" x14ac:dyDescent="0.25">
      <c r="C43" s="56"/>
      <c r="D43" s="56"/>
      <c r="E43" s="56"/>
      <c r="F43" s="56"/>
      <c r="G43" s="56"/>
      <c r="H43" s="58"/>
      <c r="I43" s="58"/>
      <c r="J43" s="57"/>
      <c r="K43" s="56"/>
      <c r="L43" s="56"/>
      <c r="M43" s="56"/>
      <c r="N43" s="56"/>
      <c r="O43" s="56"/>
      <c r="P43" s="56"/>
      <c r="Q43" s="56"/>
      <c r="R43" s="56"/>
      <c r="S43" s="56"/>
      <c r="T43" s="56"/>
      <c r="U43" s="56"/>
      <c r="V43" s="56"/>
      <c r="W43" s="56"/>
      <c r="X43" s="56"/>
      <c r="Y43" s="56"/>
      <c r="Z43" s="56"/>
      <c r="AA43" s="56"/>
    </row>
    <row r="44" spans="3:27" s="18" customFormat="1" ht="15" thickBot="1" x14ac:dyDescent="0.25">
      <c r="C44" s="542" t="s">
        <v>54</v>
      </c>
      <c r="D44" s="543"/>
      <c r="E44" s="543"/>
      <c r="F44" s="543"/>
      <c r="G44" s="543"/>
      <c r="H44" s="543"/>
      <c r="I44" s="543"/>
      <c r="J44" s="543"/>
      <c r="K44" s="543"/>
      <c r="L44" s="543"/>
      <c r="M44" s="543"/>
      <c r="N44" s="543"/>
      <c r="O44" s="543"/>
      <c r="P44" s="543"/>
      <c r="Q44" s="543"/>
      <c r="R44" s="543"/>
      <c r="S44" s="543"/>
      <c r="T44" s="543"/>
      <c r="U44" s="543"/>
      <c r="V44" s="543"/>
      <c r="W44" s="543"/>
      <c r="X44" s="543"/>
      <c r="Y44" s="543"/>
      <c r="Z44" s="543"/>
      <c r="AA44" s="544"/>
    </row>
    <row r="45" spans="3:27" ht="15" hidden="1" thickBot="1" x14ac:dyDescent="0.25">
      <c r="C45" s="545"/>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7"/>
    </row>
    <row r="46" spans="3:27" x14ac:dyDescent="0.2">
      <c r="C46" s="548" t="s">
        <v>84</v>
      </c>
      <c r="D46" s="549"/>
      <c r="E46" s="549"/>
      <c r="F46" s="549"/>
      <c r="G46" s="549"/>
      <c r="H46" s="549"/>
      <c r="I46" s="549"/>
      <c r="J46" s="549"/>
      <c r="K46" s="549"/>
      <c r="L46" s="549"/>
      <c r="M46" s="549"/>
      <c r="N46" s="549"/>
      <c r="O46" s="549"/>
      <c r="P46" s="549"/>
      <c r="Q46" s="549"/>
      <c r="R46" s="549"/>
      <c r="S46" s="549"/>
      <c r="T46" s="549"/>
      <c r="U46" s="549"/>
      <c r="V46" s="549"/>
      <c r="W46" s="549"/>
      <c r="X46" s="549"/>
      <c r="Y46" s="549"/>
      <c r="Z46" s="549"/>
      <c r="AA46" s="550"/>
    </row>
    <row r="47" spans="3:27" ht="7.9" customHeight="1" x14ac:dyDescent="0.2">
      <c r="C47" s="551"/>
      <c r="D47" s="552"/>
      <c r="E47" s="552"/>
      <c r="F47" s="552"/>
      <c r="G47" s="552"/>
      <c r="H47" s="552"/>
      <c r="I47" s="552"/>
      <c r="J47" s="552"/>
      <c r="K47" s="552"/>
      <c r="L47" s="552"/>
      <c r="M47" s="552"/>
      <c r="N47" s="552"/>
      <c r="O47" s="552"/>
      <c r="P47" s="552"/>
      <c r="Q47" s="552"/>
      <c r="R47" s="552"/>
      <c r="S47" s="552"/>
      <c r="T47" s="552"/>
      <c r="U47" s="552"/>
      <c r="V47" s="552"/>
      <c r="W47" s="552"/>
      <c r="X47" s="552"/>
      <c r="Y47" s="552"/>
      <c r="Z47" s="552"/>
      <c r="AA47" s="553"/>
    </row>
    <row r="48" spans="3:27" x14ac:dyDescent="0.2">
      <c r="C48" s="551"/>
      <c r="D48" s="552"/>
      <c r="E48" s="552"/>
      <c r="F48" s="552"/>
      <c r="G48" s="552"/>
      <c r="H48" s="552"/>
      <c r="I48" s="552"/>
      <c r="J48" s="552"/>
      <c r="K48" s="552"/>
      <c r="L48" s="552"/>
      <c r="M48" s="552"/>
      <c r="N48" s="552"/>
      <c r="O48" s="552"/>
      <c r="P48" s="552"/>
      <c r="Q48" s="552"/>
      <c r="R48" s="552"/>
      <c r="S48" s="552"/>
      <c r="T48" s="552"/>
      <c r="U48" s="552"/>
      <c r="V48" s="552"/>
      <c r="W48" s="552"/>
      <c r="X48" s="552"/>
      <c r="Y48" s="552"/>
      <c r="Z48" s="552"/>
      <c r="AA48" s="553"/>
    </row>
    <row r="49" spans="3:27" ht="6.6" customHeight="1" x14ac:dyDescent="0.2">
      <c r="C49" s="551"/>
      <c r="D49" s="552"/>
      <c r="E49" s="552"/>
      <c r="F49" s="552"/>
      <c r="G49" s="552"/>
      <c r="H49" s="552"/>
      <c r="I49" s="552"/>
      <c r="J49" s="552"/>
      <c r="K49" s="552"/>
      <c r="L49" s="552"/>
      <c r="M49" s="552"/>
      <c r="N49" s="552"/>
      <c r="O49" s="552"/>
      <c r="P49" s="552"/>
      <c r="Q49" s="552"/>
      <c r="R49" s="552"/>
      <c r="S49" s="552"/>
      <c r="T49" s="552"/>
      <c r="U49" s="552"/>
      <c r="V49" s="552"/>
      <c r="W49" s="552"/>
      <c r="X49" s="552"/>
      <c r="Y49" s="552"/>
      <c r="Z49" s="552"/>
      <c r="AA49" s="553"/>
    </row>
    <row r="50" spans="3:27" ht="103.5" customHeight="1" x14ac:dyDescent="0.2">
      <c r="C50" s="551"/>
      <c r="D50" s="552"/>
      <c r="E50" s="552"/>
      <c r="F50" s="552"/>
      <c r="G50" s="552"/>
      <c r="H50" s="552"/>
      <c r="I50" s="552"/>
      <c r="J50" s="552"/>
      <c r="K50" s="552"/>
      <c r="L50" s="552"/>
      <c r="M50" s="552"/>
      <c r="N50" s="552"/>
      <c r="O50" s="552"/>
      <c r="P50" s="552"/>
      <c r="Q50" s="552"/>
      <c r="R50" s="552"/>
      <c r="S50" s="552"/>
      <c r="T50" s="552"/>
      <c r="U50" s="552"/>
      <c r="V50" s="552"/>
      <c r="W50" s="552"/>
      <c r="X50" s="552"/>
      <c r="Y50" s="552"/>
      <c r="Z50" s="552"/>
      <c r="AA50" s="553"/>
    </row>
    <row r="51" spans="3:27" ht="63.75" customHeight="1" x14ac:dyDescent="0.2">
      <c r="C51" s="551"/>
      <c r="D51" s="552"/>
      <c r="E51" s="552"/>
      <c r="F51" s="552"/>
      <c r="G51" s="552"/>
      <c r="H51" s="552"/>
      <c r="I51" s="552"/>
      <c r="J51" s="552"/>
      <c r="K51" s="552"/>
      <c r="L51" s="552"/>
      <c r="M51" s="552"/>
      <c r="N51" s="552"/>
      <c r="O51" s="552"/>
      <c r="P51" s="552"/>
      <c r="Q51" s="552"/>
      <c r="R51" s="552"/>
      <c r="S51" s="552"/>
      <c r="T51" s="552"/>
      <c r="U51" s="552"/>
      <c r="V51" s="552"/>
      <c r="W51" s="552"/>
      <c r="X51" s="552"/>
      <c r="Y51" s="552"/>
      <c r="Z51" s="552"/>
      <c r="AA51" s="553"/>
    </row>
    <row r="52" spans="3:27" ht="1.9" customHeight="1" x14ac:dyDescent="0.2">
      <c r="C52" s="551"/>
      <c r="D52" s="552"/>
      <c r="E52" s="552"/>
      <c r="F52" s="552"/>
      <c r="G52" s="552"/>
      <c r="H52" s="552"/>
      <c r="I52" s="552"/>
      <c r="J52" s="552"/>
      <c r="K52" s="552"/>
      <c r="L52" s="552"/>
      <c r="M52" s="552"/>
      <c r="N52" s="552"/>
      <c r="O52" s="552"/>
      <c r="P52" s="552"/>
      <c r="Q52" s="552"/>
      <c r="R52" s="552"/>
      <c r="S52" s="552"/>
      <c r="T52" s="552"/>
      <c r="U52" s="552"/>
      <c r="V52" s="552"/>
      <c r="W52" s="552"/>
      <c r="X52" s="552"/>
      <c r="Y52" s="552"/>
      <c r="Z52" s="552"/>
      <c r="AA52" s="553"/>
    </row>
    <row r="53" spans="3:27" ht="9.6" customHeight="1" x14ac:dyDescent="0.2">
      <c r="C53" s="551"/>
      <c r="D53" s="552"/>
      <c r="E53" s="552"/>
      <c r="F53" s="552"/>
      <c r="G53" s="552"/>
      <c r="H53" s="552"/>
      <c r="I53" s="552"/>
      <c r="J53" s="552"/>
      <c r="K53" s="552"/>
      <c r="L53" s="552"/>
      <c r="M53" s="552"/>
      <c r="N53" s="552"/>
      <c r="O53" s="552"/>
      <c r="P53" s="552"/>
      <c r="Q53" s="552"/>
      <c r="R53" s="552"/>
      <c r="S53" s="552"/>
      <c r="T53" s="552"/>
      <c r="U53" s="552"/>
      <c r="V53" s="552"/>
      <c r="W53" s="552"/>
      <c r="X53" s="552"/>
      <c r="Y53" s="552"/>
      <c r="Z53" s="552"/>
      <c r="AA53" s="553"/>
    </row>
    <row r="54" spans="3:27" ht="6.6" customHeight="1" thickBot="1" x14ac:dyDescent="0.25">
      <c r="C54" s="554"/>
      <c r="D54" s="555"/>
      <c r="E54" s="555"/>
      <c r="F54" s="555"/>
      <c r="G54" s="555"/>
      <c r="H54" s="555"/>
      <c r="I54" s="555"/>
      <c r="J54" s="555"/>
      <c r="K54" s="555"/>
      <c r="L54" s="555"/>
      <c r="M54" s="555"/>
      <c r="N54" s="555"/>
      <c r="O54" s="555"/>
      <c r="P54" s="555"/>
      <c r="Q54" s="555"/>
      <c r="R54" s="555"/>
      <c r="S54" s="555"/>
      <c r="T54" s="555"/>
      <c r="U54" s="555"/>
      <c r="V54" s="555"/>
      <c r="W54" s="555"/>
      <c r="X54" s="555"/>
      <c r="Y54" s="555"/>
      <c r="Z54" s="555"/>
      <c r="AA54" s="556"/>
    </row>
    <row r="55" spans="3:27" ht="8.4499999999999993" customHeight="1" x14ac:dyDescent="0.2">
      <c r="C55" s="47"/>
      <c r="D55" s="47"/>
      <c r="E55" s="47"/>
      <c r="F55" s="47"/>
      <c r="G55" s="47"/>
      <c r="H55" s="47"/>
      <c r="I55" s="47"/>
      <c r="J55" s="47"/>
      <c r="K55" s="47"/>
      <c r="L55" s="47"/>
      <c r="M55" s="47"/>
      <c r="N55" s="47"/>
      <c r="O55" s="47"/>
      <c r="P55" s="47"/>
      <c r="Q55" s="47"/>
      <c r="R55" s="47"/>
      <c r="S55" s="47"/>
      <c r="T55" s="47"/>
      <c r="U55" s="47"/>
      <c r="V55" s="47"/>
      <c r="W55" s="47"/>
      <c r="X55" s="47"/>
      <c r="Y55" s="47"/>
      <c r="Z55" s="47"/>
      <c r="AA55" s="47"/>
    </row>
    <row r="56" spans="3:27" ht="9.6" customHeight="1" thickBot="1" x14ac:dyDescent="0.25">
      <c r="C56" s="50"/>
      <c r="D56" s="50"/>
      <c r="E56" s="50"/>
      <c r="F56" s="50"/>
      <c r="G56" s="50"/>
      <c r="H56" s="50"/>
      <c r="I56" s="50"/>
      <c r="J56" s="50"/>
      <c r="K56" s="50"/>
      <c r="L56" s="50"/>
      <c r="M56" s="50"/>
      <c r="N56" s="50"/>
      <c r="O56" s="50"/>
      <c r="P56" s="50"/>
      <c r="Q56" s="50"/>
      <c r="R56" s="50"/>
      <c r="S56" s="50"/>
      <c r="T56" s="50"/>
      <c r="U56" s="50"/>
      <c r="V56" s="50"/>
      <c r="W56" s="50"/>
      <c r="X56" s="50"/>
      <c r="Y56" s="50"/>
      <c r="Z56" s="50"/>
      <c r="AA56" s="50"/>
    </row>
    <row r="57" spans="3:27" x14ac:dyDescent="0.2">
      <c r="C57" s="557" t="s">
        <v>46</v>
      </c>
      <c r="D57" s="558"/>
      <c r="E57" s="558"/>
      <c r="F57" s="558"/>
      <c r="G57" s="559"/>
      <c r="H57" s="557" t="s">
        <v>85</v>
      </c>
      <c r="I57" s="559"/>
      <c r="J57" s="557" t="s">
        <v>56</v>
      </c>
      <c r="K57" s="558"/>
      <c r="L57" s="558"/>
      <c r="M57" s="559"/>
      <c r="N57" s="557" t="s">
        <v>57</v>
      </c>
      <c r="O57" s="558"/>
      <c r="P57" s="558"/>
      <c r="Q57" s="558"/>
      <c r="R57" s="558"/>
      <c r="S57" s="558"/>
      <c r="T57" s="558"/>
      <c r="U57" s="559"/>
      <c r="V57" s="563" t="s">
        <v>58</v>
      </c>
      <c r="W57" s="563"/>
      <c r="X57" s="563"/>
      <c r="Y57" s="563"/>
      <c r="Z57" s="563"/>
      <c r="AA57" s="564"/>
    </row>
    <row r="58" spans="3:27" ht="10.15" customHeight="1" thickBot="1" x14ac:dyDescent="0.25">
      <c r="C58" s="560"/>
      <c r="D58" s="561"/>
      <c r="E58" s="561"/>
      <c r="F58" s="561"/>
      <c r="G58" s="562"/>
      <c r="H58" s="560"/>
      <c r="I58" s="562"/>
      <c r="J58" s="560"/>
      <c r="K58" s="561"/>
      <c r="L58" s="561"/>
      <c r="M58" s="562"/>
      <c r="N58" s="560"/>
      <c r="O58" s="561"/>
      <c r="P58" s="561"/>
      <c r="Q58" s="561"/>
      <c r="R58" s="561"/>
      <c r="S58" s="561"/>
      <c r="T58" s="561"/>
      <c r="U58" s="562"/>
      <c r="V58" s="565"/>
      <c r="W58" s="565"/>
      <c r="X58" s="565"/>
      <c r="Y58" s="565"/>
      <c r="Z58" s="565"/>
      <c r="AA58" s="566"/>
    </row>
    <row r="59" spans="3:27" ht="15" hidden="1" thickBot="1" x14ac:dyDescent="0.25">
      <c r="C59" s="560"/>
      <c r="D59" s="561"/>
      <c r="E59" s="561"/>
      <c r="F59" s="561"/>
      <c r="G59" s="562"/>
      <c r="H59" s="560"/>
      <c r="I59" s="562"/>
      <c r="J59" s="560"/>
      <c r="K59" s="561"/>
      <c r="L59" s="561"/>
      <c r="M59" s="562"/>
      <c r="N59" s="560"/>
      <c r="O59" s="561"/>
      <c r="P59" s="561"/>
      <c r="Q59" s="561"/>
      <c r="R59" s="561"/>
      <c r="S59" s="561"/>
      <c r="T59" s="561"/>
      <c r="U59" s="562"/>
      <c r="V59" s="565"/>
      <c r="W59" s="565"/>
      <c r="X59" s="565"/>
      <c r="Y59" s="565"/>
      <c r="Z59" s="565"/>
      <c r="AA59" s="566"/>
    </row>
    <row r="60" spans="3:27" ht="153" customHeight="1" thickBot="1" x14ac:dyDescent="0.25">
      <c r="C60" s="526" t="s">
        <v>78</v>
      </c>
      <c r="D60" s="527"/>
      <c r="E60" s="527"/>
      <c r="F60" s="527"/>
      <c r="G60" s="527"/>
      <c r="H60" s="570">
        <v>0</v>
      </c>
      <c r="I60" s="571"/>
      <c r="J60" s="572">
        <v>0.03</v>
      </c>
      <c r="K60" s="573"/>
      <c r="L60" s="573"/>
      <c r="M60" s="574"/>
      <c r="N60" s="523" t="s">
        <v>86</v>
      </c>
      <c r="O60" s="523"/>
      <c r="P60" s="523"/>
      <c r="Q60" s="523"/>
      <c r="R60" s="523"/>
      <c r="S60" s="523"/>
      <c r="T60" s="523"/>
      <c r="U60" s="523"/>
      <c r="V60" s="523" t="s">
        <v>87</v>
      </c>
      <c r="W60" s="523"/>
      <c r="X60" s="523"/>
      <c r="Y60" s="523"/>
      <c r="Z60" s="523"/>
      <c r="AA60" s="524"/>
    </row>
    <row r="61" spans="3:27" ht="154.15" customHeight="1" thickBot="1" x14ac:dyDescent="0.25">
      <c r="C61" s="526" t="s">
        <v>80</v>
      </c>
      <c r="D61" s="527"/>
      <c r="E61" s="527"/>
      <c r="F61" s="527"/>
      <c r="G61" s="527"/>
      <c r="H61" s="525">
        <v>0</v>
      </c>
      <c r="I61" s="525"/>
      <c r="J61" s="525">
        <v>7.0000000000000007E-2</v>
      </c>
      <c r="K61" s="525"/>
      <c r="L61" s="525"/>
      <c r="M61" s="525"/>
      <c r="N61" s="523" t="s">
        <v>88</v>
      </c>
      <c r="O61" s="523"/>
      <c r="P61" s="523"/>
      <c r="Q61" s="523"/>
      <c r="R61" s="523"/>
      <c r="S61" s="523"/>
      <c r="T61" s="523"/>
      <c r="U61" s="523"/>
      <c r="V61" s="523" t="s">
        <v>87</v>
      </c>
      <c r="W61" s="523"/>
      <c r="X61" s="523"/>
      <c r="Y61" s="523"/>
      <c r="Z61" s="523"/>
      <c r="AA61" s="524"/>
    </row>
    <row r="62" spans="3:27" ht="237.75" customHeight="1" thickBot="1" x14ac:dyDescent="0.25">
      <c r="C62" s="526" t="s">
        <v>82</v>
      </c>
      <c r="D62" s="527"/>
      <c r="E62" s="527"/>
      <c r="F62" s="527"/>
      <c r="G62" s="527"/>
      <c r="H62" s="528">
        <v>0.02</v>
      </c>
      <c r="I62" s="529"/>
      <c r="J62" s="528">
        <v>0.02</v>
      </c>
      <c r="K62" s="529"/>
      <c r="L62" s="529"/>
      <c r="M62" s="529"/>
      <c r="N62" s="523" t="s">
        <v>89</v>
      </c>
      <c r="O62" s="523"/>
      <c r="P62" s="523"/>
      <c r="Q62" s="523"/>
      <c r="R62" s="523"/>
      <c r="S62" s="523"/>
      <c r="T62" s="523"/>
      <c r="U62" s="523"/>
      <c r="V62" s="523" t="s">
        <v>87</v>
      </c>
      <c r="W62" s="523"/>
      <c r="X62" s="523"/>
      <c r="Y62" s="523"/>
      <c r="Z62" s="523"/>
      <c r="AA62" s="524"/>
    </row>
    <row r="63" spans="3:27" ht="181.5" customHeight="1" thickBot="1" x14ac:dyDescent="0.25">
      <c r="C63" s="567" t="s">
        <v>90</v>
      </c>
      <c r="D63" s="568"/>
      <c r="E63" s="568"/>
      <c r="F63" s="568"/>
      <c r="G63" s="568"/>
      <c r="H63" s="569"/>
      <c r="I63" s="568"/>
      <c r="J63" s="569"/>
      <c r="K63" s="568"/>
      <c r="L63" s="568"/>
      <c r="M63" s="568"/>
      <c r="N63" s="523"/>
      <c r="O63" s="523"/>
      <c r="P63" s="523"/>
      <c r="Q63" s="523"/>
      <c r="R63" s="523"/>
      <c r="S63" s="523"/>
      <c r="T63" s="523"/>
      <c r="U63" s="523"/>
      <c r="V63" s="523"/>
      <c r="W63" s="523"/>
      <c r="X63" s="523"/>
      <c r="Y63" s="523"/>
      <c r="Z63" s="523"/>
      <c r="AA63" s="524"/>
    </row>
    <row r="64" spans="3:27" ht="9" customHeight="1" thickBot="1" x14ac:dyDescent="0.25">
      <c r="C64" s="530"/>
      <c r="D64" s="531"/>
      <c r="E64" s="531"/>
      <c r="F64" s="531"/>
      <c r="G64" s="531"/>
      <c r="H64" s="531"/>
      <c r="I64" s="531"/>
      <c r="J64" s="531"/>
      <c r="K64" s="531"/>
      <c r="L64" s="531"/>
      <c r="M64" s="531"/>
      <c r="N64" s="532"/>
      <c r="O64" s="533"/>
      <c r="P64" s="533"/>
      <c r="Q64" s="533"/>
      <c r="R64" s="533"/>
      <c r="S64" s="533"/>
      <c r="T64" s="533"/>
      <c r="U64" s="534"/>
      <c r="V64" s="532"/>
      <c r="W64" s="533"/>
      <c r="X64" s="533"/>
      <c r="Y64" s="533"/>
      <c r="Z64" s="533"/>
      <c r="AA64" s="535"/>
    </row>
  </sheetData>
  <mergeCells count="104">
    <mergeCell ref="B2:G4"/>
    <mergeCell ref="H2:AB2"/>
    <mergeCell ref="H3:O3"/>
    <mergeCell ref="P3:AB3"/>
    <mergeCell ref="H4:AB4"/>
    <mergeCell ref="C7:H8"/>
    <mergeCell ref="T20:AA20"/>
    <mergeCell ref="M21:S21"/>
    <mergeCell ref="T21:AA21"/>
    <mergeCell ref="C10:H11"/>
    <mergeCell ref="I10:Q11"/>
    <mergeCell ref="R10:U10"/>
    <mergeCell ref="V10:AA10"/>
    <mergeCell ref="R11:U11"/>
    <mergeCell ref="V11:AA11"/>
    <mergeCell ref="C20:H21"/>
    <mergeCell ref="I20:L21"/>
    <mergeCell ref="M20:S20"/>
    <mergeCell ref="I7:AA8"/>
    <mergeCell ref="C18:H18"/>
    <mergeCell ref="I18:AA18"/>
    <mergeCell ref="C13:H14"/>
    <mergeCell ref="I13:S14"/>
    <mergeCell ref="T13:AA13"/>
    <mergeCell ref="T14:AA14"/>
    <mergeCell ref="C16:H16"/>
    <mergeCell ref="I16:AA16"/>
    <mergeCell ref="C24:I24"/>
    <mergeCell ref="J24:P24"/>
    <mergeCell ref="Q24:AA24"/>
    <mergeCell ref="C23:I23"/>
    <mergeCell ref="J23:P23"/>
    <mergeCell ref="Q23:AA23"/>
    <mergeCell ref="S32:T32"/>
    <mergeCell ref="U32:W32"/>
    <mergeCell ref="X32:Y32"/>
    <mergeCell ref="Z32:AA32"/>
    <mergeCell ref="C30:J32"/>
    <mergeCell ref="X28:Z28"/>
    <mergeCell ref="C26:H26"/>
    <mergeCell ref="I26:AA26"/>
    <mergeCell ref="C28:H28"/>
    <mergeCell ref="I28:J28"/>
    <mergeCell ref="K28:N28"/>
    <mergeCell ref="O28:R28"/>
    <mergeCell ref="T28:V28"/>
    <mergeCell ref="C39:G39"/>
    <mergeCell ref="K39:AA39"/>
    <mergeCell ref="C40:G40"/>
    <mergeCell ref="K40:AA40"/>
    <mergeCell ref="K30:R30"/>
    <mergeCell ref="S30:W30"/>
    <mergeCell ref="X30:AA30"/>
    <mergeCell ref="K31:N31"/>
    <mergeCell ref="O31:R31"/>
    <mergeCell ref="S31:T31"/>
    <mergeCell ref="U31:W31"/>
    <mergeCell ref="X31:Y31"/>
    <mergeCell ref="Z31:AA31"/>
    <mergeCell ref="C34:AA34"/>
    <mergeCell ref="C35:G35"/>
    <mergeCell ref="K35:AA35"/>
    <mergeCell ref="C36:G36"/>
    <mergeCell ref="K36:AA36"/>
    <mergeCell ref="C37:G37"/>
    <mergeCell ref="K37:AA37"/>
    <mergeCell ref="C38:G38"/>
    <mergeCell ref="K38:AA38"/>
    <mergeCell ref="K32:N32"/>
    <mergeCell ref="O32:R32"/>
    <mergeCell ref="C64:G64"/>
    <mergeCell ref="H64:I64"/>
    <mergeCell ref="J64:M64"/>
    <mergeCell ref="N64:U64"/>
    <mergeCell ref="V64:AA64"/>
    <mergeCell ref="C41:G41"/>
    <mergeCell ref="K41:AA41"/>
    <mergeCell ref="C44:AA45"/>
    <mergeCell ref="C46:AA54"/>
    <mergeCell ref="C57:G59"/>
    <mergeCell ref="H57:I59"/>
    <mergeCell ref="J57:M59"/>
    <mergeCell ref="N57:U59"/>
    <mergeCell ref="V57:AA59"/>
    <mergeCell ref="C61:G61"/>
    <mergeCell ref="C63:G63"/>
    <mergeCell ref="H63:I63"/>
    <mergeCell ref="J63:M63"/>
    <mergeCell ref="N63:U63"/>
    <mergeCell ref="V63:AA63"/>
    <mergeCell ref="C60:G60"/>
    <mergeCell ref="H60:I60"/>
    <mergeCell ref="J60:M60"/>
    <mergeCell ref="N60:U60"/>
    <mergeCell ref="V60:AA60"/>
    <mergeCell ref="V61:AA61"/>
    <mergeCell ref="N61:U61"/>
    <mergeCell ref="J61:M61"/>
    <mergeCell ref="H61:I61"/>
    <mergeCell ref="C62:G62"/>
    <mergeCell ref="H62:I62"/>
    <mergeCell ref="J62:M62"/>
    <mergeCell ref="N62:U62"/>
    <mergeCell ref="V62:AA62"/>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AB67"/>
  <sheetViews>
    <sheetView view="pageBreakPreview" topLeftCell="A30" zoomScaleNormal="100" zoomScaleSheetLayoutView="100" zoomScalePageLayoutView="70" workbookViewId="0">
      <selection activeCell="I18" sqref="I18:AA18"/>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29" width="3.7109375" style="1"/>
    <col min="30" max="30" width="37" style="1" customWidth="1"/>
    <col min="31" max="31" width="3.7109375" style="1"/>
    <col min="32" max="32" width="5" style="1" bestFit="1" customWidth="1"/>
    <col min="33" max="16384" width="3.7109375" style="1"/>
  </cols>
  <sheetData>
    <row r="1" spans="2:28" ht="15" thickBot="1" x14ac:dyDescent="0.25">
      <c r="B1" s="2"/>
      <c r="C1" s="2"/>
      <c r="D1" s="2"/>
      <c r="E1" s="2"/>
      <c r="F1" s="2"/>
    </row>
    <row r="2" spans="2:28"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row>
    <row r="3" spans="2:28" ht="15"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6"/>
      <c r="AA3" s="486"/>
      <c r="AB3" s="487"/>
    </row>
    <row r="4" spans="2:28" ht="15.75"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444" t="s">
        <v>4</v>
      </c>
      <c r="D7" s="445"/>
      <c r="E7" s="445"/>
      <c r="F7" s="445"/>
      <c r="G7" s="445"/>
      <c r="H7" s="446"/>
      <c r="I7" s="770" t="s">
        <v>478</v>
      </c>
      <c r="J7" s="771"/>
      <c r="K7" s="771"/>
      <c r="L7" s="771"/>
      <c r="M7" s="771"/>
      <c r="N7" s="771"/>
      <c r="O7" s="771"/>
      <c r="P7" s="771"/>
      <c r="Q7" s="771"/>
      <c r="R7" s="771"/>
      <c r="S7" s="771"/>
      <c r="T7" s="771"/>
      <c r="U7" s="771"/>
      <c r="V7" s="771"/>
      <c r="W7" s="771"/>
      <c r="X7" s="771"/>
      <c r="Y7" s="771"/>
      <c r="Z7" s="771"/>
      <c r="AA7" s="772"/>
      <c r="AB7" s="10"/>
    </row>
    <row r="8" spans="2:28" ht="15.75" thickBot="1" x14ac:dyDescent="0.25">
      <c r="B8" s="9"/>
      <c r="C8" s="447"/>
      <c r="D8" s="448"/>
      <c r="E8" s="448"/>
      <c r="F8" s="448"/>
      <c r="G8" s="448"/>
      <c r="H8" s="449"/>
      <c r="I8" s="773"/>
      <c r="J8" s="774"/>
      <c r="K8" s="774"/>
      <c r="L8" s="774"/>
      <c r="M8" s="774"/>
      <c r="N8" s="774"/>
      <c r="O8" s="774"/>
      <c r="P8" s="774"/>
      <c r="Q8" s="774"/>
      <c r="R8" s="774"/>
      <c r="S8" s="774"/>
      <c r="T8" s="774"/>
      <c r="U8" s="774"/>
      <c r="V8" s="774"/>
      <c r="W8" s="774"/>
      <c r="X8" s="774"/>
      <c r="Y8" s="774"/>
      <c r="Z8" s="774"/>
      <c r="AA8" s="77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444" t="s">
        <v>6</v>
      </c>
      <c r="D10" s="445"/>
      <c r="E10" s="445"/>
      <c r="F10" s="445"/>
      <c r="G10" s="445"/>
      <c r="H10" s="446"/>
      <c r="I10" s="501" t="s">
        <v>479</v>
      </c>
      <c r="J10" s="502"/>
      <c r="K10" s="502"/>
      <c r="L10" s="502"/>
      <c r="M10" s="502"/>
      <c r="N10" s="502"/>
      <c r="O10" s="502"/>
      <c r="P10" s="502"/>
      <c r="Q10" s="503"/>
      <c r="R10" s="498" t="s">
        <v>8</v>
      </c>
      <c r="S10" s="499"/>
      <c r="T10" s="499"/>
      <c r="U10" s="500"/>
      <c r="V10" s="400" t="s">
        <v>9</v>
      </c>
      <c r="W10" s="401"/>
      <c r="X10" s="401"/>
      <c r="Y10" s="401"/>
      <c r="Z10" s="401"/>
      <c r="AA10" s="402"/>
      <c r="AB10" s="10"/>
    </row>
    <row r="11" spans="2:28" ht="28.5" customHeight="1" thickBot="1" x14ac:dyDescent="0.25">
      <c r="B11" s="9"/>
      <c r="C11" s="447"/>
      <c r="D11" s="448"/>
      <c r="E11" s="448"/>
      <c r="F11" s="448"/>
      <c r="G11" s="448"/>
      <c r="H11" s="449"/>
      <c r="I11" s="504"/>
      <c r="J11" s="505"/>
      <c r="K11" s="505"/>
      <c r="L11" s="505"/>
      <c r="M11" s="505"/>
      <c r="N11" s="505"/>
      <c r="O11" s="505"/>
      <c r="P11" s="505"/>
      <c r="Q11" s="506"/>
      <c r="R11" s="427" t="s">
        <v>480</v>
      </c>
      <c r="S11" s="507"/>
      <c r="T11" s="507"/>
      <c r="U11" s="508"/>
      <c r="V11" s="477">
        <v>4</v>
      </c>
      <c r="W11" s="496"/>
      <c r="X11" s="496"/>
      <c r="Y11" s="496"/>
      <c r="Z11" s="496"/>
      <c r="AA11" s="49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7.25" customHeight="1" x14ac:dyDescent="0.2">
      <c r="B13" s="14"/>
      <c r="C13" s="444" t="s">
        <v>11</v>
      </c>
      <c r="D13" s="445"/>
      <c r="E13" s="445"/>
      <c r="F13" s="445"/>
      <c r="G13" s="445"/>
      <c r="H13" s="446"/>
      <c r="I13" s="450" t="s">
        <v>481</v>
      </c>
      <c r="J13" s="451"/>
      <c r="K13" s="451"/>
      <c r="L13" s="451"/>
      <c r="M13" s="451"/>
      <c r="N13" s="451"/>
      <c r="O13" s="451"/>
      <c r="P13" s="451"/>
      <c r="Q13" s="451"/>
      <c r="R13" s="451"/>
      <c r="S13" s="452"/>
      <c r="T13" s="444" t="s">
        <v>13</v>
      </c>
      <c r="U13" s="445"/>
      <c r="V13" s="445"/>
      <c r="W13" s="445"/>
      <c r="X13" s="445"/>
      <c r="Y13" s="445"/>
      <c r="Z13" s="445"/>
      <c r="AA13" s="446"/>
      <c r="AB13" s="16"/>
    </row>
    <row r="14" spans="2:28" ht="54" customHeight="1" thickBot="1" x14ac:dyDescent="0.25">
      <c r="B14" s="14"/>
      <c r="C14" s="447"/>
      <c r="D14" s="448"/>
      <c r="E14" s="448"/>
      <c r="F14" s="448"/>
      <c r="G14" s="448"/>
      <c r="H14" s="449"/>
      <c r="I14" s="453"/>
      <c r="J14" s="454"/>
      <c r="K14" s="454"/>
      <c r="L14" s="454"/>
      <c r="M14" s="454"/>
      <c r="N14" s="454"/>
      <c r="O14" s="454"/>
      <c r="P14" s="454"/>
      <c r="Q14" s="454"/>
      <c r="R14" s="454"/>
      <c r="S14" s="455"/>
      <c r="T14" s="456" t="s">
        <v>14</v>
      </c>
      <c r="U14" s="457"/>
      <c r="V14" s="457"/>
      <c r="W14" s="457"/>
      <c r="X14" s="457"/>
      <c r="Y14" s="457"/>
      <c r="Z14" s="457"/>
      <c r="AA14" s="458"/>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39" customHeight="1" thickBot="1" x14ac:dyDescent="0.25">
      <c r="B16" s="14"/>
      <c r="C16" s="421" t="s">
        <v>15</v>
      </c>
      <c r="D16" s="422"/>
      <c r="E16" s="422"/>
      <c r="F16" s="422"/>
      <c r="G16" s="422"/>
      <c r="H16" s="423"/>
      <c r="I16" s="424" t="s">
        <v>482</v>
      </c>
      <c r="J16" s="425"/>
      <c r="K16" s="425"/>
      <c r="L16" s="425"/>
      <c r="M16" s="425"/>
      <c r="N16" s="425"/>
      <c r="O16" s="425"/>
      <c r="P16" s="425"/>
      <c r="Q16" s="425"/>
      <c r="R16" s="425"/>
      <c r="S16" s="425"/>
      <c r="T16" s="425"/>
      <c r="U16" s="425"/>
      <c r="V16" s="425"/>
      <c r="W16" s="425"/>
      <c r="X16" s="425"/>
      <c r="Y16" s="425"/>
      <c r="Z16" s="425"/>
      <c r="AA16" s="426"/>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46.5" customHeight="1" thickBot="1" x14ac:dyDescent="0.25">
      <c r="B18" s="14"/>
      <c r="C18" s="421" t="s">
        <v>17</v>
      </c>
      <c r="D18" s="422"/>
      <c r="E18" s="422"/>
      <c r="F18" s="422"/>
      <c r="G18" s="422"/>
      <c r="H18" s="423"/>
      <c r="I18" s="424" t="s">
        <v>483</v>
      </c>
      <c r="J18" s="425"/>
      <c r="K18" s="425"/>
      <c r="L18" s="425"/>
      <c r="M18" s="425"/>
      <c r="N18" s="425"/>
      <c r="O18" s="425"/>
      <c r="P18" s="425"/>
      <c r="Q18" s="425"/>
      <c r="R18" s="425"/>
      <c r="S18" s="425"/>
      <c r="T18" s="425"/>
      <c r="U18" s="425"/>
      <c r="V18" s="425"/>
      <c r="W18" s="425"/>
      <c r="X18" s="425"/>
      <c r="Y18" s="425"/>
      <c r="Z18" s="425"/>
      <c r="AA18" s="426"/>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462" t="s">
        <v>19</v>
      </c>
      <c r="D20" s="463"/>
      <c r="E20" s="463"/>
      <c r="F20" s="463"/>
      <c r="G20" s="463"/>
      <c r="H20" s="464"/>
      <c r="I20" s="468" t="s">
        <v>484</v>
      </c>
      <c r="J20" s="469"/>
      <c r="K20" s="469"/>
      <c r="L20" s="470"/>
      <c r="M20" s="400" t="s">
        <v>21</v>
      </c>
      <c r="N20" s="401"/>
      <c r="O20" s="401"/>
      <c r="P20" s="401"/>
      <c r="Q20" s="401"/>
      <c r="R20" s="401"/>
      <c r="S20" s="402"/>
      <c r="T20" s="400" t="s">
        <v>22</v>
      </c>
      <c r="U20" s="401"/>
      <c r="V20" s="401"/>
      <c r="W20" s="401"/>
      <c r="X20" s="401"/>
      <c r="Y20" s="401"/>
      <c r="Z20" s="401"/>
      <c r="AA20" s="402"/>
      <c r="AB20" s="16"/>
    </row>
    <row r="21" spans="2:28" ht="30.75" customHeight="1" thickBot="1" x14ac:dyDescent="0.25">
      <c r="B21" s="14"/>
      <c r="C21" s="465"/>
      <c r="D21" s="466"/>
      <c r="E21" s="466"/>
      <c r="F21" s="466"/>
      <c r="G21" s="466"/>
      <c r="H21" s="467"/>
      <c r="I21" s="471"/>
      <c r="J21" s="472"/>
      <c r="K21" s="472"/>
      <c r="L21" s="473"/>
      <c r="M21" s="1377" t="s">
        <v>218</v>
      </c>
      <c r="N21" s="1372"/>
      <c r="O21" s="1372"/>
      <c r="P21" s="1372"/>
      <c r="Q21" s="1372"/>
      <c r="R21" s="1372"/>
      <c r="S21" s="1373"/>
      <c r="T21" s="1371" t="s">
        <v>485</v>
      </c>
      <c r="U21" s="1372"/>
      <c r="V21" s="1372"/>
      <c r="W21" s="1372"/>
      <c r="X21" s="1372"/>
      <c r="Y21" s="1372"/>
      <c r="Z21" s="1372"/>
      <c r="AA21" s="1373"/>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c r="AB23" s="16"/>
    </row>
    <row r="24" spans="2:28" ht="37.5" customHeight="1" thickBot="1" x14ac:dyDescent="0.25">
      <c r="B24" s="14"/>
      <c r="C24" s="1366" t="s">
        <v>486</v>
      </c>
      <c r="D24" s="1367"/>
      <c r="E24" s="1367"/>
      <c r="F24" s="1367"/>
      <c r="G24" s="1367"/>
      <c r="H24" s="1367"/>
      <c r="I24" s="1368"/>
      <c r="J24" s="403" t="s">
        <v>487</v>
      </c>
      <c r="K24" s="404"/>
      <c r="L24" s="404"/>
      <c r="M24" s="404"/>
      <c r="N24" s="404"/>
      <c r="O24" s="404"/>
      <c r="P24" s="405"/>
      <c r="Q24" s="406" t="s">
        <v>488</v>
      </c>
      <c r="R24" s="407"/>
      <c r="S24" s="407"/>
      <c r="T24" s="407"/>
      <c r="U24" s="407"/>
      <c r="V24" s="407"/>
      <c r="W24" s="407"/>
      <c r="X24" s="407"/>
      <c r="Y24" s="407"/>
      <c r="Z24" s="407"/>
      <c r="AA24" s="408"/>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21" t="s">
        <v>31</v>
      </c>
      <c r="D26" s="422"/>
      <c r="E26" s="422"/>
      <c r="F26" s="422"/>
      <c r="G26" s="422"/>
      <c r="H26" s="423"/>
      <c r="I26" s="424" t="s">
        <v>489</v>
      </c>
      <c r="J26" s="425"/>
      <c r="K26" s="425"/>
      <c r="L26" s="425"/>
      <c r="M26" s="425"/>
      <c r="N26" s="425"/>
      <c r="O26" s="425"/>
      <c r="P26" s="425"/>
      <c r="Q26" s="425"/>
      <c r="R26" s="425"/>
      <c r="S26" s="425"/>
      <c r="T26" s="425"/>
      <c r="U26" s="425"/>
      <c r="V26" s="425"/>
      <c r="W26" s="425"/>
      <c r="X26" s="425"/>
      <c r="Y26" s="425"/>
      <c r="Z26" s="425"/>
      <c r="AA26" s="426"/>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21" t="s">
        <v>33</v>
      </c>
      <c r="D28" s="422"/>
      <c r="E28" s="422"/>
      <c r="F28" s="422"/>
      <c r="G28" s="422"/>
      <c r="H28" s="423"/>
      <c r="I28" s="1374" t="s">
        <v>490</v>
      </c>
      <c r="J28" s="1375"/>
      <c r="K28" s="409" t="s">
        <v>34</v>
      </c>
      <c r="L28" s="410"/>
      <c r="M28" s="410"/>
      <c r="N28" s="411"/>
      <c r="O28" s="461" t="s">
        <v>35</v>
      </c>
      <c r="P28" s="459"/>
      <c r="Q28" s="459"/>
      <c r="R28" s="460"/>
      <c r="S28" s="32"/>
      <c r="T28" s="459" t="s">
        <v>36</v>
      </c>
      <c r="U28" s="459"/>
      <c r="V28" s="460"/>
      <c r="W28" s="31"/>
      <c r="X28" s="441" t="s">
        <v>38</v>
      </c>
      <c r="Y28" s="442"/>
      <c r="Z28" s="443"/>
      <c r="AA28" s="63" t="s">
        <v>37</v>
      </c>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c r="AB30" s="16"/>
    </row>
    <row r="31" spans="2:28" ht="14.25" customHeight="1" x14ac:dyDescent="0.2">
      <c r="B31" s="14"/>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c r="AB31" s="16"/>
    </row>
    <row r="32" spans="2:28" ht="15" customHeight="1" thickBot="1" x14ac:dyDescent="0.25">
      <c r="B32" s="14"/>
      <c r="C32" s="438"/>
      <c r="D32" s="439"/>
      <c r="E32" s="439"/>
      <c r="F32" s="439"/>
      <c r="G32" s="439"/>
      <c r="H32" s="439"/>
      <c r="I32" s="439"/>
      <c r="J32" s="440"/>
      <c r="K32" s="1376">
        <v>4.01</v>
      </c>
      <c r="L32" s="1369"/>
      <c r="M32" s="1369"/>
      <c r="N32" s="1369"/>
      <c r="O32" s="1369">
        <v>6</v>
      </c>
      <c r="P32" s="1369"/>
      <c r="Q32" s="1369"/>
      <c r="R32" s="1369"/>
      <c r="S32" s="1369">
        <v>2.0099999999999998</v>
      </c>
      <c r="T32" s="1369"/>
      <c r="U32" s="1369">
        <v>4</v>
      </c>
      <c r="V32" s="1369"/>
      <c r="W32" s="1369"/>
      <c r="X32" s="1369">
        <v>0.01</v>
      </c>
      <c r="Y32" s="1369"/>
      <c r="Z32" s="1369">
        <v>2</v>
      </c>
      <c r="AA32" s="1370"/>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18" customFormat="1" ht="15.75" customHeight="1" thickBot="1" x14ac:dyDescent="0.25">
      <c r="B34" s="19"/>
      <c r="C34" s="756" t="s">
        <v>45</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18" customFormat="1" ht="78.75" customHeight="1" thickBot="1" x14ac:dyDescent="0.25">
      <c r="B35" s="19"/>
      <c r="C35" s="756" t="s">
        <v>46</v>
      </c>
      <c r="D35" s="757"/>
      <c r="E35" s="757"/>
      <c r="F35" s="757"/>
      <c r="G35" s="758"/>
      <c r="H35" s="38" t="s">
        <v>491</v>
      </c>
      <c r="I35" s="38" t="s">
        <v>492</v>
      </c>
      <c r="J35" s="94" t="s">
        <v>49</v>
      </c>
      <c r="K35" s="759" t="s">
        <v>50</v>
      </c>
      <c r="L35" s="760"/>
      <c r="M35" s="760"/>
      <c r="N35" s="760"/>
      <c r="O35" s="760"/>
      <c r="P35" s="760"/>
      <c r="Q35" s="760"/>
      <c r="R35" s="760"/>
      <c r="S35" s="760"/>
      <c r="T35" s="760"/>
      <c r="U35" s="760"/>
      <c r="V35" s="760"/>
      <c r="W35" s="760"/>
      <c r="X35" s="760"/>
      <c r="Y35" s="760"/>
      <c r="Z35" s="760"/>
      <c r="AA35" s="761"/>
      <c r="AB35" s="16"/>
    </row>
    <row r="36" spans="2:28" s="18" customFormat="1" ht="69.75" customHeight="1" x14ac:dyDescent="0.2">
      <c r="B36" s="19"/>
      <c r="C36" s="744" t="s">
        <v>242</v>
      </c>
      <c r="D36" s="745"/>
      <c r="E36" s="745"/>
      <c r="F36" s="745"/>
      <c r="G36" s="746"/>
      <c r="H36" s="95">
        <v>480</v>
      </c>
      <c r="I36" s="95">
        <v>699</v>
      </c>
      <c r="J36" s="123">
        <f>+H36/I36</f>
        <v>0.68669527896995708</v>
      </c>
      <c r="K36" s="1363" t="s">
        <v>493</v>
      </c>
      <c r="L36" s="1364"/>
      <c r="M36" s="1364"/>
      <c r="N36" s="1364"/>
      <c r="O36" s="1364"/>
      <c r="P36" s="1364"/>
      <c r="Q36" s="1364"/>
      <c r="R36" s="1364"/>
      <c r="S36" s="1364"/>
      <c r="T36" s="1364"/>
      <c r="U36" s="1364"/>
      <c r="V36" s="1364"/>
      <c r="W36" s="1364"/>
      <c r="X36" s="1364"/>
      <c r="Y36" s="1364"/>
      <c r="Z36" s="1364"/>
      <c r="AA36" s="1365"/>
      <c r="AB36" s="16"/>
    </row>
    <row r="37" spans="2:28" s="18" customFormat="1" ht="66.75" customHeight="1" x14ac:dyDescent="0.2">
      <c r="B37" s="19"/>
      <c r="C37" s="744" t="s">
        <v>245</v>
      </c>
      <c r="D37" s="745"/>
      <c r="E37" s="745"/>
      <c r="F37" s="745"/>
      <c r="G37" s="746"/>
      <c r="H37" s="97">
        <v>2771</v>
      </c>
      <c r="I37" s="97">
        <v>1440</v>
      </c>
      <c r="J37" s="123">
        <f>+H37/I37</f>
        <v>1.9243055555555555</v>
      </c>
      <c r="K37" s="1363" t="s">
        <v>494</v>
      </c>
      <c r="L37" s="1364"/>
      <c r="M37" s="1364"/>
      <c r="N37" s="1364"/>
      <c r="O37" s="1364"/>
      <c r="P37" s="1364"/>
      <c r="Q37" s="1364"/>
      <c r="R37" s="1364"/>
      <c r="S37" s="1364"/>
      <c r="T37" s="1364"/>
      <c r="U37" s="1364"/>
      <c r="V37" s="1364"/>
      <c r="W37" s="1364"/>
      <c r="X37" s="1364"/>
      <c r="Y37" s="1364"/>
      <c r="Z37" s="1364"/>
      <c r="AA37" s="1365"/>
      <c r="AB37" s="16"/>
    </row>
    <row r="38" spans="2:28" s="18" customFormat="1" ht="79.5" customHeight="1" x14ac:dyDescent="0.2">
      <c r="B38" s="19"/>
      <c r="C38" s="744" t="s">
        <v>247</v>
      </c>
      <c r="D38" s="745"/>
      <c r="E38" s="745"/>
      <c r="F38" s="745"/>
      <c r="G38" s="746"/>
      <c r="H38" s="97">
        <v>686</v>
      </c>
      <c r="I38" s="97">
        <v>1344</v>
      </c>
      <c r="J38" s="123">
        <f>+H38/I38</f>
        <v>0.51041666666666663</v>
      </c>
      <c r="K38" s="1363" t="s">
        <v>495</v>
      </c>
      <c r="L38" s="1364"/>
      <c r="M38" s="1364"/>
      <c r="N38" s="1364"/>
      <c r="O38" s="1364"/>
      <c r="P38" s="1364"/>
      <c r="Q38" s="1364"/>
      <c r="R38" s="1364"/>
      <c r="S38" s="1364"/>
      <c r="T38" s="1364"/>
      <c r="U38" s="1364"/>
      <c r="V38" s="1364"/>
      <c r="W38" s="1364"/>
      <c r="X38" s="1364"/>
      <c r="Y38" s="1364"/>
      <c r="Z38" s="1364"/>
      <c r="AA38" s="1365"/>
      <c r="AB38" s="16"/>
    </row>
    <row r="39" spans="2:28" s="18" customFormat="1" ht="69" customHeight="1" thickBot="1" x14ac:dyDescent="0.25">
      <c r="B39" s="19"/>
      <c r="C39" s="744" t="s">
        <v>248</v>
      </c>
      <c r="D39" s="745"/>
      <c r="E39" s="745"/>
      <c r="F39" s="745"/>
      <c r="G39" s="746"/>
      <c r="H39" s="97"/>
      <c r="I39" s="97"/>
      <c r="J39" s="123" t="e">
        <f>+H39/I39</f>
        <v>#DIV/0!</v>
      </c>
      <c r="K39" s="1363"/>
      <c r="L39" s="1364"/>
      <c r="M39" s="1364"/>
      <c r="N39" s="1364"/>
      <c r="O39" s="1364"/>
      <c r="P39" s="1364"/>
      <c r="Q39" s="1364"/>
      <c r="R39" s="1364"/>
      <c r="S39" s="1364"/>
      <c r="T39" s="1364"/>
      <c r="U39" s="1364"/>
      <c r="V39" s="1364"/>
      <c r="W39" s="1364"/>
      <c r="X39" s="1364"/>
      <c r="Y39" s="1364"/>
      <c r="Z39" s="1364"/>
      <c r="AA39" s="1365"/>
      <c r="AB39" s="16"/>
    </row>
    <row r="40" spans="2:28" s="18" customFormat="1" ht="15.75" customHeight="1" thickBot="1" x14ac:dyDescent="0.3">
      <c r="B40" s="19"/>
      <c r="C40" s="750" t="s">
        <v>53</v>
      </c>
      <c r="D40" s="751"/>
      <c r="E40" s="751"/>
      <c r="F40" s="751"/>
      <c r="G40" s="752"/>
      <c r="H40" s="98">
        <f>SUM(H36:H39)</f>
        <v>3937</v>
      </c>
      <c r="I40" s="98">
        <f>SUM(I36:I39)</f>
        <v>3483</v>
      </c>
      <c r="J40" s="254">
        <f>+H40/I40</f>
        <v>1.1303474016652311</v>
      </c>
      <c r="K40" s="753"/>
      <c r="L40" s="754"/>
      <c r="M40" s="754"/>
      <c r="N40" s="754"/>
      <c r="O40" s="754"/>
      <c r="P40" s="754"/>
      <c r="Q40" s="754"/>
      <c r="R40" s="754"/>
      <c r="S40" s="754"/>
      <c r="T40" s="754"/>
      <c r="U40" s="754"/>
      <c r="V40" s="754"/>
      <c r="W40" s="754"/>
      <c r="X40" s="754"/>
      <c r="Y40" s="754"/>
      <c r="Z40" s="754"/>
      <c r="AA40" s="755"/>
      <c r="AB40" s="16"/>
    </row>
    <row r="41" spans="2:28" s="18" customFormat="1" ht="5.25" customHeight="1" x14ac:dyDescent="0.2">
      <c r="B41" s="19"/>
      <c r="C41" s="15"/>
      <c r="D41" s="15"/>
      <c r="E41" s="15"/>
      <c r="F41" s="15"/>
      <c r="G41" s="15"/>
      <c r="H41" s="100"/>
      <c r="I41" s="100"/>
      <c r="J41" s="101"/>
      <c r="K41" s="15"/>
      <c r="L41" s="15"/>
      <c r="M41" s="15"/>
      <c r="N41" s="15"/>
      <c r="O41" s="15"/>
      <c r="P41" s="15"/>
      <c r="Q41" s="15"/>
      <c r="R41" s="15"/>
      <c r="S41" s="15"/>
      <c r="T41" s="15"/>
      <c r="U41" s="15"/>
      <c r="V41" s="15"/>
      <c r="W41" s="15"/>
      <c r="X41" s="15"/>
      <c r="Y41" s="15"/>
      <c r="Z41" s="15"/>
      <c r="AA41" s="15"/>
      <c r="AB41" s="16"/>
    </row>
    <row r="42" spans="2:28" s="18" customFormat="1" ht="15" thickBot="1" x14ac:dyDescent="0.25">
      <c r="B42" s="19"/>
      <c r="C42" s="15"/>
      <c r="D42" s="15"/>
      <c r="E42" s="15"/>
      <c r="F42" s="15"/>
      <c r="G42" s="15"/>
      <c r="H42" s="100"/>
      <c r="I42" s="100"/>
      <c r="J42" s="101"/>
      <c r="K42" s="15"/>
      <c r="L42" s="15"/>
      <c r="M42" s="15"/>
      <c r="N42" s="15"/>
      <c r="O42" s="15"/>
      <c r="P42" s="15"/>
      <c r="Q42" s="15"/>
      <c r="R42" s="15"/>
      <c r="S42" s="15"/>
      <c r="T42" s="15"/>
      <c r="U42" s="15"/>
      <c r="V42" s="15"/>
      <c r="W42" s="15"/>
      <c r="X42" s="15"/>
      <c r="Y42" s="15"/>
      <c r="Z42" s="15"/>
      <c r="AA42" s="15"/>
      <c r="AB42" s="16"/>
    </row>
    <row r="43" spans="2:28" s="18" customFormat="1" x14ac:dyDescent="0.2">
      <c r="B43" s="19"/>
      <c r="C43" s="588" t="s">
        <v>54</v>
      </c>
      <c r="D43" s="589"/>
      <c r="E43" s="589"/>
      <c r="F43" s="589"/>
      <c r="G43" s="589"/>
      <c r="H43" s="589"/>
      <c r="I43" s="589"/>
      <c r="J43" s="589"/>
      <c r="K43" s="589"/>
      <c r="L43" s="589"/>
      <c r="M43" s="589"/>
      <c r="N43" s="589"/>
      <c r="O43" s="589"/>
      <c r="P43" s="589"/>
      <c r="Q43" s="589"/>
      <c r="R43" s="589"/>
      <c r="S43" s="589"/>
      <c r="T43" s="589"/>
      <c r="U43" s="589"/>
      <c r="V43" s="589"/>
      <c r="W43" s="589"/>
      <c r="X43" s="589"/>
      <c r="Y43" s="589"/>
      <c r="Z43" s="589"/>
      <c r="AA43" s="590"/>
      <c r="AB43" s="16"/>
    </row>
    <row r="44" spans="2:28" ht="15" thickBot="1" x14ac:dyDescent="0.25">
      <c r="B44" s="14"/>
      <c r="C44" s="716"/>
      <c r="D44" s="717"/>
      <c r="E44" s="717"/>
      <c r="F44" s="717"/>
      <c r="G44" s="717"/>
      <c r="H44" s="717"/>
      <c r="I44" s="717"/>
      <c r="J44" s="717"/>
      <c r="K44" s="717"/>
      <c r="L44" s="717"/>
      <c r="M44" s="717"/>
      <c r="N44" s="717"/>
      <c r="O44" s="717"/>
      <c r="P44" s="717"/>
      <c r="Q44" s="717"/>
      <c r="R44" s="717"/>
      <c r="S44" s="717"/>
      <c r="T44" s="717"/>
      <c r="U44" s="717"/>
      <c r="V44" s="717"/>
      <c r="W44" s="717"/>
      <c r="X44" s="717"/>
      <c r="Y44" s="717"/>
      <c r="Z44" s="717"/>
      <c r="AA44" s="718"/>
      <c r="AB44" s="16"/>
    </row>
    <row r="45" spans="2:28" x14ac:dyDescent="0.2">
      <c r="B45" s="14"/>
      <c r="C45" s="719" t="s">
        <v>84</v>
      </c>
      <c r="D45" s="720"/>
      <c r="E45" s="720"/>
      <c r="F45" s="720"/>
      <c r="G45" s="720"/>
      <c r="H45" s="720"/>
      <c r="I45" s="720"/>
      <c r="J45" s="720"/>
      <c r="K45" s="720"/>
      <c r="L45" s="720"/>
      <c r="M45" s="720"/>
      <c r="N45" s="720"/>
      <c r="O45" s="720"/>
      <c r="P45" s="720"/>
      <c r="Q45" s="720"/>
      <c r="R45" s="720"/>
      <c r="S45" s="720"/>
      <c r="T45" s="720"/>
      <c r="U45" s="720"/>
      <c r="V45" s="720"/>
      <c r="W45" s="720"/>
      <c r="X45" s="720"/>
      <c r="Y45" s="720"/>
      <c r="Z45" s="720"/>
      <c r="AA45" s="721"/>
      <c r="AB45" s="16"/>
    </row>
    <row r="46" spans="2:28" x14ac:dyDescent="0.2">
      <c r="B46" s="14"/>
      <c r="C46" s="722"/>
      <c r="D46" s="723"/>
      <c r="E46" s="723"/>
      <c r="F46" s="723"/>
      <c r="G46" s="723"/>
      <c r="H46" s="723"/>
      <c r="I46" s="723"/>
      <c r="J46" s="723"/>
      <c r="K46" s="723"/>
      <c r="L46" s="723"/>
      <c r="M46" s="723"/>
      <c r="N46" s="723"/>
      <c r="O46" s="723"/>
      <c r="P46" s="723"/>
      <c r="Q46" s="723"/>
      <c r="R46" s="723"/>
      <c r="S46" s="723"/>
      <c r="T46" s="723"/>
      <c r="U46" s="723"/>
      <c r="V46" s="723"/>
      <c r="W46" s="723"/>
      <c r="X46" s="723"/>
      <c r="Y46" s="723"/>
      <c r="Z46" s="723"/>
      <c r="AA46" s="724"/>
      <c r="AB46" s="16"/>
    </row>
    <row r="47" spans="2:28" x14ac:dyDescent="0.2">
      <c r="B47" s="14"/>
      <c r="C47" s="722"/>
      <c r="D47" s="723"/>
      <c r="E47" s="723"/>
      <c r="F47" s="723"/>
      <c r="G47" s="723"/>
      <c r="H47" s="723"/>
      <c r="I47" s="723"/>
      <c r="J47" s="723"/>
      <c r="K47" s="723"/>
      <c r="L47" s="723"/>
      <c r="M47" s="723"/>
      <c r="N47" s="723"/>
      <c r="O47" s="723"/>
      <c r="P47" s="723"/>
      <c r="Q47" s="723"/>
      <c r="R47" s="723"/>
      <c r="S47" s="723"/>
      <c r="T47" s="723"/>
      <c r="U47" s="723"/>
      <c r="V47" s="723"/>
      <c r="W47" s="723"/>
      <c r="X47" s="723"/>
      <c r="Y47" s="723"/>
      <c r="Z47" s="723"/>
      <c r="AA47" s="724"/>
      <c r="AB47" s="16"/>
    </row>
    <row r="48" spans="2:28" x14ac:dyDescent="0.2">
      <c r="B48" s="14"/>
      <c r="C48" s="722"/>
      <c r="D48" s="723"/>
      <c r="E48" s="723"/>
      <c r="F48" s="723"/>
      <c r="G48" s="723"/>
      <c r="H48" s="723"/>
      <c r="I48" s="723"/>
      <c r="J48" s="723"/>
      <c r="K48" s="723"/>
      <c r="L48" s="723"/>
      <c r="M48" s="723"/>
      <c r="N48" s="723"/>
      <c r="O48" s="723"/>
      <c r="P48" s="723"/>
      <c r="Q48" s="723"/>
      <c r="R48" s="723"/>
      <c r="S48" s="723"/>
      <c r="T48" s="723"/>
      <c r="U48" s="723"/>
      <c r="V48" s="723"/>
      <c r="W48" s="723"/>
      <c r="X48" s="723"/>
      <c r="Y48" s="723"/>
      <c r="Z48" s="723"/>
      <c r="AA48" s="724"/>
      <c r="AB48" s="16"/>
    </row>
    <row r="49" spans="2:28" x14ac:dyDescent="0.2">
      <c r="B49" s="14"/>
      <c r="C49" s="722"/>
      <c r="D49" s="723"/>
      <c r="E49" s="723"/>
      <c r="F49" s="723"/>
      <c r="G49" s="723"/>
      <c r="H49" s="723"/>
      <c r="I49" s="723"/>
      <c r="J49" s="723"/>
      <c r="K49" s="723"/>
      <c r="L49" s="723"/>
      <c r="M49" s="723"/>
      <c r="N49" s="723"/>
      <c r="O49" s="723"/>
      <c r="P49" s="723"/>
      <c r="Q49" s="723"/>
      <c r="R49" s="723"/>
      <c r="S49" s="723"/>
      <c r="T49" s="723"/>
      <c r="U49" s="723"/>
      <c r="V49" s="723"/>
      <c r="W49" s="723"/>
      <c r="X49" s="723"/>
      <c r="Y49" s="723"/>
      <c r="Z49" s="723"/>
      <c r="AA49" s="724"/>
      <c r="AB49" s="16"/>
    </row>
    <row r="50" spans="2:28" x14ac:dyDescent="0.2">
      <c r="B50" s="14"/>
      <c r="C50" s="722"/>
      <c r="D50" s="723"/>
      <c r="E50" s="723"/>
      <c r="F50" s="723"/>
      <c r="G50" s="723"/>
      <c r="H50" s="723"/>
      <c r="I50" s="723"/>
      <c r="J50" s="723"/>
      <c r="K50" s="723"/>
      <c r="L50" s="723"/>
      <c r="M50" s="723"/>
      <c r="N50" s="723"/>
      <c r="O50" s="723"/>
      <c r="P50" s="723"/>
      <c r="Q50" s="723"/>
      <c r="R50" s="723"/>
      <c r="S50" s="723"/>
      <c r="T50" s="723"/>
      <c r="U50" s="723"/>
      <c r="V50" s="723"/>
      <c r="W50" s="723"/>
      <c r="X50" s="723"/>
      <c r="Y50" s="723"/>
      <c r="Z50" s="723"/>
      <c r="AA50" s="724"/>
      <c r="AB50" s="16"/>
    </row>
    <row r="51" spans="2:28" x14ac:dyDescent="0.2">
      <c r="B51" s="14"/>
      <c r="C51" s="722"/>
      <c r="D51" s="723"/>
      <c r="E51" s="723"/>
      <c r="F51" s="723"/>
      <c r="G51" s="723"/>
      <c r="H51" s="723"/>
      <c r="I51" s="723"/>
      <c r="J51" s="723"/>
      <c r="K51" s="723"/>
      <c r="L51" s="723"/>
      <c r="M51" s="723"/>
      <c r="N51" s="723"/>
      <c r="O51" s="723"/>
      <c r="P51" s="723"/>
      <c r="Q51" s="723"/>
      <c r="R51" s="723"/>
      <c r="S51" s="723"/>
      <c r="T51" s="723"/>
      <c r="U51" s="723"/>
      <c r="V51" s="723"/>
      <c r="W51" s="723"/>
      <c r="X51" s="723"/>
      <c r="Y51" s="723"/>
      <c r="Z51" s="723"/>
      <c r="AA51" s="724"/>
      <c r="AB51" s="16"/>
    </row>
    <row r="52" spans="2:28" x14ac:dyDescent="0.2">
      <c r="B52" s="14"/>
      <c r="C52" s="722"/>
      <c r="D52" s="723"/>
      <c r="E52" s="723"/>
      <c r="F52" s="723"/>
      <c r="G52" s="723"/>
      <c r="H52" s="723"/>
      <c r="I52" s="723"/>
      <c r="J52" s="723"/>
      <c r="K52" s="723"/>
      <c r="L52" s="723"/>
      <c r="M52" s="723"/>
      <c r="N52" s="723"/>
      <c r="O52" s="723"/>
      <c r="P52" s="723"/>
      <c r="Q52" s="723"/>
      <c r="R52" s="723"/>
      <c r="S52" s="723"/>
      <c r="T52" s="723"/>
      <c r="U52" s="723"/>
      <c r="V52" s="723"/>
      <c r="W52" s="723"/>
      <c r="X52" s="723"/>
      <c r="Y52" s="723"/>
      <c r="Z52" s="723"/>
      <c r="AA52" s="724"/>
      <c r="AB52" s="16"/>
    </row>
    <row r="53" spans="2:28" x14ac:dyDescent="0.2">
      <c r="B53" s="14"/>
      <c r="C53" s="722"/>
      <c r="D53" s="723"/>
      <c r="E53" s="723"/>
      <c r="F53" s="723"/>
      <c r="G53" s="723"/>
      <c r="H53" s="723"/>
      <c r="I53" s="723"/>
      <c r="J53" s="723"/>
      <c r="K53" s="723"/>
      <c r="L53" s="723"/>
      <c r="M53" s="723"/>
      <c r="N53" s="723"/>
      <c r="O53" s="723"/>
      <c r="P53" s="723"/>
      <c r="Q53" s="723"/>
      <c r="R53" s="723"/>
      <c r="S53" s="723"/>
      <c r="T53" s="723"/>
      <c r="U53" s="723"/>
      <c r="V53" s="723"/>
      <c r="W53" s="723"/>
      <c r="X53" s="723"/>
      <c r="Y53" s="723"/>
      <c r="Z53" s="723"/>
      <c r="AA53" s="724"/>
      <c r="AB53" s="16"/>
    </row>
    <row r="54" spans="2:28" x14ac:dyDescent="0.2">
      <c r="B54" s="14"/>
      <c r="C54" s="722"/>
      <c r="D54" s="723"/>
      <c r="E54" s="723"/>
      <c r="F54" s="723"/>
      <c r="G54" s="723"/>
      <c r="H54" s="723"/>
      <c r="I54" s="723"/>
      <c r="J54" s="723"/>
      <c r="K54" s="723"/>
      <c r="L54" s="723"/>
      <c r="M54" s="723"/>
      <c r="N54" s="723"/>
      <c r="O54" s="723"/>
      <c r="P54" s="723"/>
      <c r="Q54" s="723"/>
      <c r="R54" s="723"/>
      <c r="S54" s="723"/>
      <c r="T54" s="723"/>
      <c r="U54" s="723"/>
      <c r="V54" s="723"/>
      <c r="W54" s="723"/>
      <c r="X54" s="723"/>
      <c r="Y54" s="723"/>
      <c r="Z54" s="723"/>
      <c r="AA54" s="724"/>
      <c r="AB54" s="16"/>
    </row>
    <row r="55" spans="2:28" x14ac:dyDescent="0.2">
      <c r="B55" s="14"/>
      <c r="C55" s="722"/>
      <c r="D55" s="723"/>
      <c r="E55" s="723"/>
      <c r="F55" s="723"/>
      <c r="G55" s="723"/>
      <c r="H55" s="723"/>
      <c r="I55" s="723"/>
      <c r="J55" s="723"/>
      <c r="K55" s="723"/>
      <c r="L55" s="723"/>
      <c r="M55" s="723"/>
      <c r="N55" s="723"/>
      <c r="O55" s="723"/>
      <c r="P55" s="723"/>
      <c r="Q55" s="723"/>
      <c r="R55" s="723"/>
      <c r="S55" s="723"/>
      <c r="T55" s="723"/>
      <c r="U55" s="723"/>
      <c r="V55" s="723"/>
      <c r="W55" s="723"/>
      <c r="X55" s="723"/>
      <c r="Y55" s="723"/>
      <c r="Z55" s="723"/>
      <c r="AA55" s="724"/>
      <c r="AB55" s="16"/>
    </row>
    <row r="56" spans="2:28" x14ac:dyDescent="0.2">
      <c r="B56" s="14"/>
      <c r="C56" s="722"/>
      <c r="D56" s="723"/>
      <c r="E56" s="723"/>
      <c r="F56" s="723"/>
      <c r="G56" s="723"/>
      <c r="H56" s="723"/>
      <c r="I56" s="723"/>
      <c r="J56" s="723"/>
      <c r="K56" s="723"/>
      <c r="L56" s="723"/>
      <c r="M56" s="723"/>
      <c r="N56" s="723"/>
      <c r="O56" s="723"/>
      <c r="P56" s="723"/>
      <c r="Q56" s="723"/>
      <c r="R56" s="723"/>
      <c r="S56" s="723"/>
      <c r="T56" s="723"/>
      <c r="U56" s="723"/>
      <c r="V56" s="723"/>
      <c r="W56" s="723"/>
      <c r="X56" s="723"/>
      <c r="Y56" s="723"/>
      <c r="Z56" s="723"/>
      <c r="AA56" s="724"/>
      <c r="AB56" s="16"/>
    </row>
    <row r="57" spans="2:28" ht="15" thickBot="1" x14ac:dyDescent="0.25">
      <c r="B57" s="14"/>
      <c r="C57" s="725"/>
      <c r="D57" s="726"/>
      <c r="E57" s="726"/>
      <c r="F57" s="726"/>
      <c r="G57" s="726"/>
      <c r="H57" s="726"/>
      <c r="I57" s="726"/>
      <c r="J57" s="726"/>
      <c r="K57" s="726"/>
      <c r="L57" s="726"/>
      <c r="M57" s="726"/>
      <c r="N57" s="726"/>
      <c r="O57" s="726"/>
      <c r="P57" s="726"/>
      <c r="Q57" s="726"/>
      <c r="R57" s="726"/>
      <c r="S57" s="726"/>
      <c r="T57" s="726"/>
      <c r="U57" s="726"/>
      <c r="V57" s="726"/>
      <c r="W57" s="726"/>
      <c r="X57" s="726"/>
      <c r="Y57" s="726"/>
      <c r="Z57" s="726"/>
      <c r="AA57" s="727"/>
      <c r="AB57" s="16"/>
    </row>
    <row r="58" spans="2:28" x14ac:dyDescent="0.2">
      <c r="B58" s="20"/>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21"/>
    </row>
    <row r="59" spans="2:28" ht="15" thickBot="1" x14ac:dyDescent="0.25">
      <c r="B59" s="2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23"/>
    </row>
    <row r="60" spans="2:28" ht="15.75" x14ac:dyDescent="0.2">
      <c r="B60" s="24"/>
      <c r="C60" s="728" t="s">
        <v>46</v>
      </c>
      <c r="D60" s="729"/>
      <c r="E60" s="729"/>
      <c r="F60" s="729"/>
      <c r="G60" s="875"/>
      <c r="H60" s="728" t="s">
        <v>85</v>
      </c>
      <c r="I60" s="875"/>
      <c r="J60" s="728" t="s">
        <v>56</v>
      </c>
      <c r="K60" s="729"/>
      <c r="L60" s="729"/>
      <c r="M60" s="875"/>
      <c r="N60" s="728" t="s">
        <v>57</v>
      </c>
      <c r="O60" s="729"/>
      <c r="P60" s="729"/>
      <c r="Q60" s="729"/>
      <c r="R60" s="729"/>
      <c r="S60" s="729"/>
      <c r="T60" s="729"/>
      <c r="U60" s="875"/>
      <c r="V60" s="877" t="s">
        <v>58</v>
      </c>
      <c r="W60" s="877"/>
      <c r="X60" s="877"/>
      <c r="Y60" s="877"/>
      <c r="Z60" s="877"/>
      <c r="AA60" s="878"/>
      <c r="AB60" s="25"/>
    </row>
    <row r="61" spans="2:28" ht="15.75" x14ac:dyDescent="0.2">
      <c r="B61" s="26"/>
      <c r="C61" s="730"/>
      <c r="D61" s="731"/>
      <c r="E61" s="731"/>
      <c r="F61" s="731"/>
      <c r="G61" s="876"/>
      <c r="H61" s="730"/>
      <c r="I61" s="876"/>
      <c r="J61" s="730"/>
      <c r="K61" s="731"/>
      <c r="L61" s="731"/>
      <c r="M61" s="876"/>
      <c r="N61" s="730"/>
      <c r="O61" s="731"/>
      <c r="P61" s="731"/>
      <c r="Q61" s="731"/>
      <c r="R61" s="731"/>
      <c r="S61" s="731"/>
      <c r="T61" s="731"/>
      <c r="U61" s="876"/>
      <c r="V61" s="879"/>
      <c r="W61" s="879"/>
      <c r="X61" s="879"/>
      <c r="Y61" s="879"/>
      <c r="Z61" s="879"/>
      <c r="AA61" s="880"/>
      <c r="AB61" s="25"/>
    </row>
    <row r="62" spans="2:28" ht="16.5" thickBot="1" x14ac:dyDescent="0.25">
      <c r="B62" s="26"/>
      <c r="C62" s="730"/>
      <c r="D62" s="731"/>
      <c r="E62" s="731"/>
      <c r="F62" s="731"/>
      <c r="G62" s="876"/>
      <c r="H62" s="730"/>
      <c r="I62" s="876"/>
      <c r="J62" s="730"/>
      <c r="K62" s="731"/>
      <c r="L62" s="731"/>
      <c r="M62" s="876"/>
      <c r="N62" s="730"/>
      <c r="O62" s="731"/>
      <c r="P62" s="731"/>
      <c r="Q62" s="731"/>
      <c r="R62" s="731"/>
      <c r="S62" s="731"/>
      <c r="T62" s="731"/>
      <c r="U62" s="876"/>
      <c r="V62" s="879"/>
      <c r="W62" s="879"/>
      <c r="X62" s="879"/>
      <c r="Y62" s="879"/>
      <c r="Z62" s="879"/>
      <c r="AA62" s="880"/>
      <c r="AB62" s="25"/>
    </row>
    <row r="63" spans="2:28" s="251" customFormat="1" ht="175.5" customHeight="1" x14ac:dyDescent="0.25">
      <c r="B63" s="253"/>
      <c r="C63" s="1359" t="s">
        <v>496</v>
      </c>
      <c r="D63" s="1360"/>
      <c r="E63" s="1360"/>
      <c r="F63" s="1360"/>
      <c r="G63" s="1360"/>
      <c r="H63" s="675">
        <v>3.6</v>
      </c>
      <c r="I63" s="675"/>
      <c r="J63" s="1356">
        <f>+J36</f>
        <v>0.68669527896995708</v>
      </c>
      <c r="K63" s="1356"/>
      <c r="L63" s="1356"/>
      <c r="M63" s="1356"/>
      <c r="N63" s="1355" t="s">
        <v>497</v>
      </c>
      <c r="O63" s="1355"/>
      <c r="P63" s="1355"/>
      <c r="Q63" s="1355"/>
      <c r="R63" s="1355"/>
      <c r="S63" s="1355"/>
      <c r="T63" s="1355"/>
      <c r="U63" s="1355"/>
      <c r="V63" s="1355" t="s">
        <v>498</v>
      </c>
      <c r="W63" s="1355"/>
      <c r="X63" s="1355"/>
      <c r="Y63" s="1355"/>
      <c r="Z63" s="1355"/>
      <c r="AA63" s="1357"/>
      <c r="AB63" s="252"/>
    </row>
    <row r="64" spans="2:28" s="251" customFormat="1" ht="142.5" customHeight="1" x14ac:dyDescent="0.25">
      <c r="B64" s="253"/>
      <c r="C64" s="1361" t="s">
        <v>499</v>
      </c>
      <c r="D64" s="1362"/>
      <c r="E64" s="1362"/>
      <c r="F64" s="1362"/>
      <c r="G64" s="1362"/>
      <c r="H64" s="872">
        <f>+J63</f>
        <v>0.68669527896995708</v>
      </c>
      <c r="I64" s="872"/>
      <c r="J64" s="872">
        <v>1.92</v>
      </c>
      <c r="K64" s="872"/>
      <c r="L64" s="872"/>
      <c r="M64" s="872"/>
      <c r="N64" s="1354" t="s">
        <v>500</v>
      </c>
      <c r="O64" s="1354"/>
      <c r="P64" s="1354"/>
      <c r="Q64" s="1354"/>
      <c r="R64" s="1354"/>
      <c r="S64" s="1354"/>
      <c r="T64" s="1354"/>
      <c r="U64" s="1354"/>
      <c r="V64" s="1354" t="s">
        <v>501</v>
      </c>
      <c r="W64" s="1354"/>
      <c r="X64" s="1354"/>
      <c r="Y64" s="1354"/>
      <c r="Z64" s="1354"/>
      <c r="AA64" s="1358"/>
      <c r="AB64" s="252"/>
    </row>
    <row r="65" spans="2:28" s="251" customFormat="1" ht="117.75" customHeight="1" x14ac:dyDescent="0.25">
      <c r="B65" s="253"/>
      <c r="C65" s="873" t="s">
        <v>502</v>
      </c>
      <c r="D65" s="871"/>
      <c r="E65" s="871"/>
      <c r="F65" s="871"/>
      <c r="G65" s="871"/>
      <c r="H65" s="871">
        <v>1.92</v>
      </c>
      <c r="I65" s="871"/>
      <c r="J65" s="871">
        <v>0.51</v>
      </c>
      <c r="K65" s="871"/>
      <c r="L65" s="871"/>
      <c r="M65" s="871"/>
      <c r="N65" s="1354" t="s">
        <v>503</v>
      </c>
      <c r="O65" s="1354"/>
      <c r="P65" s="1354"/>
      <c r="Q65" s="1354"/>
      <c r="R65" s="1354"/>
      <c r="S65" s="1354"/>
      <c r="T65" s="1354"/>
      <c r="U65" s="1354"/>
      <c r="V65" s="1354" t="s">
        <v>504</v>
      </c>
      <c r="W65" s="1354"/>
      <c r="X65" s="1354"/>
      <c r="Y65" s="1354"/>
      <c r="Z65" s="1354"/>
      <c r="AA65" s="1358"/>
      <c r="AB65" s="252"/>
    </row>
    <row r="66" spans="2:28" s="251" customFormat="1" ht="134.25" customHeight="1" x14ac:dyDescent="0.25">
      <c r="B66" s="253"/>
      <c r="C66" s="873" t="s">
        <v>505</v>
      </c>
      <c r="D66" s="871"/>
      <c r="E66" s="871"/>
      <c r="F66" s="871"/>
      <c r="G66" s="871"/>
      <c r="H66" s="871"/>
      <c r="I66" s="871"/>
      <c r="J66" s="871"/>
      <c r="K66" s="871"/>
      <c r="L66" s="871"/>
      <c r="M66" s="871"/>
      <c r="N66" s="1354"/>
      <c r="O66" s="1354"/>
      <c r="P66" s="1354"/>
      <c r="Q66" s="1354"/>
      <c r="R66" s="1354"/>
      <c r="S66" s="1354"/>
      <c r="T66" s="1354"/>
      <c r="U66" s="1354"/>
      <c r="V66" s="1354"/>
      <c r="W66" s="1354"/>
      <c r="X66" s="1354"/>
      <c r="Y66" s="1354"/>
      <c r="Z66" s="1354"/>
      <c r="AA66" s="1354"/>
      <c r="AB66" s="252"/>
    </row>
    <row r="67" spans="2:28" x14ac:dyDescent="0.2">
      <c r="B67" s="2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29"/>
    </row>
  </sheetData>
  <mergeCells count="97">
    <mergeCell ref="C13:H14"/>
    <mergeCell ref="I13:S14"/>
    <mergeCell ref="T13:AA13"/>
    <mergeCell ref="T14:AA14"/>
    <mergeCell ref="C7:H8"/>
    <mergeCell ref="I7:AA8"/>
    <mergeCell ref="V10:AA10"/>
    <mergeCell ref="V11:AA11"/>
    <mergeCell ref="R10:U10"/>
    <mergeCell ref="I10:Q11"/>
    <mergeCell ref="R11:U11"/>
    <mergeCell ref="C10:H11"/>
    <mergeCell ref="B2:G4"/>
    <mergeCell ref="H2:AB2"/>
    <mergeCell ref="H3:O3"/>
    <mergeCell ref="P3:AB3"/>
    <mergeCell ref="H4:AB4"/>
    <mergeCell ref="C16:H16"/>
    <mergeCell ref="I16:AA16"/>
    <mergeCell ref="C18:H18"/>
    <mergeCell ref="I18:AA18"/>
    <mergeCell ref="C20:H21"/>
    <mergeCell ref="I20:L21"/>
    <mergeCell ref="M20:S20"/>
    <mergeCell ref="T20:AA20"/>
    <mergeCell ref="M21:S21"/>
    <mergeCell ref="C34:AA34"/>
    <mergeCell ref="K35:AA35"/>
    <mergeCell ref="C26:H26"/>
    <mergeCell ref="I26:AA26"/>
    <mergeCell ref="C28:H28"/>
    <mergeCell ref="I28:J28"/>
    <mergeCell ref="K32:N32"/>
    <mergeCell ref="O32:R32"/>
    <mergeCell ref="O28:R28"/>
    <mergeCell ref="S30:W30"/>
    <mergeCell ref="X30:AA30"/>
    <mergeCell ref="K31:N31"/>
    <mergeCell ref="O31:R31"/>
    <mergeCell ref="S31:T31"/>
    <mergeCell ref="U31:W31"/>
    <mergeCell ref="X31:Y31"/>
    <mergeCell ref="X28:Z28"/>
    <mergeCell ref="T28:V28"/>
    <mergeCell ref="K30:R30"/>
    <mergeCell ref="T21:AA21"/>
    <mergeCell ref="K28:N28"/>
    <mergeCell ref="S32:T32"/>
    <mergeCell ref="U32:W32"/>
    <mergeCell ref="X32:Y32"/>
    <mergeCell ref="Z32:AA32"/>
    <mergeCell ref="C30:J32"/>
    <mergeCell ref="Z31:AA31"/>
    <mergeCell ref="C23:I23"/>
    <mergeCell ref="J23:P23"/>
    <mergeCell ref="Q23:AA23"/>
    <mergeCell ref="C24:I24"/>
    <mergeCell ref="J24:P24"/>
    <mergeCell ref="Q24:AA24"/>
    <mergeCell ref="K39:AA39"/>
    <mergeCell ref="K36:AA36"/>
    <mergeCell ref="K37:AA37"/>
    <mergeCell ref="K38:AA38"/>
    <mergeCell ref="V60:AA62"/>
    <mergeCell ref="N60:U62"/>
    <mergeCell ref="J60:M62"/>
    <mergeCell ref="N65:U65"/>
    <mergeCell ref="V63:AA63"/>
    <mergeCell ref="V64:AA64"/>
    <mergeCell ref="V65:AA65"/>
    <mergeCell ref="C40:G40"/>
    <mergeCell ref="K40:AA40"/>
    <mergeCell ref="C43:AA44"/>
    <mergeCell ref="C45:AA57"/>
    <mergeCell ref="C60:G62"/>
    <mergeCell ref="H60:I62"/>
    <mergeCell ref="C63:G63"/>
    <mergeCell ref="H63:I63"/>
    <mergeCell ref="C64:G64"/>
    <mergeCell ref="H64:I64"/>
    <mergeCell ref="J64:M64"/>
    <mergeCell ref="V66:AA66"/>
    <mergeCell ref="C35:G35"/>
    <mergeCell ref="C36:G36"/>
    <mergeCell ref="C37:G37"/>
    <mergeCell ref="C38:G38"/>
    <mergeCell ref="C39:G39"/>
    <mergeCell ref="N63:U63"/>
    <mergeCell ref="N64:U64"/>
    <mergeCell ref="J63:M63"/>
    <mergeCell ref="C66:G66"/>
    <mergeCell ref="H66:I66"/>
    <mergeCell ref="J66:M66"/>
    <mergeCell ref="N66:U66"/>
    <mergeCell ref="C65:G65"/>
    <mergeCell ref="H65:I65"/>
    <mergeCell ref="J65:M65"/>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41" max="27"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AB63"/>
  <sheetViews>
    <sheetView view="pageBreakPreview" topLeftCell="A28" zoomScaleNormal="100" zoomScaleSheetLayoutView="100" zoomScalePageLayoutView="70" workbookViewId="0">
      <selection activeCell="K38" sqref="K38:AA38"/>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7" style="1" customWidth="1"/>
    <col min="9" max="9" width="18.7109375" style="1" bestFit="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row>
    <row r="3" spans="2:28" ht="15"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6"/>
      <c r="AA3" s="486"/>
      <c r="AB3" s="487"/>
    </row>
    <row r="4" spans="2:28" ht="15.75"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444" t="s">
        <v>4</v>
      </c>
      <c r="D7" s="445"/>
      <c r="E7" s="445"/>
      <c r="F7" s="445"/>
      <c r="G7" s="445"/>
      <c r="H7" s="446"/>
      <c r="I7" s="770" t="s">
        <v>506</v>
      </c>
      <c r="J7" s="771"/>
      <c r="K7" s="771"/>
      <c r="L7" s="771"/>
      <c r="M7" s="771"/>
      <c r="N7" s="771"/>
      <c r="O7" s="771"/>
      <c r="P7" s="771"/>
      <c r="Q7" s="771"/>
      <c r="R7" s="771"/>
      <c r="S7" s="771"/>
      <c r="T7" s="771"/>
      <c r="U7" s="771"/>
      <c r="V7" s="771"/>
      <c r="W7" s="771"/>
      <c r="X7" s="771"/>
      <c r="Y7" s="771"/>
      <c r="Z7" s="771"/>
      <c r="AA7" s="772"/>
      <c r="AB7" s="10"/>
    </row>
    <row r="8" spans="2:28" ht="15.75" thickBot="1" x14ac:dyDescent="0.25">
      <c r="B8" s="9"/>
      <c r="C8" s="447"/>
      <c r="D8" s="448"/>
      <c r="E8" s="448"/>
      <c r="F8" s="448"/>
      <c r="G8" s="448"/>
      <c r="H8" s="449"/>
      <c r="I8" s="773"/>
      <c r="J8" s="774"/>
      <c r="K8" s="774"/>
      <c r="L8" s="774"/>
      <c r="M8" s="774"/>
      <c r="N8" s="774"/>
      <c r="O8" s="774"/>
      <c r="P8" s="774"/>
      <c r="Q8" s="774"/>
      <c r="R8" s="774"/>
      <c r="S8" s="774"/>
      <c r="T8" s="774"/>
      <c r="U8" s="774"/>
      <c r="V8" s="774"/>
      <c r="W8" s="774"/>
      <c r="X8" s="774"/>
      <c r="Y8" s="774"/>
      <c r="Z8" s="774"/>
      <c r="AA8" s="77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444" t="s">
        <v>6</v>
      </c>
      <c r="D10" s="445"/>
      <c r="E10" s="445"/>
      <c r="F10" s="445"/>
      <c r="G10" s="445"/>
      <c r="H10" s="446"/>
      <c r="I10" s="501" t="s">
        <v>507</v>
      </c>
      <c r="J10" s="502"/>
      <c r="K10" s="502"/>
      <c r="L10" s="502"/>
      <c r="M10" s="502"/>
      <c r="N10" s="502"/>
      <c r="O10" s="502"/>
      <c r="P10" s="502"/>
      <c r="Q10" s="503"/>
      <c r="R10" s="498" t="s">
        <v>8</v>
      </c>
      <c r="S10" s="499"/>
      <c r="T10" s="499"/>
      <c r="U10" s="500"/>
      <c r="V10" s="400" t="s">
        <v>9</v>
      </c>
      <c r="W10" s="401"/>
      <c r="X10" s="401"/>
      <c r="Y10" s="401"/>
      <c r="Z10" s="401"/>
      <c r="AA10" s="402"/>
      <c r="AB10" s="10"/>
    </row>
    <row r="11" spans="2:28" ht="20.25" customHeight="1" thickBot="1" x14ac:dyDescent="0.25">
      <c r="B11" s="9"/>
      <c r="C11" s="447"/>
      <c r="D11" s="448"/>
      <c r="E11" s="448"/>
      <c r="F11" s="448"/>
      <c r="G11" s="448"/>
      <c r="H11" s="449"/>
      <c r="I11" s="504"/>
      <c r="J11" s="505"/>
      <c r="K11" s="505"/>
      <c r="L11" s="505"/>
      <c r="M11" s="505"/>
      <c r="N11" s="505"/>
      <c r="O11" s="505"/>
      <c r="P11" s="505"/>
      <c r="Q11" s="506"/>
      <c r="R11" s="427" t="s">
        <v>508</v>
      </c>
      <c r="S11" s="507"/>
      <c r="T11" s="507"/>
      <c r="U11" s="508"/>
      <c r="V11" s="477" t="s">
        <v>509</v>
      </c>
      <c r="W11" s="496"/>
      <c r="X11" s="496"/>
      <c r="Y11" s="496"/>
      <c r="Z11" s="496"/>
      <c r="AA11" s="49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444" t="s">
        <v>11</v>
      </c>
      <c r="D13" s="445"/>
      <c r="E13" s="445"/>
      <c r="F13" s="445"/>
      <c r="G13" s="445"/>
      <c r="H13" s="446"/>
      <c r="I13" s="450" t="s">
        <v>510</v>
      </c>
      <c r="J13" s="451"/>
      <c r="K13" s="451"/>
      <c r="L13" s="451"/>
      <c r="M13" s="451"/>
      <c r="N13" s="451"/>
      <c r="O13" s="451"/>
      <c r="P13" s="451"/>
      <c r="Q13" s="451"/>
      <c r="R13" s="451"/>
      <c r="S13" s="452"/>
      <c r="T13" s="444" t="s">
        <v>13</v>
      </c>
      <c r="U13" s="445"/>
      <c r="V13" s="445"/>
      <c r="W13" s="445"/>
      <c r="X13" s="445"/>
      <c r="Y13" s="445"/>
      <c r="Z13" s="445"/>
      <c r="AA13" s="446"/>
      <c r="AB13" s="16"/>
    </row>
    <row r="14" spans="2:28" ht="13.9" customHeight="1" thickBot="1" x14ac:dyDescent="0.25">
      <c r="B14" s="14"/>
      <c r="C14" s="447"/>
      <c r="D14" s="448"/>
      <c r="E14" s="448"/>
      <c r="F14" s="448"/>
      <c r="G14" s="448"/>
      <c r="H14" s="449"/>
      <c r="I14" s="453"/>
      <c r="J14" s="454"/>
      <c r="K14" s="454"/>
      <c r="L14" s="454"/>
      <c r="M14" s="454"/>
      <c r="N14" s="454"/>
      <c r="O14" s="454"/>
      <c r="P14" s="454"/>
      <c r="Q14" s="454"/>
      <c r="R14" s="454"/>
      <c r="S14" s="455"/>
      <c r="T14" s="456" t="s">
        <v>14</v>
      </c>
      <c r="U14" s="457"/>
      <c r="V14" s="457"/>
      <c r="W14" s="457"/>
      <c r="X14" s="457"/>
      <c r="Y14" s="457"/>
      <c r="Z14" s="457"/>
      <c r="AA14" s="458"/>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35.450000000000003" customHeight="1" thickBot="1" x14ac:dyDescent="0.25">
      <c r="B16" s="14"/>
      <c r="C16" s="421" t="s">
        <v>15</v>
      </c>
      <c r="D16" s="422"/>
      <c r="E16" s="422"/>
      <c r="F16" s="422"/>
      <c r="G16" s="422"/>
      <c r="H16" s="423"/>
      <c r="I16" s="424" t="s">
        <v>511</v>
      </c>
      <c r="J16" s="425"/>
      <c r="K16" s="425"/>
      <c r="L16" s="425"/>
      <c r="M16" s="425"/>
      <c r="N16" s="425"/>
      <c r="O16" s="425"/>
      <c r="P16" s="425"/>
      <c r="Q16" s="425"/>
      <c r="R16" s="425"/>
      <c r="S16" s="425"/>
      <c r="T16" s="425"/>
      <c r="U16" s="425"/>
      <c r="V16" s="425"/>
      <c r="W16" s="425"/>
      <c r="X16" s="425"/>
      <c r="Y16" s="425"/>
      <c r="Z16" s="425"/>
      <c r="AA16" s="426"/>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72" customHeight="1" thickBot="1" x14ac:dyDescent="0.25">
      <c r="B18" s="14"/>
      <c r="C18" s="421" t="s">
        <v>69</v>
      </c>
      <c r="D18" s="422"/>
      <c r="E18" s="422"/>
      <c r="F18" s="422"/>
      <c r="G18" s="422"/>
      <c r="H18" s="423"/>
      <c r="I18" s="1404" t="s">
        <v>512</v>
      </c>
      <c r="J18" s="1405"/>
      <c r="K18" s="1405"/>
      <c r="L18" s="1405"/>
      <c r="M18" s="1405"/>
      <c r="N18" s="1405"/>
      <c r="O18" s="1405"/>
      <c r="P18" s="1405"/>
      <c r="Q18" s="1405"/>
      <c r="R18" s="1405"/>
      <c r="S18" s="1405"/>
      <c r="T18" s="1405"/>
      <c r="U18" s="1405"/>
      <c r="V18" s="1405"/>
      <c r="W18" s="1405"/>
      <c r="X18" s="1405"/>
      <c r="Y18" s="1405"/>
      <c r="Z18" s="1405"/>
      <c r="AA18" s="1406"/>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462" t="s">
        <v>19</v>
      </c>
      <c r="D20" s="463"/>
      <c r="E20" s="463"/>
      <c r="F20" s="463"/>
      <c r="G20" s="463"/>
      <c r="H20" s="464"/>
      <c r="I20" s="468" t="s">
        <v>513</v>
      </c>
      <c r="J20" s="469"/>
      <c r="K20" s="469"/>
      <c r="L20" s="470"/>
      <c r="M20" s="400" t="s">
        <v>21</v>
      </c>
      <c r="N20" s="401"/>
      <c r="O20" s="401"/>
      <c r="P20" s="401"/>
      <c r="Q20" s="401"/>
      <c r="R20" s="401"/>
      <c r="S20" s="402"/>
      <c r="T20" s="400" t="s">
        <v>22</v>
      </c>
      <c r="U20" s="401"/>
      <c r="V20" s="401"/>
      <c r="W20" s="401"/>
      <c r="X20" s="401"/>
      <c r="Y20" s="401"/>
      <c r="Z20" s="401"/>
      <c r="AA20" s="402"/>
      <c r="AB20" s="16"/>
    </row>
    <row r="21" spans="2:28" ht="19.899999999999999" customHeight="1" thickBot="1" x14ac:dyDescent="0.25">
      <c r="B21" s="14"/>
      <c r="C21" s="465"/>
      <c r="D21" s="466"/>
      <c r="E21" s="466"/>
      <c r="F21" s="466"/>
      <c r="G21" s="466"/>
      <c r="H21" s="467"/>
      <c r="I21" s="471"/>
      <c r="J21" s="472"/>
      <c r="K21" s="472"/>
      <c r="L21" s="473"/>
      <c r="M21" s="474" t="s">
        <v>23</v>
      </c>
      <c r="N21" s="475"/>
      <c r="O21" s="475"/>
      <c r="P21" s="475"/>
      <c r="Q21" s="475"/>
      <c r="R21" s="475"/>
      <c r="S21" s="476"/>
      <c r="T21" s="1371" t="s">
        <v>219</v>
      </c>
      <c r="U21" s="1372"/>
      <c r="V21" s="1372"/>
      <c r="W21" s="1372"/>
      <c r="X21" s="1372"/>
      <c r="Y21" s="1372"/>
      <c r="Z21" s="1372"/>
      <c r="AA21" s="1373"/>
      <c r="AB21" s="16"/>
    </row>
    <row r="22" spans="2:28" ht="12"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23.45" customHeight="1" x14ac:dyDescent="0.2">
      <c r="B23" s="14"/>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c r="AB23" s="16"/>
    </row>
    <row r="24" spans="2:28" ht="26.25" customHeight="1" thickBot="1" x14ac:dyDescent="0.25">
      <c r="B24" s="14"/>
      <c r="C24" s="403" t="s">
        <v>514</v>
      </c>
      <c r="D24" s="404"/>
      <c r="E24" s="404"/>
      <c r="F24" s="404"/>
      <c r="G24" s="404"/>
      <c r="H24" s="404"/>
      <c r="I24" s="405"/>
      <c r="J24" s="403" t="s">
        <v>506</v>
      </c>
      <c r="K24" s="404"/>
      <c r="L24" s="404"/>
      <c r="M24" s="404"/>
      <c r="N24" s="404"/>
      <c r="O24" s="404"/>
      <c r="P24" s="405"/>
      <c r="Q24" s="406" t="s">
        <v>175</v>
      </c>
      <c r="R24" s="407"/>
      <c r="S24" s="407"/>
      <c r="T24" s="407"/>
      <c r="U24" s="407"/>
      <c r="V24" s="407"/>
      <c r="W24" s="407"/>
      <c r="X24" s="407"/>
      <c r="Y24" s="407"/>
      <c r="Z24" s="407"/>
      <c r="AA24" s="408"/>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19.899999999999999" customHeight="1" thickBot="1" x14ac:dyDescent="0.25">
      <c r="B26" s="14"/>
      <c r="C26" s="421" t="s">
        <v>31</v>
      </c>
      <c r="D26" s="422"/>
      <c r="E26" s="422"/>
      <c r="F26" s="422"/>
      <c r="G26" s="422"/>
      <c r="H26" s="423"/>
      <c r="I26" s="424" t="s">
        <v>515</v>
      </c>
      <c r="J26" s="425"/>
      <c r="K26" s="425"/>
      <c r="L26" s="425"/>
      <c r="M26" s="425"/>
      <c r="N26" s="425"/>
      <c r="O26" s="425"/>
      <c r="P26" s="425"/>
      <c r="Q26" s="425"/>
      <c r="R26" s="425"/>
      <c r="S26" s="425"/>
      <c r="T26" s="425"/>
      <c r="U26" s="425"/>
      <c r="V26" s="425"/>
      <c r="W26" s="425"/>
      <c r="X26" s="425"/>
      <c r="Y26" s="425"/>
      <c r="Z26" s="425"/>
      <c r="AA26" s="426"/>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40.15" customHeight="1" thickBot="1" x14ac:dyDescent="0.25">
      <c r="B28" s="14"/>
      <c r="C28" s="421" t="s">
        <v>33</v>
      </c>
      <c r="D28" s="422"/>
      <c r="E28" s="422"/>
      <c r="F28" s="422"/>
      <c r="G28" s="422"/>
      <c r="H28" s="423"/>
      <c r="I28" s="427">
        <v>0.8</v>
      </c>
      <c r="J28" s="424"/>
      <c r="K28" s="409" t="s">
        <v>34</v>
      </c>
      <c r="L28" s="410"/>
      <c r="M28" s="410"/>
      <c r="N28" s="411"/>
      <c r="O28" s="461" t="s">
        <v>35</v>
      </c>
      <c r="P28" s="459"/>
      <c r="Q28" s="459"/>
      <c r="R28" s="460"/>
      <c r="S28" s="64"/>
      <c r="T28" s="459" t="s">
        <v>36</v>
      </c>
      <c r="U28" s="459"/>
      <c r="V28" s="460"/>
      <c r="W28" s="264" t="s">
        <v>102</v>
      </c>
      <c r="X28" s="441" t="s">
        <v>38</v>
      </c>
      <c r="Y28" s="442"/>
      <c r="Z28" s="443"/>
      <c r="AA28" s="30"/>
      <c r="AB28" s="16"/>
    </row>
    <row r="29" spans="2:28" ht="12.6"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c r="AB30" s="16"/>
    </row>
    <row r="31" spans="2:28" ht="14.25" customHeight="1" x14ac:dyDescent="0.2">
      <c r="B31" s="14"/>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c r="AB31" s="16"/>
    </row>
    <row r="32" spans="2:28" ht="13.15" customHeight="1" thickBot="1" x14ac:dyDescent="0.25">
      <c r="B32" s="14"/>
      <c r="C32" s="438"/>
      <c r="D32" s="439"/>
      <c r="E32" s="439"/>
      <c r="F32" s="439"/>
      <c r="G32" s="439"/>
      <c r="H32" s="439"/>
      <c r="I32" s="439"/>
      <c r="J32" s="440"/>
      <c r="K32" s="428">
        <v>0</v>
      </c>
      <c r="L32" s="429"/>
      <c r="M32" s="429"/>
      <c r="N32" s="429"/>
      <c r="O32" s="430">
        <v>0.59</v>
      </c>
      <c r="P32" s="429"/>
      <c r="Q32" s="429"/>
      <c r="R32" s="429"/>
      <c r="S32" s="430">
        <v>0.6</v>
      </c>
      <c r="T32" s="429"/>
      <c r="U32" s="430">
        <v>0.79</v>
      </c>
      <c r="V32" s="429"/>
      <c r="W32" s="429"/>
      <c r="X32" s="430">
        <v>0.8</v>
      </c>
      <c r="Y32" s="429"/>
      <c r="Z32" s="430">
        <v>1</v>
      </c>
      <c r="AA32" s="431"/>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55" customFormat="1" ht="12.75" thickBot="1" x14ac:dyDescent="0.25">
      <c r="B34" s="54"/>
      <c r="C34" s="415" t="s">
        <v>45</v>
      </c>
      <c r="D34" s="416"/>
      <c r="E34" s="416"/>
      <c r="F34" s="416"/>
      <c r="G34" s="416"/>
      <c r="H34" s="416"/>
      <c r="I34" s="416"/>
      <c r="J34" s="416"/>
      <c r="K34" s="416"/>
      <c r="L34" s="416"/>
      <c r="M34" s="416"/>
      <c r="N34" s="416"/>
      <c r="O34" s="416"/>
      <c r="P34" s="416"/>
      <c r="Q34" s="416"/>
      <c r="R34" s="416"/>
      <c r="S34" s="416"/>
      <c r="T34" s="416"/>
      <c r="U34" s="416"/>
      <c r="V34" s="416"/>
      <c r="W34" s="416"/>
      <c r="X34" s="416"/>
      <c r="Y34" s="416"/>
      <c r="Z34" s="416"/>
      <c r="AA34" s="417"/>
      <c r="AB34" s="259"/>
    </row>
    <row r="35" spans="2:28" s="55" customFormat="1" ht="32.25" customHeight="1" x14ac:dyDescent="0.2">
      <c r="B35" s="54"/>
      <c r="C35" s="415" t="s">
        <v>46</v>
      </c>
      <c r="D35" s="416"/>
      <c r="E35" s="416"/>
      <c r="F35" s="416"/>
      <c r="G35" s="417"/>
      <c r="H35" s="38" t="s">
        <v>516</v>
      </c>
      <c r="I35" s="38" t="s">
        <v>517</v>
      </c>
      <c r="J35" s="38" t="s">
        <v>49</v>
      </c>
      <c r="K35" s="1401" t="s">
        <v>50</v>
      </c>
      <c r="L35" s="1402"/>
      <c r="M35" s="1402"/>
      <c r="N35" s="1402"/>
      <c r="O35" s="1402"/>
      <c r="P35" s="1402"/>
      <c r="Q35" s="1402"/>
      <c r="R35" s="1402"/>
      <c r="S35" s="1402"/>
      <c r="T35" s="1402"/>
      <c r="U35" s="1402"/>
      <c r="V35" s="1402"/>
      <c r="W35" s="1402"/>
      <c r="X35" s="1402"/>
      <c r="Y35" s="1402"/>
      <c r="Z35" s="1402"/>
      <c r="AA35" s="1403"/>
      <c r="AB35" s="259"/>
    </row>
    <row r="36" spans="2:28" s="55" customFormat="1" ht="34.5" customHeight="1" x14ac:dyDescent="0.2">
      <c r="B36" s="54"/>
      <c r="C36" s="581" t="s">
        <v>518</v>
      </c>
      <c r="D36" s="582"/>
      <c r="E36" s="582"/>
      <c r="F36" s="582"/>
      <c r="G36" s="583"/>
      <c r="H36" s="263">
        <v>18811693009</v>
      </c>
      <c r="I36" s="263">
        <v>26501644205.709301</v>
      </c>
      <c r="J36" s="262">
        <f>H36/I36</f>
        <v>0.7098311660582689</v>
      </c>
      <c r="K36" s="1363" t="s">
        <v>519</v>
      </c>
      <c r="L36" s="1364"/>
      <c r="M36" s="1364"/>
      <c r="N36" s="1364"/>
      <c r="O36" s="1364"/>
      <c r="P36" s="1364"/>
      <c r="Q36" s="1364"/>
      <c r="R36" s="1364"/>
      <c r="S36" s="1364"/>
      <c r="T36" s="1364"/>
      <c r="U36" s="1364"/>
      <c r="V36" s="1364"/>
      <c r="W36" s="1364"/>
      <c r="X36" s="1364"/>
      <c r="Y36" s="1364"/>
      <c r="Z36" s="1364"/>
      <c r="AA36" s="1365"/>
      <c r="AB36" s="259"/>
    </row>
    <row r="37" spans="2:28" s="55" customFormat="1" ht="33.75" customHeight="1" x14ac:dyDescent="0.2">
      <c r="B37" s="54"/>
      <c r="C37" s="581" t="s">
        <v>520</v>
      </c>
      <c r="D37" s="582"/>
      <c r="E37" s="582"/>
      <c r="F37" s="582"/>
      <c r="G37" s="583"/>
      <c r="H37" s="263">
        <v>35691001642</v>
      </c>
      <c r="I37" s="261">
        <v>43725763751.943398</v>
      </c>
      <c r="J37" s="262">
        <f>H37/I37</f>
        <v>0.81624650044937652</v>
      </c>
      <c r="K37" s="1363" t="s">
        <v>521</v>
      </c>
      <c r="L37" s="1364"/>
      <c r="M37" s="1364"/>
      <c r="N37" s="1364"/>
      <c r="O37" s="1364"/>
      <c r="P37" s="1364"/>
      <c r="Q37" s="1364"/>
      <c r="R37" s="1364"/>
      <c r="S37" s="1364"/>
      <c r="T37" s="1364"/>
      <c r="U37" s="1364"/>
      <c r="V37" s="1364"/>
      <c r="W37" s="1364"/>
      <c r="X37" s="1364"/>
      <c r="Y37" s="1364"/>
      <c r="Z37" s="1364"/>
      <c r="AA37" s="1365"/>
      <c r="AB37" s="259"/>
    </row>
    <row r="38" spans="2:28" s="55" customFormat="1" ht="33.75" customHeight="1" x14ac:dyDescent="0.2">
      <c r="B38" s="54"/>
      <c r="C38" s="581" t="s">
        <v>522</v>
      </c>
      <c r="D38" s="582"/>
      <c r="E38" s="582"/>
      <c r="F38" s="582"/>
      <c r="G38" s="583"/>
      <c r="H38" s="263">
        <v>52751149797</v>
      </c>
      <c r="I38" s="261">
        <v>56192609970</v>
      </c>
      <c r="J38" s="262">
        <f>H38/I38</f>
        <v>0.93875600056951758</v>
      </c>
      <c r="K38" s="1363" t="s">
        <v>523</v>
      </c>
      <c r="L38" s="1364"/>
      <c r="M38" s="1364"/>
      <c r="N38" s="1364"/>
      <c r="O38" s="1364"/>
      <c r="P38" s="1364"/>
      <c r="Q38" s="1364"/>
      <c r="R38" s="1364"/>
      <c r="S38" s="1364"/>
      <c r="T38" s="1364"/>
      <c r="U38" s="1364"/>
      <c r="V38" s="1364"/>
      <c r="W38" s="1364"/>
      <c r="X38" s="1364"/>
      <c r="Y38" s="1364"/>
      <c r="Z38" s="1364"/>
      <c r="AA38" s="1365"/>
      <c r="AB38" s="259"/>
    </row>
    <row r="39" spans="2:28" s="55" customFormat="1" ht="28.5" customHeight="1" thickBot="1" x14ac:dyDescent="0.25">
      <c r="B39" s="54"/>
      <c r="C39" s="581"/>
      <c r="D39" s="582"/>
      <c r="E39" s="582"/>
      <c r="F39" s="582"/>
      <c r="G39" s="583"/>
      <c r="H39" s="261"/>
      <c r="I39" s="261"/>
      <c r="J39" s="40"/>
      <c r="K39" s="1390"/>
      <c r="L39" s="1391"/>
      <c r="M39" s="1391"/>
      <c r="N39" s="1391"/>
      <c r="O39" s="1391"/>
      <c r="P39" s="1391"/>
      <c r="Q39" s="1391"/>
      <c r="R39" s="1391"/>
      <c r="S39" s="1391"/>
      <c r="T39" s="1391"/>
      <c r="U39" s="1391"/>
      <c r="V39" s="1391"/>
      <c r="W39" s="1391"/>
      <c r="X39" s="1391"/>
      <c r="Y39" s="1391"/>
      <c r="Z39" s="1391"/>
      <c r="AA39" s="1392"/>
      <c r="AB39" s="259"/>
    </row>
    <row r="40" spans="2:28" s="55" customFormat="1" ht="15.75" customHeight="1" thickBot="1" x14ac:dyDescent="0.25">
      <c r="B40" s="54"/>
      <c r="C40" s="536" t="s">
        <v>53</v>
      </c>
      <c r="D40" s="537"/>
      <c r="E40" s="537"/>
      <c r="F40" s="537"/>
      <c r="G40" s="538"/>
      <c r="H40" s="59">
        <f>SUM(H36:H39)</f>
        <v>107253844448</v>
      </c>
      <c r="I40" s="59">
        <f>SUM(I36:I39)</f>
        <v>126420017927.65269</v>
      </c>
      <c r="J40" s="260">
        <f>H40/I40</f>
        <v>0.84839289066846157</v>
      </c>
      <c r="K40" s="539"/>
      <c r="L40" s="540"/>
      <c r="M40" s="540"/>
      <c r="N40" s="540"/>
      <c r="O40" s="540"/>
      <c r="P40" s="540"/>
      <c r="Q40" s="540"/>
      <c r="R40" s="540"/>
      <c r="S40" s="540"/>
      <c r="T40" s="540"/>
      <c r="U40" s="540"/>
      <c r="V40" s="540"/>
      <c r="W40" s="540"/>
      <c r="X40" s="540"/>
      <c r="Y40" s="540"/>
      <c r="Z40" s="540"/>
      <c r="AA40" s="541"/>
      <c r="AB40" s="259"/>
    </row>
    <row r="41" spans="2:28" s="55" customFormat="1" ht="5.25" customHeight="1" x14ac:dyDescent="0.2">
      <c r="B41" s="54"/>
      <c r="C41" s="56"/>
      <c r="D41" s="56"/>
      <c r="E41" s="56"/>
      <c r="F41" s="56"/>
      <c r="G41" s="56"/>
      <c r="H41" s="58"/>
      <c r="I41" s="58"/>
      <c r="J41" s="57"/>
      <c r="K41" s="56"/>
      <c r="L41" s="56"/>
      <c r="M41" s="56"/>
      <c r="N41" s="56"/>
      <c r="O41" s="56"/>
      <c r="P41" s="56"/>
      <c r="Q41" s="56"/>
      <c r="R41" s="56"/>
      <c r="S41" s="56"/>
      <c r="T41" s="56"/>
      <c r="U41" s="56"/>
      <c r="V41" s="56"/>
      <c r="W41" s="56"/>
      <c r="X41" s="56"/>
      <c r="Y41" s="56"/>
      <c r="Z41" s="56"/>
      <c r="AA41" s="56"/>
      <c r="AB41" s="259"/>
    </row>
    <row r="42" spans="2:28" s="55" customFormat="1" ht="12.75" thickBot="1" x14ac:dyDescent="0.25">
      <c r="B42" s="54"/>
      <c r="C42" s="56"/>
      <c r="D42" s="56"/>
      <c r="E42" s="56"/>
      <c r="F42" s="56"/>
      <c r="G42" s="56"/>
      <c r="H42" s="58"/>
      <c r="I42" s="58"/>
      <c r="J42" s="57"/>
      <c r="K42" s="56"/>
      <c r="L42" s="56"/>
      <c r="M42" s="56"/>
      <c r="N42" s="56"/>
      <c r="O42" s="56"/>
      <c r="P42" s="56"/>
      <c r="Q42" s="56"/>
      <c r="R42" s="56"/>
      <c r="S42" s="56"/>
      <c r="T42" s="56"/>
      <c r="U42" s="56"/>
      <c r="V42" s="56"/>
      <c r="W42" s="56"/>
      <c r="X42" s="56"/>
      <c r="Y42" s="56"/>
      <c r="Z42" s="56"/>
      <c r="AA42" s="56"/>
      <c r="AB42" s="259"/>
    </row>
    <row r="43" spans="2:28" s="55" customFormat="1" ht="12" x14ac:dyDescent="0.2">
      <c r="B43" s="54"/>
      <c r="C43" s="542" t="s">
        <v>54</v>
      </c>
      <c r="D43" s="543"/>
      <c r="E43" s="543"/>
      <c r="F43" s="543"/>
      <c r="G43" s="543"/>
      <c r="H43" s="543"/>
      <c r="I43" s="543"/>
      <c r="J43" s="543"/>
      <c r="K43" s="543"/>
      <c r="L43" s="543"/>
      <c r="M43" s="543"/>
      <c r="N43" s="543"/>
      <c r="O43" s="543"/>
      <c r="P43" s="543"/>
      <c r="Q43" s="543"/>
      <c r="R43" s="543"/>
      <c r="S43" s="543"/>
      <c r="T43" s="543"/>
      <c r="U43" s="543"/>
      <c r="V43" s="543"/>
      <c r="W43" s="543"/>
      <c r="X43" s="543"/>
      <c r="Y43" s="543"/>
      <c r="Z43" s="543"/>
      <c r="AA43" s="544"/>
      <c r="AB43" s="259"/>
    </row>
    <row r="44" spans="2:28" s="46" customFormat="1" ht="12.75" thickBot="1" x14ac:dyDescent="0.25">
      <c r="B44" s="53"/>
      <c r="C44" s="545"/>
      <c r="D44" s="546"/>
      <c r="E44" s="546"/>
      <c r="F44" s="546"/>
      <c r="G44" s="546"/>
      <c r="H44" s="546"/>
      <c r="I44" s="546"/>
      <c r="J44" s="546"/>
      <c r="K44" s="546"/>
      <c r="L44" s="546"/>
      <c r="M44" s="546"/>
      <c r="N44" s="546"/>
      <c r="O44" s="546"/>
      <c r="P44" s="546"/>
      <c r="Q44" s="546"/>
      <c r="R44" s="546"/>
      <c r="S44" s="546"/>
      <c r="T44" s="546"/>
      <c r="U44" s="546"/>
      <c r="V44" s="546"/>
      <c r="W44" s="546"/>
      <c r="X44" s="546"/>
      <c r="Y44" s="546"/>
      <c r="Z44" s="546"/>
      <c r="AA44" s="547"/>
      <c r="AB44" s="259"/>
    </row>
    <row r="45" spans="2:28" s="46" customFormat="1" ht="9.6" customHeight="1" x14ac:dyDescent="0.2">
      <c r="B45" s="53"/>
      <c r="C45" s="548"/>
      <c r="D45" s="549"/>
      <c r="E45" s="549"/>
      <c r="F45" s="549"/>
      <c r="G45" s="549"/>
      <c r="H45" s="549"/>
      <c r="I45" s="549"/>
      <c r="J45" s="549"/>
      <c r="K45" s="549"/>
      <c r="L45" s="549"/>
      <c r="M45" s="549"/>
      <c r="N45" s="549"/>
      <c r="O45" s="549"/>
      <c r="P45" s="549"/>
      <c r="Q45" s="549"/>
      <c r="R45" s="549"/>
      <c r="S45" s="549"/>
      <c r="T45" s="549"/>
      <c r="U45" s="549"/>
      <c r="V45" s="549"/>
      <c r="W45" s="549"/>
      <c r="X45" s="549"/>
      <c r="Y45" s="549"/>
      <c r="Z45" s="549"/>
      <c r="AA45" s="550"/>
      <c r="AB45" s="259"/>
    </row>
    <row r="46" spans="2:28" s="46" customFormat="1" ht="9.75" customHeight="1" x14ac:dyDescent="0.2">
      <c r="B46" s="53"/>
      <c r="C46" s="551"/>
      <c r="D46" s="552"/>
      <c r="E46" s="552"/>
      <c r="F46" s="552"/>
      <c r="G46" s="552"/>
      <c r="H46" s="552"/>
      <c r="I46" s="552"/>
      <c r="J46" s="552"/>
      <c r="K46" s="552"/>
      <c r="L46" s="552"/>
      <c r="M46" s="552"/>
      <c r="N46" s="552"/>
      <c r="O46" s="552"/>
      <c r="P46" s="552"/>
      <c r="Q46" s="552"/>
      <c r="R46" s="552"/>
      <c r="S46" s="552"/>
      <c r="T46" s="552"/>
      <c r="U46" s="552"/>
      <c r="V46" s="552"/>
      <c r="W46" s="552"/>
      <c r="X46" s="552"/>
      <c r="Y46" s="552"/>
      <c r="Z46" s="552"/>
      <c r="AA46" s="553"/>
      <c r="AB46" s="259"/>
    </row>
    <row r="47" spans="2:28" s="46" customFormat="1" ht="12" x14ac:dyDescent="0.2">
      <c r="B47" s="53"/>
      <c r="C47" s="551"/>
      <c r="D47" s="552"/>
      <c r="E47" s="552"/>
      <c r="F47" s="552"/>
      <c r="G47" s="552"/>
      <c r="H47" s="552"/>
      <c r="I47" s="552"/>
      <c r="J47" s="552"/>
      <c r="K47" s="552"/>
      <c r="L47" s="552"/>
      <c r="M47" s="552"/>
      <c r="N47" s="552"/>
      <c r="O47" s="552"/>
      <c r="P47" s="552"/>
      <c r="Q47" s="552"/>
      <c r="R47" s="552"/>
      <c r="S47" s="552"/>
      <c r="T47" s="552"/>
      <c r="U47" s="552"/>
      <c r="V47" s="552"/>
      <c r="W47" s="552"/>
      <c r="X47" s="552"/>
      <c r="Y47" s="552"/>
      <c r="Z47" s="552"/>
      <c r="AA47" s="553"/>
      <c r="AB47" s="259"/>
    </row>
    <row r="48" spans="2:28" s="46" customFormat="1" ht="10.5" customHeight="1" x14ac:dyDescent="0.2">
      <c r="B48" s="53"/>
      <c r="C48" s="551"/>
      <c r="D48" s="552"/>
      <c r="E48" s="552"/>
      <c r="F48" s="552"/>
      <c r="G48" s="552"/>
      <c r="H48" s="552"/>
      <c r="I48" s="552"/>
      <c r="J48" s="552"/>
      <c r="K48" s="552"/>
      <c r="L48" s="552"/>
      <c r="M48" s="552"/>
      <c r="N48" s="552"/>
      <c r="O48" s="552"/>
      <c r="P48" s="552"/>
      <c r="Q48" s="552"/>
      <c r="R48" s="552"/>
      <c r="S48" s="552"/>
      <c r="T48" s="552"/>
      <c r="U48" s="552"/>
      <c r="V48" s="552"/>
      <c r="W48" s="552"/>
      <c r="X48" s="552"/>
      <c r="Y48" s="552"/>
      <c r="Z48" s="552"/>
      <c r="AA48" s="553"/>
      <c r="AB48" s="259"/>
    </row>
    <row r="49" spans="2:28" s="46" customFormat="1" ht="11.25" customHeight="1" x14ac:dyDescent="0.2">
      <c r="B49" s="53"/>
      <c r="C49" s="551"/>
      <c r="D49" s="552"/>
      <c r="E49" s="552"/>
      <c r="F49" s="552"/>
      <c r="G49" s="552"/>
      <c r="H49" s="552"/>
      <c r="I49" s="552"/>
      <c r="J49" s="552"/>
      <c r="K49" s="552"/>
      <c r="L49" s="552"/>
      <c r="M49" s="552"/>
      <c r="N49" s="552"/>
      <c r="O49" s="552"/>
      <c r="P49" s="552"/>
      <c r="Q49" s="552"/>
      <c r="R49" s="552"/>
      <c r="S49" s="552"/>
      <c r="T49" s="552"/>
      <c r="U49" s="552"/>
      <c r="V49" s="552"/>
      <c r="W49" s="552"/>
      <c r="X49" s="552"/>
      <c r="Y49" s="552"/>
      <c r="Z49" s="552"/>
      <c r="AA49" s="553"/>
      <c r="AB49" s="259"/>
    </row>
    <row r="50" spans="2:28" s="46" customFormat="1" ht="11.25" customHeight="1" x14ac:dyDescent="0.2">
      <c r="B50" s="53"/>
      <c r="C50" s="551"/>
      <c r="D50" s="552"/>
      <c r="E50" s="552"/>
      <c r="F50" s="552"/>
      <c r="G50" s="552"/>
      <c r="H50" s="552"/>
      <c r="I50" s="552"/>
      <c r="J50" s="552"/>
      <c r="K50" s="552"/>
      <c r="L50" s="552"/>
      <c r="M50" s="552"/>
      <c r="N50" s="552"/>
      <c r="O50" s="552"/>
      <c r="P50" s="552"/>
      <c r="Q50" s="552"/>
      <c r="R50" s="552"/>
      <c r="S50" s="552"/>
      <c r="T50" s="552"/>
      <c r="U50" s="552"/>
      <c r="V50" s="552"/>
      <c r="W50" s="552"/>
      <c r="X50" s="552"/>
      <c r="Y50" s="552"/>
      <c r="Z50" s="552"/>
      <c r="AA50" s="553"/>
      <c r="AB50" s="259"/>
    </row>
    <row r="51" spans="2:28" s="46" customFormat="1" ht="13.5" customHeight="1" x14ac:dyDescent="0.2">
      <c r="B51" s="53"/>
      <c r="C51" s="551"/>
      <c r="D51" s="552"/>
      <c r="E51" s="552"/>
      <c r="F51" s="552"/>
      <c r="G51" s="552"/>
      <c r="H51" s="552"/>
      <c r="I51" s="552"/>
      <c r="J51" s="552"/>
      <c r="K51" s="552"/>
      <c r="L51" s="552"/>
      <c r="M51" s="552"/>
      <c r="N51" s="552"/>
      <c r="O51" s="552"/>
      <c r="P51" s="552"/>
      <c r="Q51" s="552"/>
      <c r="R51" s="552"/>
      <c r="S51" s="552"/>
      <c r="T51" s="552"/>
      <c r="U51" s="552"/>
      <c r="V51" s="552"/>
      <c r="W51" s="552"/>
      <c r="X51" s="552"/>
      <c r="Y51" s="552"/>
      <c r="Z51" s="552"/>
      <c r="AA51" s="553"/>
      <c r="AB51" s="259"/>
    </row>
    <row r="52" spans="2:28" s="46" customFormat="1" ht="17.45" customHeight="1" x14ac:dyDescent="0.2">
      <c r="B52" s="53"/>
      <c r="C52" s="551"/>
      <c r="D52" s="552"/>
      <c r="E52" s="552"/>
      <c r="F52" s="552"/>
      <c r="G52" s="552"/>
      <c r="H52" s="552"/>
      <c r="I52" s="552"/>
      <c r="J52" s="552"/>
      <c r="K52" s="552"/>
      <c r="L52" s="552"/>
      <c r="M52" s="552"/>
      <c r="N52" s="552"/>
      <c r="O52" s="552"/>
      <c r="P52" s="552"/>
      <c r="Q52" s="552"/>
      <c r="R52" s="552"/>
      <c r="S52" s="552"/>
      <c r="T52" s="552"/>
      <c r="U52" s="552"/>
      <c r="V52" s="552"/>
      <c r="W52" s="552"/>
      <c r="X52" s="552"/>
      <c r="Y52" s="552"/>
      <c r="Z52" s="552"/>
      <c r="AA52" s="553"/>
      <c r="AB52" s="259"/>
    </row>
    <row r="53" spans="2:28" s="46" customFormat="1" ht="24.6" customHeight="1" thickBot="1" x14ac:dyDescent="0.25">
      <c r="B53" s="53"/>
      <c r="C53" s="554"/>
      <c r="D53" s="555"/>
      <c r="E53" s="555"/>
      <c r="F53" s="555"/>
      <c r="G53" s="555"/>
      <c r="H53" s="555"/>
      <c r="I53" s="555"/>
      <c r="J53" s="555"/>
      <c r="K53" s="555"/>
      <c r="L53" s="555"/>
      <c r="M53" s="555"/>
      <c r="N53" s="555"/>
      <c r="O53" s="555"/>
      <c r="P53" s="555"/>
      <c r="Q53" s="555"/>
      <c r="R53" s="555"/>
      <c r="S53" s="555"/>
      <c r="T53" s="555"/>
      <c r="U53" s="555"/>
      <c r="V53" s="555"/>
      <c r="W53" s="555"/>
      <c r="X53" s="555"/>
      <c r="Y53" s="555"/>
      <c r="Z53" s="555"/>
      <c r="AA53" s="556"/>
      <c r="AB53" s="259"/>
    </row>
    <row r="54" spans="2:28" s="46" customFormat="1" ht="12" x14ac:dyDescent="0.2">
      <c r="B54" s="52"/>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258"/>
    </row>
    <row r="55" spans="2:28" s="46" customFormat="1" ht="12.75" thickBot="1" x14ac:dyDescent="0.25">
      <c r="B55" s="51"/>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257"/>
    </row>
    <row r="56" spans="2:28" s="46" customFormat="1" ht="12" x14ac:dyDescent="0.2">
      <c r="B56" s="48"/>
      <c r="C56" s="557" t="s">
        <v>46</v>
      </c>
      <c r="D56" s="558"/>
      <c r="E56" s="558"/>
      <c r="F56" s="558"/>
      <c r="G56" s="559"/>
      <c r="H56" s="557" t="s">
        <v>85</v>
      </c>
      <c r="I56" s="559"/>
      <c r="J56" s="557" t="s">
        <v>56</v>
      </c>
      <c r="K56" s="558"/>
      <c r="L56" s="558"/>
      <c r="M56" s="559"/>
      <c r="N56" s="557" t="s">
        <v>57</v>
      </c>
      <c r="O56" s="558"/>
      <c r="P56" s="558"/>
      <c r="Q56" s="558"/>
      <c r="R56" s="558"/>
      <c r="S56" s="558"/>
      <c r="T56" s="558"/>
      <c r="U56" s="559"/>
      <c r="V56" s="563" t="s">
        <v>58</v>
      </c>
      <c r="W56" s="563"/>
      <c r="X56" s="563"/>
      <c r="Y56" s="563"/>
      <c r="Z56" s="563"/>
      <c r="AA56" s="564"/>
      <c r="AB56" s="256"/>
    </row>
    <row r="57" spans="2:28" s="46" customFormat="1" ht="12" x14ac:dyDescent="0.2">
      <c r="B57" s="49"/>
      <c r="C57" s="560"/>
      <c r="D57" s="561"/>
      <c r="E57" s="561"/>
      <c r="F57" s="561"/>
      <c r="G57" s="562"/>
      <c r="H57" s="560"/>
      <c r="I57" s="562"/>
      <c r="J57" s="560"/>
      <c r="K57" s="561"/>
      <c r="L57" s="561"/>
      <c r="M57" s="562"/>
      <c r="N57" s="560"/>
      <c r="O57" s="561"/>
      <c r="P57" s="561"/>
      <c r="Q57" s="561"/>
      <c r="R57" s="561"/>
      <c r="S57" s="561"/>
      <c r="T57" s="561"/>
      <c r="U57" s="562"/>
      <c r="V57" s="565"/>
      <c r="W57" s="565"/>
      <c r="X57" s="565"/>
      <c r="Y57" s="565"/>
      <c r="Z57" s="565"/>
      <c r="AA57" s="566"/>
      <c r="AB57" s="256"/>
    </row>
    <row r="58" spans="2:28" s="46" customFormat="1" ht="12.75" thickBot="1" x14ac:dyDescent="0.25">
      <c r="B58" s="49"/>
      <c r="C58" s="560"/>
      <c r="D58" s="561"/>
      <c r="E58" s="561"/>
      <c r="F58" s="561"/>
      <c r="G58" s="562"/>
      <c r="H58" s="560"/>
      <c r="I58" s="562"/>
      <c r="J58" s="560"/>
      <c r="K58" s="561"/>
      <c r="L58" s="561"/>
      <c r="M58" s="562"/>
      <c r="N58" s="669"/>
      <c r="O58" s="670"/>
      <c r="P58" s="670"/>
      <c r="Q58" s="670"/>
      <c r="R58" s="670"/>
      <c r="S58" s="670"/>
      <c r="T58" s="670"/>
      <c r="U58" s="671"/>
      <c r="V58" s="672"/>
      <c r="W58" s="672"/>
      <c r="X58" s="672"/>
      <c r="Y58" s="672"/>
      <c r="Z58" s="672"/>
      <c r="AA58" s="673"/>
      <c r="AB58" s="256"/>
    </row>
    <row r="59" spans="2:28" s="46" customFormat="1" ht="56.25" customHeight="1" x14ac:dyDescent="0.2">
      <c r="B59" s="48"/>
      <c r="C59" s="1397" t="s">
        <v>524</v>
      </c>
      <c r="D59" s="1398"/>
      <c r="E59" s="1398"/>
      <c r="F59" s="1398"/>
      <c r="G59" s="1398"/>
      <c r="H59" s="1399">
        <v>0.96630000000000005</v>
      </c>
      <c r="I59" s="1400"/>
      <c r="J59" s="1399">
        <v>0.70979999999999999</v>
      </c>
      <c r="K59" s="1400"/>
      <c r="L59" s="1400"/>
      <c r="M59" s="1400"/>
      <c r="N59" s="1379" t="s">
        <v>525</v>
      </c>
      <c r="O59" s="1380"/>
      <c r="P59" s="1380"/>
      <c r="Q59" s="1380"/>
      <c r="R59" s="1380"/>
      <c r="S59" s="1380"/>
      <c r="T59" s="1380"/>
      <c r="U59" s="1381"/>
      <c r="V59" s="1379" t="s">
        <v>526</v>
      </c>
      <c r="W59" s="1380"/>
      <c r="X59" s="1380"/>
      <c r="Y59" s="1380"/>
      <c r="Z59" s="1380"/>
      <c r="AA59" s="1382"/>
      <c r="AB59" s="255"/>
    </row>
    <row r="60" spans="2:28" ht="56.25" customHeight="1" x14ac:dyDescent="0.2">
      <c r="B60" s="24"/>
      <c r="C60" s="1393" t="s">
        <v>527</v>
      </c>
      <c r="D60" s="1394"/>
      <c r="E60" s="1394"/>
      <c r="F60" s="1394"/>
      <c r="G60" s="1394"/>
      <c r="H60" s="1378">
        <v>0.98860000000000003</v>
      </c>
      <c r="I60" s="1384"/>
      <c r="J60" s="1395">
        <v>0.81620000000000004</v>
      </c>
      <c r="K60" s="1396"/>
      <c r="L60" s="1396"/>
      <c r="M60" s="1396"/>
      <c r="N60" s="1379" t="s">
        <v>528</v>
      </c>
      <c r="O60" s="1380"/>
      <c r="P60" s="1380"/>
      <c r="Q60" s="1380"/>
      <c r="R60" s="1380"/>
      <c r="S60" s="1380"/>
      <c r="T60" s="1380"/>
      <c r="U60" s="1381"/>
      <c r="V60" s="1379" t="s">
        <v>529</v>
      </c>
      <c r="W60" s="1380"/>
      <c r="X60" s="1380"/>
      <c r="Y60" s="1380"/>
      <c r="Z60" s="1380"/>
      <c r="AA60" s="1382"/>
      <c r="AB60" s="27"/>
    </row>
    <row r="61" spans="2:28" ht="56.25" customHeight="1" x14ac:dyDescent="0.2">
      <c r="B61" s="24"/>
      <c r="C61" s="1388" t="s">
        <v>530</v>
      </c>
      <c r="D61" s="1389"/>
      <c r="E61" s="1389"/>
      <c r="F61" s="1389"/>
      <c r="G61" s="1389"/>
      <c r="H61" s="1378">
        <v>0.9194</v>
      </c>
      <c r="I61" s="1384"/>
      <c r="J61" s="1378">
        <v>0.93879999999999997</v>
      </c>
      <c r="K61" s="1378"/>
      <c r="L61" s="1378"/>
      <c r="M61" s="1378"/>
      <c r="N61" s="1379" t="s">
        <v>531</v>
      </c>
      <c r="O61" s="1380"/>
      <c r="P61" s="1380"/>
      <c r="Q61" s="1380"/>
      <c r="R61" s="1380"/>
      <c r="S61" s="1380"/>
      <c r="T61" s="1380"/>
      <c r="U61" s="1381"/>
      <c r="V61" s="1379" t="s">
        <v>532</v>
      </c>
      <c r="W61" s="1380"/>
      <c r="X61" s="1380"/>
      <c r="Y61" s="1380"/>
      <c r="Z61" s="1380"/>
      <c r="AA61" s="1382"/>
      <c r="AB61" s="27"/>
    </row>
    <row r="62" spans="2:28" ht="45.75" customHeight="1" x14ac:dyDescent="0.2">
      <c r="B62" s="24"/>
      <c r="C62" s="1383"/>
      <c r="D62" s="1384"/>
      <c r="E62" s="1384"/>
      <c r="F62" s="1384"/>
      <c r="G62" s="1384"/>
      <c r="H62" s="1385"/>
      <c r="I62" s="1386"/>
      <c r="J62" s="1385"/>
      <c r="K62" s="1387"/>
      <c r="L62" s="1387"/>
      <c r="M62" s="1386"/>
      <c r="N62" s="1379"/>
      <c r="O62" s="1380"/>
      <c r="P62" s="1380"/>
      <c r="Q62" s="1380"/>
      <c r="R62" s="1380"/>
      <c r="S62" s="1380"/>
      <c r="T62" s="1380"/>
      <c r="U62" s="1381"/>
      <c r="V62" s="1379"/>
      <c r="W62" s="1380"/>
      <c r="X62" s="1380"/>
      <c r="Y62" s="1380"/>
      <c r="Z62" s="1380"/>
      <c r="AA62" s="1382"/>
      <c r="AB62" s="27"/>
    </row>
    <row r="63" spans="2:28" ht="20.25" customHeight="1" x14ac:dyDescent="0.2">
      <c r="B63" s="28"/>
      <c r="AB63" s="29"/>
    </row>
  </sheetData>
  <mergeCells count="97">
    <mergeCell ref="C7:H8"/>
    <mergeCell ref="I7:AA8"/>
    <mergeCell ref="C10:H11"/>
    <mergeCell ref="I10:Q11"/>
    <mergeCell ref="R10:U10"/>
    <mergeCell ref="V10:AA10"/>
    <mergeCell ref="R11:U11"/>
    <mergeCell ref="V11:AA1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34:AA34"/>
    <mergeCell ref="C35:G35"/>
    <mergeCell ref="K35:AA35"/>
    <mergeCell ref="C36:G36"/>
    <mergeCell ref="K36:AA36"/>
    <mergeCell ref="K37:AA37"/>
    <mergeCell ref="C39:G39"/>
    <mergeCell ref="K39:AA39"/>
    <mergeCell ref="C60:G60"/>
    <mergeCell ref="H60:I60"/>
    <mergeCell ref="J60:M60"/>
    <mergeCell ref="N60:U60"/>
    <mergeCell ref="V60:AA60"/>
    <mergeCell ref="C59:G59"/>
    <mergeCell ref="H59:I59"/>
    <mergeCell ref="C38:G38"/>
    <mergeCell ref="K38:AA38"/>
    <mergeCell ref="C40:G40"/>
    <mergeCell ref="K40:AA40"/>
    <mergeCell ref="C37:G37"/>
    <mergeCell ref="J59:M59"/>
    <mergeCell ref="N59:U59"/>
    <mergeCell ref="V59:AA59"/>
    <mergeCell ref="C43:AA44"/>
    <mergeCell ref="C45:AA53"/>
    <mergeCell ref="C56:G58"/>
    <mergeCell ref="H56:I58"/>
    <mergeCell ref="J56:M58"/>
    <mergeCell ref="N56:U58"/>
    <mergeCell ref="V56:AA58"/>
    <mergeCell ref="J61:M61"/>
    <mergeCell ref="N61:U61"/>
    <mergeCell ref="V61:AA61"/>
    <mergeCell ref="C62:G62"/>
    <mergeCell ref="H62:I62"/>
    <mergeCell ref="J62:M62"/>
    <mergeCell ref="N62:U62"/>
    <mergeCell ref="V62:AA62"/>
    <mergeCell ref="C61:G61"/>
    <mergeCell ref="H61:I61"/>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55" min="1" max="27" man="1"/>
  </rowBreaks>
  <colBreaks count="1" manualBreakCount="1">
    <brk id="10" max="65" man="1"/>
  </col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AB64"/>
  <sheetViews>
    <sheetView view="pageBreakPreview" topLeftCell="A29" zoomScaleNormal="100" zoomScaleSheetLayoutView="100" zoomScalePageLayoutView="70" workbookViewId="0">
      <selection activeCell="I40" sqref="I40"/>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7" style="1" customWidth="1"/>
    <col min="9" max="9" width="18.7109375" style="1" bestFit="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row>
    <row r="3" spans="2:28" ht="15"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6"/>
      <c r="AA3" s="486"/>
      <c r="AB3" s="487"/>
    </row>
    <row r="4" spans="2:28" ht="15.75"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444" t="s">
        <v>4</v>
      </c>
      <c r="D7" s="445"/>
      <c r="E7" s="445"/>
      <c r="F7" s="445"/>
      <c r="G7" s="445"/>
      <c r="H7" s="446"/>
      <c r="I7" s="770" t="s">
        <v>506</v>
      </c>
      <c r="J7" s="771"/>
      <c r="K7" s="771"/>
      <c r="L7" s="771"/>
      <c r="M7" s="771"/>
      <c r="N7" s="771"/>
      <c r="O7" s="771"/>
      <c r="P7" s="771"/>
      <c r="Q7" s="771"/>
      <c r="R7" s="771"/>
      <c r="S7" s="771"/>
      <c r="T7" s="771"/>
      <c r="U7" s="771"/>
      <c r="V7" s="771"/>
      <c r="W7" s="771"/>
      <c r="X7" s="771"/>
      <c r="Y7" s="771"/>
      <c r="Z7" s="771"/>
      <c r="AA7" s="772"/>
      <c r="AB7" s="10"/>
    </row>
    <row r="8" spans="2:28" ht="15.75" thickBot="1" x14ac:dyDescent="0.25">
      <c r="B8" s="9"/>
      <c r="C8" s="447"/>
      <c r="D8" s="448"/>
      <c r="E8" s="448"/>
      <c r="F8" s="448"/>
      <c r="G8" s="448"/>
      <c r="H8" s="449"/>
      <c r="I8" s="773"/>
      <c r="J8" s="774"/>
      <c r="K8" s="774"/>
      <c r="L8" s="774"/>
      <c r="M8" s="774"/>
      <c r="N8" s="774"/>
      <c r="O8" s="774"/>
      <c r="P8" s="774"/>
      <c r="Q8" s="774"/>
      <c r="R8" s="774"/>
      <c r="S8" s="774"/>
      <c r="T8" s="774"/>
      <c r="U8" s="774"/>
      <c r="V8" s="774"/>
      <c r="W8" s="774"/>
      <c r="X8" s="774"/>
      <c r="Y8" s="774"/>
      <c r="Z8" s="774"/>
      <c r="AA8" s="77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x14ac:dyDescent="0.2">
      <c r="B10" s="9"/>
      <c r="C10" s="444" t="s">
        <v>6</v>
      </c>
      <c r="D10" s="445"/>
      <c r="E10" s="445"/>
      <c r="F10" s="445"/>
      <c r="G10" s="445"/>
      <c r="H10" s="446"/>
      <c r="I10" s="501" t="s">
        <v>533</v>
      </c>
      <c r="J10" s="502"/>
      <c r="K10" s="502"/>
      <c r="L10" s="502"/>
      <c r="M10" s="502"/>
      <c r="N10" s="502"/>
      <c r="O10" s="502"/>
      <c r="P10" s="502"/>
      <c r="Q10" s="503"/>
      <c r="R10" s="1417" t="s">
        <v>8</v>
      </c>
      <c r="S10" s="1418"/>
      <c r="T10" s="1418"/>
      <c r="U10" s="1419"/>
      <c r="V10" s="400" t="s">
        <v>9</v>
      </c>
      <c r="W10" s="401"/>
      <c r="X10" s="401"/>
      <c r="Y10" s="401"/>
      <c r="Z10" s="401"/>
      <c r="AA10" s="402"/>
      <c r="AB10" s="10"/>
    </row>
    <row r="11" spans="2:28" ht="20.25" customHeight="1" thickBot="1" x14ac:dyDescent="0.25">
      <c r="B11" s="9"/>
      <c r="C11" s="447"/>
      <c r="D11" s="448"/>
      <c r="E11" s="448"/>
      <c r="F11" s="448"/>
      <c r="G11" s="448"/>
      <c r="H11" s="449"/>
      <c r="I11" s="504"/>
      <c r="J11" s="505"/>
      <c r="K11" s="505"/>
      <c r="L11" s="505"/>
      <c r="M11" s="505"/>
      <c r="N11" s="505"/>
      <c r="O11" s="505"/>
      <c r="P11" s="505"/>
      <c r="Q11" s="506"/>
      <c r="R11" s="1420" t="s">
        <v>534</v>
      </c>
      <c r="S11" s="1421"/>
      <c r="T11" s="1421"/>
      <c r="U11" s="1422"/>
      <c r="V11" s="477" t="s">
        <v>535</v>
      </c>
      <c r="W11" s="496"/>
      <c r="X11" s="496"/>
      <c r="Y11" s="496"/>
      <c r="Z11" s="496"/>
      <c r="AA11" s="49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444" t="s">
        <v>11</v>
      </c>
      <c r="D13" s="445"/>
      <c r="E13" s="445"/>
      <c r="F13" s="445"/>
      <c r="G13" s="445"/>
      <c r="H13" s="446"/>
      <c r="I13" s="450" t="s">
        <v>510</v>
      </c>
      <c r="J13" s="451"/>
      <c r="K13" s="451"/>
      <c r="L13" s="451"/>
      <c r="M13" s="451"/>
      <c r="N13" s="451"/>
      <c r="O13" s="451"/>
      <c r="P13" s="451"/>
      <c r="Q13" s="451"/>
      <c r="R13" s="451"/>
      <c r="S13" s="452"/>
      <c r="T13" s="444" t="s">
        <v>13</v>
      </c>
      <c r="U13" s="445"/>
      <c r="V13" s="445"/>
      <c r="W13" s="445"/>
      <c r="X13" s="445"/>
      <c r="Y13" s="445"/>
      <c r="Z13" s="445"/>
      <c r="AA13" s="446"/>
      <c r="AB13" s="16"/>
    </row>
    <row r="14" spans="2:28" ht="24.75" customHeight="1" thickBot="1" x14ac:dyDescent="0.25">
      <c r="B14" s="14"/>
      <c r="C14" s="447"/>
      <c r="D14" s="448"/>
      <c r="E14" s="448"/>
      <c r="F14" s="448"/>
      <c r="G14" s="448"/>
      <c r="H14" s="449"/>
      <c r="I14" s="453"/>
      <c r="J14" s="454"/>
      <c r="K14" s="454"/>
      <c r="L14" s="454"/>
      <c r="M14" s="454"/>
      <c r="N14" s="454"/>
      <c r="O14" s="454"/>
      <c r="P14" s="454"/>
      <c r="Q14" s="454"/>
      <c r="R14" s="454"/>
      <c r="S14" s="455"/>
      <c r="T14" s="456" t="s">
        <v>14</v>
      </c>
      <c r="U14" s="457"/>
      <c r="V14" s="457"/>
      <c r="W14" s="457"/>
      <c r="X14" s="457"/>
      <c r="Y14" s="457"/>
      <c r="Z14" s="457"/>
      <c r="AA14" s="458"/>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35.450000000000003" customHeight="1" thickBot="1" x14ac:dyDescent="0.25">
      <c r="B16" s="14"/>
      <c r="C16" s="421" t="s">
        <v>15</v>
      </c>
      <c r="D16" s="422"/>
      <c r="E16" s="422"/>
      <c r="F16" s="422"/>
      <c r="G16" s="422"/>
      <c r="H16" s="423"/>
      <c r="I16" s="424" t="s">
        <v>536</v>
      </c>
      <c r="J16" s="425"/>
      <c r="K16" s="425"/>
      <c r="L16" s="425"/>
      <c r="M16" s="425"/>
      <c r="N16" s="425"/>
      <c r="O16" s="425"/>
      <c r="P16" s="425"/>
      <c r="Q16" s="425"/>
      <c r="R16" s="425"/>
      <c r="S16" s="425"/>
      <c r="T16" s="425"/>
      <c r="U16" s="425"/>
      <c r="V16" s="425"/>
      <c r="W16" s="425"/>
      <c r="X16" s="425"/>
      <c r="Y16" s="425"/>
      <c r="Z16" s="425"/>
      <c r="AA16" s="426"/>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72" customHeight="1" thickBot="1" x14ac:dyDescent="0.25">
      <c r="B18" s="14"/>
      <c r="C18" s="421" t="s">
        <v>69</v>
      </c>
      <c r="D18" s="422"/>
      <c r="E18" s="422"/>
      <c r="F18" s="422"/>
      <c r="G18" s="422"/>
      <c r="H18" s="423"/>
      <c r="I18" s="1404" t="s">
        <v>537</v>
      </c>
      <c r="J18" s="1405"/>
      <c r="K18" s="1405"/>
      <c r="L18" s="1405"/>
      <c r="M18" s="1405"/>
      <c r="N18" s="1405"/>
      <c r="O18" s="1405"/>
      <c r="P18" s="1405"/>
      <c r="Q18" s="1405"/>
      <c r="R18" s="1405"/>
      <c r="S18" s="1405"/>
      <c r="T18" s="1405"/>
      <c r="U18" s="1405"/>
      <c r="V18" s="1405"/>
      <c r="W18" s="1405"/>
      <c r="X18" s="1405"/>
      <c r="Y18" s="1405"/>
      <c r="Z18" s="1405"/>
      <c r="AA18" s="1406"/>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462" t="s">
        <v>19</v>
      </c>
      <c r="D20" s="463"/>
      <c r="E20" s="463"/>
      <c r="F20" s="463"/>
      <c r="G20" s="463"/>
      <c r="H20" s="464"/>
      <c r="I20" s="468" t="s">
        <v>513</v>
      </c>
      <c r="J20" s="469"/>
      <c r="K20" s="469"/>
      <c r="L20" s="470"/>
      <c r="M20" s="400" t="s">
        <v>21</v>
      </c>
      <c r="N20" s="401"/>
      <c r="O20" s="401"/>
      <c r="P20" s="401"/>
      <c r="Q20" s="401"/>
      <c r="R20" s="401"/>
      <c r="S20" s="402"/>
      <c r="T20" s="400" t="s">
        <v>22</v>
      </c>
      <c r="U20" s="401"/>
      <c r="V20" s="401"/>
      <c r="W20" s="401"/>
      <c r="X20" s="401"/>
      <c r="Y20" s="401"/>
      <c r="Z20" s="401"/>
      <c r="AA20" s="402"/>
      <c r="AB20" s="16"/>
    </row>
    <row r="21" spans="2:28" ht="19.899999999999999" customHeight="1" thickBot="1" x14ac:dyDescent="0.25">
      <c r="B21" s="14"/>
      <c r="C21" s="465"/>
      <c r="D21" s="466"/>
      <c r="E21" s="466"/>
      <c r="F21" s="466"/>
      <c r="G21" s="466"/>
      <c r="H21" s="467"/>
      <c r="I21" s="471"/>
      <c r="J21" s="472"/>
      <c r="K21" s="472"/>
      <c r="L21" s="473"/>
      <c r="M21" s="474" t="s">
        <v>23</v>
      </c>
      <c r="N21" s="475"/>
      <c r="O21" s="475"/>
      <c r="P21" s="475"/>
      <c r="Q21" s="475"/>
      <c r="R21" s="475"/>
      <c r="S21" s="476"/>
      <c r="T21" s="477" t="s">
        <v>219</v>
      </c>
      <c r="U21" s="475"/>
      <c r="V21" s="475"/>
      <c r="W21" s="475"/>
      <c r="X21" s="475"/>
      <c r="Y21" s="475"/>
      <c r="Z21" s="475"/>
      <c r="AA21" s="476"/>
      <c r="AB21" s="16"/>
    </row>
    <row r="22" spans="2:28" ht="12"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23.45" customHeight="1" x14ac:dyDescent="0.2">
      <c r="B23" s="14"/>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c r="AB23" s="16"/>
    </row>
    <row r="24" spans="2:28" ht="26.25" customHeight="1" thickBot="1" x14ac:dyDescent="0.25">
      <c r="B24" s="14"/>
      <c r="C24" s="403" t="s">
        <v>514</v>
      </c>
      <c r="D24" s="404"/>
      <c r="E24" s="404"/>
      <c r="F24" s="404"/>
      <c r="G24" s="404"/>
      <c r="H24" s="404"/>
      <c r="I24" s="405"/>
      <c r="J24" s="403" t="s">
        <v>506</v>
      </c>
      <c r="K24" s="404"/>
      <c r="L24" s="404"/>
      <c r="M24" s="404"/>
      <c r="N24" s="404"/>
      <c r="O24" s="404"/>
      <c r="P24" s="405"/>
      <c r="Q24" s="406" t="s">
        <v>175</v>
      </c>
      <c r="R24" s="407"/>
      <c r="S24" s="407"/>
      <c r="T24" s="407"/>
      <c r="U24" s="407"/>
      <c r="V24" s="407"/>
      <c r="W24" s="407"/>
      <c r="X24" s="407"/>
      <c r="Y24" s="407"/>
      <c r="Z24" s="407"/>
      <c r="AA24" s="408"/>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19.899999999999999" customHeight="1" thickBot="1" x14ac:dyDescent="0.25">
      <c r="B26" s="14"/>
      <c r="C26" s="421" t="s">
        <v>31</v>
      </c>
      <c r="D26" s="422"/>
      <c r="E26" s="422"/>
      <c r="F26" s="422"/>
      <c r="G26" s="422"/>
      <c r="H26" s="423"/>
      <c r="I26" s="424" t="s">
        <v>538</v>
      </c>
      <c r="J26" s="425"/>
      <c r="K26" s="425"/>
      <c r="L26" s="425"/>
      <c r="M26" s="425"/>
      <c r="N26" s="425"/>
      <c r="O26" s="425"/>
      <c r="P26" s="425"/>
      <c r="Q26" s="425"/>
      <c r="R26" s="425"/>
      <c r="S26" s="425"/>
      <c r="T26" s="425"/>
      <c r="U26" s="425"/>
      <c r="V26" s="425"/>
      <c r="W26" s="425"/>
      <c r="X26" s="425"/>
      <c r="Y26" s="425"/>
      <c r="Z26" s="425"/>
      <c r="AA26" s="426"/>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40.15" customHeight="1" thickBot="1" x14ac:dyDescent="0.25">
      <c r="B28" s="14"/>
      <c r="C28" s="421" t="s">
        <v>33</v>
      </c>
      <c r="D28" s="422"/>
      <c r="E28" s="422"/>
      <c r="F28" s="422"/>
      <c r="G28" s="422"/>
      <c r="H28" s="423"/>
      <c r="I28" s="427">
        <v>0.8</v>
      </c>
      <c r="J28" s="424"/>
      <c r="K28" s="409" t="s">
        <v>34</v>
      </c>
      <c r="L28" s="410"/>
      <c r="M28" s="410"/>
      <c r="N28" s="411"/>
      <c r="O28" s="461" t="s">
        <v>35</v>
      </c>
      <c r="P28" s="459"/>
      <c r="Q28" s="459"/>
      <c r="R28" s="460"/>
      <c r="S28" s="64"/>
      <c r="T28" s="459" t="s">
        <v>36</v>
      </c>
      <c r="U28" s="459"/>
      <c r="V28" s="460"/>
      <c r="W28" s="264" t="s">
        <v>102</v>
      </c>
      <c r="X28" s="441" t="s">
        <v>38</v>
      </c>
      <c r="Y28" s="442"/>
      <c r="Z28" s="443"/>
      <c r="AA28" s="30"/>
      <c r="AB28" s="16"/>
    </row>
    <row r="29" spans="2:28" ht="12.6"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c r="AB30" s="16"/>
    </row>
    <row r="31" spans="2:28" ht="14.25" customHeight="1" x14ac:dyDescent="0.2">
      <c r="B31" s="14"/>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c r="AB31" s="16"/>
    </row>
    <row r="32" spans="2:28" ht="13.15" customHeight="1" thickBot="1" x14ac:dyDescent="0.25">
      <c r="B32" s="14"/>
      <c r="C32" s="438"/>
      <c r="D32" s="439"/>
      <c r="E32" s="439"/>
      <c r="F32" s="439"/>
      <c r="G32" s="439"/>
      <c r="H32" s="439"/>
      <c r="I32" s="439"/>
      <c r="J32" s="440"/>
      <c r="K32" s="428">
        <v>0</v>
      </c>
      <c r="L32" s="429"/>
      <c r="M32" s="429"/>
      <c r="N32" s="429"/>
      <c r="O32" s="430">
        <v>0.59</v>
      </c>
      <c r="P32" s="429"/>
      <c r="Q32" s="429"/>
      <c r="R32" s="429"/>
      <c r="S32" s="430">
        <v>0.6</v>
      </c>
      <c r="T32" s="429"/>
      <c r="U32" s="430">
        <v>0.79</v>
      </c>
      <c r="V32" s="429"/>
      <c r="W32" s="429"/>
      <c r="X32" s="430">
        <v>0.8</v>
      </c>
      <c r="Y32" s="429"/>
      <c r="Z32" s="430">
        <v>1</v>
      </c>
      <c r="AA32" s="431"/>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55" customFormat="1" ht="12.75" thickBot="1" x14ac:dyDescent="0.25">
      <c r="B34" s="54"/>
      <c r="C34" s="415" t="s">
        <v>45</v>
      </c>
      <c r="D34" s="416"/>
      <c r="E34" s="416"/>
      <c r="F34" s="416"/>
      <c r="G34" s="416"/>
      <c r="H34" s="416"/>
      <c r="I34" s="416"/>
      <c r="J34" s="416"/>
      <c r="K34" s="416"/>
      <c r="L34" s="416"/>
      <c r="M34" s="416"/>
      <c r="N34" s="416"/>
      <c r="O34" s="416"/>
      <c r="P34" s="416"/>
      <c r="Q34" s="416"/>
      <c r="R34" s="416"/>
      <c r="S34" s="416"/>
      <c r="T34" s="416"/>
      <c r="U34" s="416"/>
      <c r="V34" s="416"/>
      <c r="W34" s="416"/>
      <c r="X34" s="416"/>
      <c r="Y34" s="416"/>
      <c r="Z34" s="416"/>
      <c r="AA34" s="417"/>
      <c r="AB34" s="259"/>
    </row>
    <row r="35" spans="2:28" s="55" customFormat="1" ht="32.25" customHeight="1" x14ac:dyDescent="0.2">
      <c r="B35" s="54"/>
      <c r="C35" s="415" t="s">
        <v>46</v>
      </c>
      <c r="D35" s="416"/>
      <c r="E35" s="416"/>
      <c r="F35" s="416"/>
      <c r="G35" s="417"/>
      <c r="H35" s="38" t="s">
        <v>516</v>
      </c>
      <c r="I35" s="38" t="s">
        <v>517</v>
      </c>
      <c r="J35" s="38" t="s">
        <v>49</v>
      </c>
      <c r="K35" s="1401" t="s">
        <v>50</v>
      </c>
      <c r="L35" s="1402"/>
      <c r="M35" s="1402"/>
      <c r="N35" s="1402"/>
      <c r="O35" s="1402"/>
      <c r="P35" s="1402"/>
      <c r="Q35" s="1402"/>
      <c r="R35" s="1402"/>
      <c r="S35" s="1402"/>
      <c r="T35" s="1402"/>
      <c r="U35" s="1402"/>
      <c r="V35" s="1402"/>
      <c r="W35" s="1402"/>
      <c r="X35" s="1402"/>
      <c r="Y35" s="1402"/>
      <c r="Z35" s="1402"/>
      <c r="AA35" s="1403"/>
      <c r="AB35" s="259"/>
    </row>
    <row r="36" spans="2:28" s="55" customFormat="1" ht="33.75" customHeight="1" x14ac:dyDescent="0.2">
      <c r="B36" s="54"/>
      <c r="C36" s="581" t="s">
        <v>539</v>
      </c>
      <c r="D36" s="582"/>
      <c r="E36" s="582"/>
      <c r="F36" s="582"/>
      <c r="G36" s="583"/>
      <c r="H36" s="263">
        <v>15989792276</v>
      </c>
      <c r="I36" s="263">
        <v>20536711956</v>
      </c>
      <c r="J36" s="262">
        <f>H36/I36</f>
        <v>0.77859553711705187</v>
      </c>
      <c r="K36" s="1363" t="s">
        <v>540</v>
      </c>
      <c r="L36" s="1364"/>
      <c r="M36" s="1364"/>
      <c r="N36" s="1364"/>
      <c r="O36" s="1364"/>
      <c r="P36" s="1364"/>
      <c r="Q36" s="1364"/>
      <c r="R36" s="1364"/>
      <c r="S36" s="1364"/>
      <c r="T36" s="1364"/>
      <c r="U36" s="1364"/>
      <c r="V36" s="1364"/>
      <c r="W36" s="1364"/>
      <c r="X36" s="1364"/>
      <c r="Y36" s="1364"/>
      <c r="Z36" s="1364"/>
      <c r="AA36" s="1365"/>
      <c r="AB36" s="259"/>
    </row>
    <row r="37" spans="2:28" s="55" customFormat="1" ht="33.75" customHeight="1" x14ac:dyDescent="0.2">
      <c r="B37" s="54"/>
      <c r="C37" s="581" t="s">
        <v>520</v>
      </c>
      <c r="D37" s="582"/>
      <c r="E37" s="582"/>
      <c r="F37" s="582"/>
      <c r="G37" s="583"/>
      <c r="H37" s="261">
        <v>5892258322</v>
      </c>
      <c r="I37" s="261">
        <v>9359204588.2171707</v>
      </c>
      <c r="J37" s="262">
        <f>H37/I37</f>
        <v>0.62956827863535492</v>
      </c>
      <c r="K37" s="1363" t="s">
        <v>541</v>
      </c>
      <c r="L37" s="1364"/>
      <c r="M37" s="1364"/>
      <c r="N37" s="1364"/>
      <c r="O37" s="1364"/>
      <c r="P37" s="1364"/>
      <c r="Q37" s="1364"/>
      <c r="R37" s="1364"/>
      <c r="S37" s="1364"/>
      <c r="T37" s="1364"/>
      <c r="U37" s="1364"/>
      <c r="V37" s="1364"/>
      <c r="W37" s="1364"/>
      <c r="X37" s="1364"/>
      <c r="Y37" s="1364"/>
      <c r="Z37" s="1364"/>
      <c r="AA37" s="1365"/>
      <c r="AB37" s="259"/>
    </row>
    <row r="38" spans="2:28" s="55" customFormat="1" ht="33.75" customHeight="1" x14ac:dyDescent="0.2">
      <c r="B38" s="54"/>
      <c r="C38" s="581" t="s">
        <v>522</v>
      </c>
      <c r="D38" s="582"/>
      <c r="E38" s="582"/>
      <c r="F38" s="582"/>
      <c r="G38" s="583"/>
      <c r="H38" s="261">
        <v>25026078270</v>
      </c>
      <c r="I38" s="261">
        <v>27471118112</v>
      </c>
      <c r="J38" s="262">
        <f>H38/I38</f>
        <v>0.91099598378080027</v>
      </c>
      <c r="K38" s="1363" t="s">
        <v>542</v>
      </c>
      <c r="L38" s="1364"/>
      <c r="M38" s="1364"/>
      <c r="N38" s="1364"/>
      <c r="O38" s="1364"/>
      <c r="P38" s="1364"/>
      <c r="Q38" s="1364"/>
      <c r="R38" s="1364"/>
      <c r="S38" s="1364"/>
      <c r="T38" s="1364"/>
      <c r="U38" s="1364"/>
      <c r="V38" s="1364"/>
      <c r="W38" s="1364"/>
      <c r="X38" s="1364"/>
      <c r="Y38" s="1364"/>
      <c r="Z38" s="1364"/>
      <c r="AA38" s="1365"/>
      <c r="AB38" s="259"/>
    </row>
    <row r="39" spans="2:28" s="55" customFormat="1" ht="24.75" customHeight="1" x14ac:dyDescent="0.2">
      <c r="B39" s="54"/>
      <c r="C39" s="581"/>
      <c r="D39" s="582"/>
      <c r="E39" s="582"/>
      <c r="F39" s="582"/>
      <c r="G39" s="583"/>
      <c r="H39" s="261"/>
      <c r="I39" s="266"/>
      <c r="J39" s="265"/>
      <c r="K39" s="1390"/>
      <c r="L39" s="1391"/>
      <c r="M39" s="1391"/>
      <c r="N39" s="1391"/>
      <c r="O39" s="1391"/>
      <c r="P39" s="1391"/>
      <c r="Q39" s="1391"/>
      <c r="R39" s="1391"/>
      <c r="S39" s="1391"/>
      <c r="T39" s="1391"/>
      <c r="U39" s="1391"/>
      <c r="V39" s="1391"/>
      <c r="W39" s="1391"/>
      <c r="X39" s="1391"/>
      <c r="Y39" s="1391"/>
      <c r="Z39" s="1391"/>
      <c r="AA39" s="1392"/>
      <c r="AB39" s="259"/>
    </row>
    <row r="40" spans="2:28" s="55" customFormat="1" ht="24.75" customHeight="1" x14ac:dyDescent="0.2">
      <c r="B40" s="54"/>
      <c r="C40" s="581"/>
      <c r="D40" s="582"/>
      <c r="E40" s="582"/>
      <c r="F40" s="582"/>
      <c r="G40" s="583"/>
      <c r="H40" s="261"/>
      <c r="I40" s="261"/>
      <c r="J40" s="40"/>
      <c r="K40" s="1390"/>
      <c r="L40" s="1391"/>
      <c r="M40" s="1391"/>
      <c r="N40" s="1391"/>
      <c r="O40" s="1391"/>
      <c r="P40" s="1391"/>
      <c r="Q40" s="1391"/>
      <c r="R40" s="1391"/>
      <c r="S40" s="1391"/>
      <c r="T40" s="1391"/>
      <c r="U40" s="1391"/>
      <c r="V40" s="1391"/>
      <c r="W40" s="1391"/>
      <c r="X40" s="1391"/>
      <c r="Y40" s="1391"/>
      <c r="Z40" s="1391"/>
      <c r="AA40" s="1392"/>
      <c r="AB40" s="259"/>
    </row>
    <row r="41" spans="2:28" s="55" customFormat="1" ht="24.75" customHeight="1" thickBot="1" x14ac:dyDescent="0.25">
      <c r="B41" s="54"/>
      <c r="C41" s="581"/>
      <c r="D41" s="582"/>
      <c r="E41" s="582"/>
      <c r="F41" s="582"/>
      <c r="G41" s="583"/>
      <c r="H41" s="261"/>
      <c r="I41" s="261"/>
      <c r="J41" s="40"/>
      <c r="K41" s="1390"/>
      <c r="L41" s="1391"/>
      <c r="M41" s="1391"/>
      <c r="N41" s="1391"/>
      <c r="O41" s="1391"/>
      <c r="P41" s="1391"/>
      <c r="Q41" s="1391"/>
      <c r="R41" s="1391"/>
      <c r="S41" s="1391"/>
      <c r="T41" s="1391"/>
      <c r="U41" s="1391"/>
      <c r="V41" s="1391"/>
      <c r="W41" s="1391"/>
      <c r="X41" s="1391"/>
      <c r="Y41" s="1391"/>
      <c r="Z41" s="1391"/>
      <c r="AA41" s="1392"/>
      <c r="AB41" s="259"/>
    </row>
    <row r="42" spans="2:28" s="55" customFormat="1" ht="15.75" customHeight="1" thickBot="1" x14ac:dyDescent="0.25">
      <c r="B42" s="54"/>
      <c r="C42" s="536" t="s">
        <v>53</v>
      </c>
      <c r="D42" s="537"/>
      <c r="E42" s="537"/>
      <c r="F42" s="537"/>
      <c r="G42" s="538"/>
      <c r="H42" s="59">
        <f>SUM(H36:H41)</f>
        <v>46908128868</v>
      </c>
      <c r="I42" s="59">
        <f>SUM(I36:I41)</f>
        <v>57367034656.217171</v>
      </c>
      <c r="J42" s="260">
        <f>H42/I42</f>
        <v>0.8176843922490652</v>
      </c>
      <c r="K42" s="539"/>
      <c r="L42" s="540"/>
      <c r="M42" s="540"/>
      <c r="N42" s="540"/>
      <c r="O42" s="540"/>
      <c r="P42" s="540"/>
      <c r="Q42" s="540"/>
      <c r="R42" s="540"/>
      <c r="S42" s="540"/>
      <c r="T42" s="540"/>
      <c r="U42" s="540"/>
      <c r="V42" s="540"/>
      <c r="W42" s="540"/>
      <c r="X42" s="540"/>
      <c r="Y42" s="540"/>
      <c r="Z42" s="540"/>
      <c r="AA42" s="541"/>
      <c r="AB42" s="259"/>
    </row>
    <row r="43" spans="2:28" s="55" customFormat="1" ht="5.25" customHeight="1" x14ac:dyDescent="0.2">
      <c r="B43" s="54"/>
      <c r="C43" s="56"/>
      <c r="D43" s="56"/>
      <c r="E43" s="56"/>
      <c r="F43" s="56"/>
      <c r="G43" s="56"/>
      <c r="H43" s="58"/>
      <c r="I43" s="58"/>
      <c r="J43" s="57"/>
      <c r="K43" s="56"/>
      <c r="L43" s="56"/>
      <c r="M43" s="56"/>
      <c r="N43" s="56"/>
      <c r="O43" s="56"/>
      <c r="P43" s="56"/>
      <c r="Q43" s="56"/>
      <c r="R43" s="56"/>
      <c r="S43" s="56"/>
      <c r="T43" s="56"/>
      <c r="U43" s="56"/>
      <c r="V43" s="56"/>
      <c r="W43" s="56"/>
      <c r="X43" s="56"/>
      <c r="Y43" s="56"/>
      <c r="Z43" s="56"/>
      <c r="AA43" s="56"/>
      <c r="AB43" s="259"/>
    </row>
    <row r="44" spans="2:28" s="55" customFormat="1" ht="12.75" thickBot="1" x14ac:dyDescent="0.25">
      <c r="B44" s="54"/>
      <c r="C44" s="56"/>
      <c r="D44" s="56"/>
      <c r="E44" s="56"/>
      <c r="F44" s="56"/>
      <c r="G44" s="56"/>
      <c r="H44" s="58"/>
      <c r="I44" s="58"/>
      <c r="J44" s="57"/>
      <c r="K44" s="56"/>
      <c r="L44" s="56"/>
      <c r="M44" s="56"/>
      <c r="N44" s="56"/>
      <c r="O44" s="56"/>
      <c r="P44" s="56"/>
      <c r="Q44" s="56"/>
      <c r="R44" s="56"/>
      <c r="S44" s="56"/>
      <c r="T44" s="56"/>
      <c r="U44" s="56"/>
      <c r="V44" s="56"/>
      <c r="W44" s="56"/>
      <c r="X44" s="56"/>
      <c r="Y44" s="56"/>
      <c r="Z44" s="56"/>
      <c r="AA44" s="56"/>
      <c r="AB44" s="259"/>
    </row>
    <row r="45" spans="2:28" s="55" customFormat="1" ht="12" x14ac:dyDescent="0.2">
      <c r="B45" s="54"/>
      <c r="C45" s="542" t="s">
        <v>54</v>
      </c>
      <c r="D45" s="543"/>
      <c r="E45" s="543"/>
      <c r="F45" s="543"/>
      <c r="G45" s="543"/>
      <c r="H45" s="543"/>
      <c r="I45" s="543"/>
      <c r="J45" s="543"/>
      <c r="K45" s="543"/>
      <c r="L45" s="543"/>
      <c r="M45" s="543"/>
      <c r="N45" s="543"/>
      <c r="O45" s="543"/>
      <c r="P45" s="543"/>
      <c r="Q45" s="543"/>
      <c r="R45" s="543"/>
      <c r="S45" s="543"/>
      <c r="T45" s="543"/>
      <c r="U45" s="543"/>
      <c r="V45" s="543"/>
      <c r="W45" s="543"/>
      <c r="X45" s="543"/>
      <c r="Y45" s="543"/>
      <c r="Z45" s="543"/>
      <c r="AA45" s="544"/>
      <c r="AB45" s="259"/>
    </row>
    <row r="46" spans="2:28" s="46" customFormat="1" ht="12.75" thickBot="1" x14ac:dyDescent="0.25">
      <c r="B46" s="53"/>
      <c r="C46" s="545"/>
      <c r="D46" s="546"/>
      <c r="E46" s="546"/>
      <c r="F46" s="546"/>
      <c r="G46" s="546"/>
      <c r="H46" s="546"/>
      <c r="I46" s="546"/>
      <c r="J46" s="546"/>
      <c r="K46" s="546"/>
      <c r="L46" s="546"/>
      <c r="M46" s="546"/>
      <c r="N46" s="546"/>
      <c r="O46" s="546"/>
      <c r="P46" s="546"/>
      <c r="Q46" s="546"/>
      <c r="R46" s="546"/>
      <c r="S46" s="546"/>
      <c r="T46" s="546"/>
      <c r="U46" s="546"/>
      <c r="V46" s="546"/>
      <c r="W46" s="546"/>
      <c r="X46" s="546"/>
      <c r="Y46" s="546"/>
      <c r="Z46" s="546"/>
      <c r="AA46" s="547"/>
      <c r="AB46" s="259"/>
    </row>
    <row r="47" spans="2:28" s="46" customFormat="1" ht="9.6" customHeight="1" x14ac:dyDescent="0.2">
      <c r="B47" s="53"/>
      <c r="C47" s="548"/>
      <c r="D47" s="549"/>
      <c r="E47" s="549"/>
      <c r="F47" s="549"/>
      <c r="G47" s="549"/>
      <c r="H47" s="549"/>
      <c r="I47" s="549"/>
      <c r="J47" s="549"/>
      <c r="K47" s="549"/>
      <c r="L47" s="549"/>
      <c r="M47" s="549"/>
      <c r="N47" s="549"/>
      <c r="O47" s="549"/>
      <c r="P47" s="549"/>
      <c r="Q47" s="549"/>
      <c r="R47" s="549"/>
      <c r="S47" s="549"/>
      <c r="T47" s="549"/>
      <c r="U47" s="549"/>
      <c r="V47" s="549"/>
      <c r="W47" s="549"/>
      <c r="X47" s="549"/>
      <c r="Y47" s="549"/>
      <c r="Z47" s="549"/>
      <c r="AA47" s="550"/>
      <c r="AB47" s="259"/>
    </row>
    <row r="48" spans="2:28" s="46" customFormat="1" ht="10.5" customHeight="1" x14ac:dyDescent="0.2">
      <c r="B48" s="53"/>
      <c r="C48" s="551"/>
      <c r="D48" s="552"/>
      <c r="E48" s="552"/>
      <c r="F48" s="552"/>
      <c r="G48" s="552"/>
      <c r="H48" s="552"/>
      <c r="I48" s="552"/>
      <c r="J48" s="552"/>
      <c r="K48" s="552"/>
      <c r="L48" s="552"/>
      <c r="M48" s="552"/>
      <c r="N48" s="552"/>
      <c r="O48" s="552"/>
      <c r="P48" s="552"/>
      <c r="Q48" s="552"/>
      <c r="R48" s="552"/>
      <c r="S48" s="552"/>
      <c r="T48" s="552"/>
      <c r="U48" s="552"/>
      <c r="V48" s="552"/>
      <c r="W48" s="552"/>
      <c r="X48" s="552"/>
      <c r="Y48" s="552"/>
      <c r="Z48" s="552"/>
      <c r="AA48" s="553"/>
      <c r="AB48" s="259"/>
    </row>
    <row r="49" spans="2:28" s="46" customFormat="1" ht="12" x14ac:dyDescent="0.2">
      <c r="B49" s="53"/>
      <c r="C49" s="551"/>
      <c r="D49" s="552"/>
      <c r="E49" s="552"/>
      <c r="F49" s="552"/>
      <c r="G49" s="552"/>
      <c r="H49" s="552"/>
      <c r="I49" s="552"/>
      <c r="J49" s="552"/>
      <c r="K49" s="552"/>
      <c r="L49" s="552"/>
      <c r="M49" s="552"/>
      <c r="N49" s="552"/>
      <c r="O49" s="552"/>
      <c r="P49" s="552"/>
      <c r="Q49" s="552"/>
      <c r="R49" s="552"/>
      <c r="S49" s="552"/>
      <c r="T49" s="552"/>
      <c r="U49" s="552"/>
      <c r="V49" s="552"/>
      <c r="W49" s="552"/>
      <c r="X49" s="552"/>
      <c r="Y49" s="552"/>
      <c r="Z49" s="552"/>
      <c r="AA49" s="553"/>
      <c r="AB49" s="259"/>
    </row>
    <row r="50" spans="2:28" s="46" customFormat="1" ht="10.5" customHeight="1" x14ac:dyDescent="0.2">
      <c r="B50" s="53"/>
      <c r="C50" s="551"/>
      <c r="D50" s="552"/>
      <c r="E50" s="552"/>
      <c r="F50" s="552"/>
      <c r="G50" s="552"/>
      <c r="H50" s="552"/>
      <c r="I50" s="552"/>
      <c r="J50" s="552"/>
      <c r="K50" s="552"/>
      <c r="L50" s="552"/>
      <c r="M50" s="552"/>
      <c r="N50" s="552"/>
      <c r="O50" s="552"/>
      <c r="P50" s="552"/>
      <c r="Q50" s="552"/>
      <c r="R50" s="552"/>
      <c r="S50" s="552"/>
      <c r="T50" s="552"/>
      <c r="U50" s="552"/>
      <c r="V50" s="552"/>
      <c r="W50" s="552"/>
      <c r="X50" s="552"/>
      <c r="Y50" s="552"/>
      <c r="Z50" s="552"/>
      <c r="AA50" s="553"/>
      <c r="AB50" s="259"/>
    </row>
    <row r="51" spans="2:28" s="46" customFormat="1" ht="14.25" customHeight="1" x14ac:dyDescent="0.2">
      <c r="B51" s="53"/>
      <c r="C51" s="551"/>
      <c r="D51" s="552"/>
      <c r="E51" s="552"/>
      <c r="F51" s="552"/>
      <c r="G51" s="552"/>
      <c r="H51" s="552"/>
      <c r="I51" s="552"/>
      <c r="J51" s="552"/>
      <c r="K51" s="552"/>
      <c r="L51" s="552"/>
      <c r="M51" s="552"/>
      <c r="N51" s="552"/>
      <c r="O51" s="552"/>
      <c r="P51" s="552"/>
      <c r="Q51" s="552"/>
      <c r="R51" s="552"/>
      <c r="S51" s="552"/>
      <c r="T51" s="552"/>
      <c r="U51" s="552"/>
      <c r="V51" s="552"/>
      <c r="W51" s="552"/>
      <c r="X51" s="552"/>
      <c r="Y51" s="552"/>
      <c r="Z51" s="552"/>
      <c r="AA51" s="553"/>
      <c r="AB51" s="259"/>
    </row>
    <row r="52" spans="2:28" s="46" customFormat="1" ht="17.25" customHeight="1" x14ac:dyDescent="0.2">
      <c r="B52" s="53"/>
      <c r="C52" s="551"/>
      <c r="D52" s="552"/>
      <c r="E52" s="552"/>
      <c r="F52" s="552"/>
      <c r="G52" s="552"/>
      <c r="H52" s="552"/>
      <c r="I52" s="552"/>
      <c r="J52" s="552"/>
      <c r="K52" s="552"/>
      <c r="L52" s="552"/>
      <c r="M52" s="552"/>
      <c r="N52" s="552"/>
      <c r="O52" s="552"/>
      <c r="P52" s="552"/>
      <c r="Q52" s="552"/>
      <c r="R52" s="552"/>
      <c r="S52" s="552"/>
      <c r="T52" s="552"/>
      <c r="U52" s="552"/>
      <c r="V52" s="552"/>
      <c r="W52" s="552"/>
      <c r="X52" s="552"/>
      <c r="Y52" s="552"/>
      <c r="Z52" s="552"/>
      <c r="AA52" s="553"/>
      <c r="AB52" s="259"/>
    </row>
    <row r="53" spans="2:28" s="46" customFormat="1" ht="14.25" customHeight="1" x14ac:dyDescent="0.2">
      <c r="B53" s="53"/>
      <c r="C53" s="551"/>
      <c r="D53" s="552"/>
      <c r="E53" s="552"/>
      <c r="F53" s="552"/>
      <c r="G53" s="552"/>
      <c r="H53" s="552"/>
      <c r="I53" s="552"/>
      <c r="J53" s="552"/>
      <c r="K53" s="552"/>
      <c r="L53" s="552"/>
      <c r="M53" s="552"/>
      <c r="N53" s="552"/>
      <c r="O53" s="552"/>
      <c r="P53" s="552"/>
      <c r="Q53" s="552"/>
      <c r="R53" s="552"/>
      <c r="S53" s="552"/>
      <c r="T53" s="552"/>
      <c r="U53" s="552"/>
      <c r="V53" s="552"/>
      <c r="W53" s="552"/>
      <c r="X53" s="552"/>
      <c r="Y53" s="552"/>
      <c r="Z53" s="552"/>
      <c r="AA53" s="553"/>
      <c r="AB53" s="259"/>
    </row>
    <row r="54" spans="2:28" s="46" customFormat="1" ht="17.45" customHeight="1" x14ac:dyDescent="0.2">
      <c r="B54" s="53"/>
      <c r="C54" s="551"/>
      <c r="D54" s="552"/>
      <c r="E54" s="552"/>
      <c r="F54" s="552"/>
      <c r="G54" s="552"/>
      <c r="H54" s="552"/>
      <c r="I54" s="552"/>
      <c r="J54" s="552"/>
      <c r="K54" s="552"/>
      <c r="L54" s="552"/>
      <c r="M54" s="552"/>
      <c r="N54" s="552"/>
      <c r="O54" s="552"/>
      <c r="P54" s="552"/>
      <c r="Q54" s="552"/>
      <c r="R54" s="552"/>
      <c r="S54" s="552"/>
      <c r="T54" s="552"/>
      <c r="U54" s="552"/>
      <c r="V54" s="552"/>
      <c r="W54" s="552"/>
      <c r="X54" s="552"/>
      <c r="Y54" s="552"/>
      <c r="Z54" s="552"/>
      <c r="AA54" s="553"/>
      <c r="AB54" s="259"/>
    </row>
    <row r="55" spans="2:28" s="46" customFormat="1" ht="24.6" customHeight="1" thickBot="1" x14ac:dyDescent="0.25">
      <c r="B55" s="53"/>
      <c r="C55" s="554"/>
      <c r="D55" s="555"/>
      <c r="E55" s="555"/>
      <c r="F55" s="555"/>
      <c r="G55" s="555"/>
      <c r="H55" s="555"/>
      <c r="I55" s="555"/>
      <c r="J55" s="555"/>
      <c r="K55" s="555"/>
      <c r="L55" s="555"/>
      <c r="M55" s="555"/>
      <c r="N55" s="555"/>
      <c r="O55" s="555"/>
      <c r="P55" s="555"/>
      <c r="Q55" s="555"/>
      <c r="R55" s="555"/>
      <c r="S55" s="555"/>
      <c r="T55" s="555"/>
      <c r="U55" s="555"/>
      <c r="V55" s="555"/>
      <c r="W55" s="555"/>
      <c r="X55" s="555"/>
      <c r="Y55" s="555"/>
      <c r="Z55" s="555"/>
      <c r="AA55" s="556"/>
      <c r="AB55" s="259"/>
    </row>
    <row r="56" spans="2:28" s="46" customFormat="1" ht="12" x14ac:dyDescent="0.2">
      <c r="B56" s="52"/>
      <c r="C56" s="47"/>
      <c r="D56" s="47"/>
      <c r="E56" s="47"/>
      <c r="F56" s="47"/>
      <c r="G56" s="47"/>
      <c r="H56" s="47"/>
      <c r="I56" s="47"/>
      <c r="J56" s="47"/>
      <c r="K56" s="47"/>
      <c r="L56" s="47"/>
      <c r="M56" s="47"/>
      <c r="N56" s="47"/>
      <c r="O56" s="47"/>
      <c r="P56" s="47"/>
      <c r="Q56" s="47"/>
      <c r="R56" s="47"/>
      <c r="S56" s="47"/>
      <c r="T56" s="47"/>
      <c r="U56" s="47"/>
      <c r="V56" s="47"/>
      <c r="W56" s="47"/>
      <c r="X56" s="47"/>
      <c r="Y56" s="47"/>
      <c r="Z56" s="47"/>
      <c r="AA56" s="47"/>
      <c r="AB56" s="258"/>
    </row>
    <row r="57" spans="2:28" s="46" customFormat="1" ht="12.75" thickBot="1" x14ac:dyDescent="0.25">
      <c r="B57" s="51"/>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257"/>
    </row>
    <row r="58" spans="2:28" s="46" customFormat="1" ht="12" x14ac:dyDescent="0.2">
      <c r="B58" s="48"/>
      <c r="C58" s="557" t="s">
        <v>46</v>
      </c>
      <c r="D58" s="558"/>
      <c r="E58" s="558"/>
      <c r="F58" s="558"/>
      <c r="G58" s="559"/>
      <c r="H58" s="557" t="s">
        <v>85</v>
      </c>
      <c r="I58" s="559"/>
      <c r="J58" s="557" t="s">
        <v>56</v>
      </c>
      <c r="K58" s="558"/>
      <c r="L58" s="558"/>
      <c r="M58" s="559"/>
      <c r="N58" s="557" t="s">
        <v>57</v>
      </c>
      <c r="O58" s="558"/>
      <c r="P58" s="558"/>
      <c r="Q58" s="558"/>
      <c r="R58" s="558"/>
      <c r="S58" s="558"/>
      <c r="T58" s="558"/>
      <c r="U58" s="559"/>
      <c r="V58" s="563" t="s">
        <v>58</v>
      </c>
      <c r="W58" s="563"/>
      <c r="X58" s="563"/>
      <c r="Y58" s="563"/>
      <c r="Z58" s="563"/>
      <c r="AA58" s="564"/>
      <c r="AB58" s="256"/>
    </row>
    <row r="59" spans="2:28" s="46" customFormat="1" ht="12" x14ac:dyDescent="0.2">
      <c r="B59" s="49"/>
      <c r="C59" s="560"/>
      <c r="D59" s="561"/>
      <c r="E59" s="561"/>
      <c r="F59" s="561"/>
      <c r="G59" s="562"/>
      <c r="H59" s="560"/>
      <c r="I59" s="562"/>
      <c r="J59" s="560"/>
      <c r="K59" s="561"/>
      <c r="L59" s="561"/>
      <c r="M59" s="562"/>
      <c r="N59" s="560"/>
      <c r="O59" s="561"/>
      <c r="P59" s="561"/>
      <c r="Q59" s="561"/>
      <c r="R59" s="561"/>
      <c r="S59" s="561"/>
      <c r="T59" s="561"/>
      <c r="U59" s="562"/>
      <c r="V59" s="565"/>
      <c r="W59" s="565"/>
      <c r="X59" s="565"/>
      <c r="Y59" s="565"/>
      <c r="Z59" s="565"/>
      <c r="AA59" s="566"/>
      <c r="AB59" s="256"/>
    </row>
    <row r="60" spans="2:28" s="46" customFormat="1" ht="12.75" thickBot="1" x14ac:dyDescent="0.25">
      <c r="B60" s="49"/>
      <c r="C60" s="669"/>
      <c r="D60" s="670"/>
      <c r="E60" s="670"/>
      <c r="F60" s="670"/>
      <c r="G60" s="671"/>
      <c r="H60" s="669"/>
      <c r="I60" s="671"/>
      <c r="J60" s="669"/>
      <c r="K60" s="670"/>
      <c r="L60" s="670"/>
      <c r="M60" s="671"/>
      <c r="N60" s="669"/>
      <c r="O60" s="670"/>
      <c r="P60" s="670"/>
      <c r="Q60" s="670"/>
      <c r="R60" s="670"/>
      <c r="S60" s="670"/>
      <c r="T60" s="670"/>
      <c r="U60" s="671"/>
      <c r="V60" s="672"/>
      <c r="W60" s="672"/>
      <c r="X60" s="672"/>
      <c r="Y60" s="672"/>
      <c r="Z60" s="672"/>
      <c r="AA60" s="673"/>
      <c r="AB60" s="256"/>
    </row>
    <row r="61" spans="2:28" s="46" customFormat="1" ht="97.5" customHeight="1" x14ac:dyDescent="0.2">
      <c r="B61" s="48"/>
      <c r="C61" s="1423" t="s">
        <v>524</v>
      </c>
      <c r="D61" s="1424"/>
      <c r="E61" s="1424"/>
      <c r="F61" s="1424"/>
      <c r="G61" s="1424"/>
      <c r="H61" s="1425">
        <v>0.71460000000000001</v>
      </c>
      <c r="I61" s="1426"/>
      <c r="J61" s="1425">
        <v>0.77859999999999996</v>
      </c>
      <c r="K61" s="1426"/>
      <c r="L61" s="1426"/>
      <c r="M61" s="1426"/>
      <c r="N61" s="1413" t="s">
        <v>543</v>
      </c>
      <c r="O61" s="1414"/>
      <c r="P61" s="1414"/>
      <c r="Q61" s="1414"/>
      <c r="R61" s="1414"/>
      <c r="S61" s="1414"/>
      <c r="T61" s="1414"/>
      <c r="U61" s="1415"/>
      <c r="V61" s="1413" t="s">
        <v>544</v>
      </c>
      <c r="W61" s="1414"/>
      <c r="X61" s="1414"/>
      <c r="Y61" s="1414"/>
      <c r="Z61" s="1414"/>
      <c r="AA61" s="1416"/>
      <c r="AB61" s="255"/>
    </row>
    <row r="62" spans="2:28" ht="97.5" customHeight="1" x14ac:dyDescent="0.2">
      <c r="B62" s="24"/>
      <c r="C62" s="1427" t="s">
        <v>545</v>
      </c>
      <c r="D62" s="1428"/>
      <c r="E62" s="1428"/>
      <c r="F62" s="1428"/>
      <c r="G62" s="1428"/>
      <c r="H62" s="1410">
        <v>0.74029999999999996</v>
      </c>
      <c r="I62" s="1411"/>
      <c r="J62" s="1410">
        <v>0.62960000000000005</v>
      </c>
      <c r="K62" s="1411"/>
      <c r="L62" s="1411"/>
      <c r="M62" s="1411"/>
      <c r="N62" s="1413" t="s">
        <v>546</v>
      </c>
      <c r="O62" s="1414"/>
      <c r="P62" s="1414"/>
      <c r="Q62" s="1414"/>
      <c r="R62" s="1414"/>
      <c r="S62" s="1414"/>
      <c r="T62" s="1414"/>
      <c r="U62" s="1415"/>
      <c r="V62" s="1413" t="s">
        <v>547</v>
      </c>
      <c r="W62" s="1414"/>
      <c r="X62" s="1414"/>
      <c r="Y62" s="1414"/>
      <c r="Z62" s="1414"/>
      <c r="AA62" s="1416"/>
      <c r="AB62" s="27"/>
    </row>
    <row r="63" spans="2:28" ht="98.25" customHeight="1" x14ac:dyDescent="0.2">
      <c r="B63" s="24"/>
      <c r="C63" s="1427" t="s">
        <v>530</v>
      </c>
      <c r="D63" s="1428"/>
      <c r="E63" s="1428"/>
      <c r="F63" s="1428"/>
      <c r="G63" s="1428"/>
      <c r="H63" s="1410">
        <v>0.97409999999999997</v>
      </c>
      <c r="I63" s="1411"/>
      <c r="J63" s="1429">
        <v>0.91100000000000003</v>
      </c>
      <c r="K63" s="1429"/>
      <c r="L63" s="1429"/>
      <c r="M63" s="1429"/>
      <c r="N63" s="1413" t="s">
        <v>548</v>
      </c>
      <c r="O63" s="1414"/>
      <c r="P63" s="1414"/>
      <c r="Q63" s="1414"/>
      <c r="R63" s="1414"/>
      <c r="S63" s="1414"/>
      <c r="T63" s="1414"/>
      <c r="U63" s="1415"/>
      <c r="V63" s="1413" t="s">
        <v>549</v>
      </c>
      <c r="W63" s="1414"/>
      <c r="X63" s="1414"/>
      <c r="Y63" s="1414"/>
      <c r="Z63" s="1414"/>
      <c r="AA63" s="1416"/>
      <c r="AB63" s="27"/>
    </row>
    <row r="64" spans="2:28" ht="75.75" customHeight="1" x14ac:dyDescent="0.2">
      <c r="B64" s="28"/>
      <c r="C64" s="1407"/>
      <c r="D64" s="1408"/>
      <c r="E64" s="1408"/>
      <c r="F64" s="1408"/>
      <c r="G64" s="1409"/>
      <c r="H64" s="1410"/>
      <c r="I64" s="1411"/>
      <c r="J64" s="1412"/>
      <c r="K64" s="871"/>
      <c r="L64" s="871"/>
      <c r="M64" s="871"/>
      <c r="N64" s="1413"/>
      <c r="O64" s="1414"/>
      <c r="P64" s="1414"/>
      <c r="Q64" s="1414"/>
      <c r="R64" s="1414"/>
      <c r="S64" s="1414"/>
      <c r="T64" s="1414"/>
      <c r="U64" s="1415"/>
      <c r="V64" s="1413"/>
      <c r="W64" s="1414"/>
      <c r="X64" s="1414"/>
      <c r="Y64" s="1414"/>
      <c r="Z64" s="1414"/>
      <c r="AA64" s="1416"/>
      <c r="AB64" s="29"/>
    </row>
  </sheetData>
  <mergeCells count="101">
    <mergeCell ref="C63:G63"/>
    <mergeCell ref="H63:I63"/>
    <mergeCell ref="J63:M63"/>
    <mergeCell ref="N63:U63"/>
    <mergeCell ref="V63:AA63"/>
    <mergeCell ref="C62:G62"/>
    <mergeCell ref="H62:I62"/>
    <mergeCell ref="J62:M62"/>
    <mergeCell ref="N62:U62"/>
    <mergeCell ref="V62:AA62"/>
    <mergeCell ref="C47:AA55"/>
    <mergeCell ref="C58:G60"/>
    <mergeCell ref="H58:I60"/>
    <mergeCell ref="J58:M60"/>
    <mergeCell ref="N58:U60"/>
    <mergeCell ref="V58:AA60"/>
    <mergeCell ref="C61:G61"/>
    <mergeCell ref="H61:I61"/>
    <mergeCell ref="J61:M61"/>
    <mergeCell ref="N61:U61"/>
    <mergeCell ref="V61:AA61"/>
    <mergeCell ref="C39:G39"/>
    <mergeCell ref="K39:AA39"/>
    <mergeCell ref="C40:G40"/>
    <mergeCell ref="K40:AA40"/>
    <mergeCell ref="C41:G41"/>
    <mergeCell ref="K41:AA41"/>
    <mergeCell ref="C42:G42"/>
    <mergeCell ref="K42:AA42"/>
    <mergeCell ref="C45:AA46"/>
    <mergeCell ref="C37:G37"/>
    <mergeCell ref="K37:AA37"/>
    <mergeCell ref="K32:N32"/>
    <mergeCell ref="O32:R32"/>
    <mergeCell ref="S32:T32"/>
    <mergeCell ref="U32:W32"/>
    <mergeCell ref="X32:Y32"/>
    <mergeCell ref="Z32:AA32"/>
    <mergeCell ref="C38:G38"/>
    <mergeCell ref="K38:AA38"/>
    <mergeCell ref="B2:G4"/>
    <mergeCell ref="H2:AB2"/>
    <mergeCell ref="H3:O3"/>
    <mergeCell ref="P3:AB3"/>
    <mergeCell ref="H4:AB4"/>
    <mergeCell ref="C7:H8"/>
    <mergeCell ref="I7:AA8"/>
    <mergeCell ref="X28:Z28"/>
    <mergeCell ref="C23:I23"/>
    <mergeCell ref="J23:P23"/>
    <mergeCell ref="Q23:AA23"/>
    <mergeCell ref="C24:I24"/>
    <mergeCell ref="J24:P24"/>
    <mergeCell ref="Q24:AA24"/>
    <mergeCell ref="C26:H26"/>
    <mergeCell ref="I26:AA26"/>
    <mergeCell ref="C28:H28"/>
    <mergeCell ref="I28:J28"/>
    <mergeCell ref="K28:N28"/>
    <mergeCell ref="O28:R28"/>
    <mergeCell ref="T28:V28"/>
    <mergeCell ref="V11:AA11"/>
    <mergeCell ref="C20:H21"/>
    <mergeCell ref="I20:L21"/>
    <mergeCell ref="C10:H11"/>
    <mergeCell ref="I10:Q11"/>
    <mergeCell ref="R10:U10"/>
    <mergeCell ref="V10:AA10"/>
    <mergeCell ref="R11:U11"/>
    <mergeCell ref="C18:H18"/>
    <mergeCell ref="I18:AA18"/>
    <mergeCell ref="C13:H14"/>
    <mergeCell ref="I13:S14"/>
    <mergeCell ref="T13:AA13"/>
    <mergeCell ref="T14:AA14"/>
    <mergeCell ref="C16:H16"/>
    <mergeCell ref="I16:AA16"/>
    <mergeCell ref="M20:S20"/>
    <mergeCell ref="T20:AA20"/>
    <mergeCell ref="M21:S21"/>
    <mergeCell ref="T21:AA21"/>
    <mergeCell ref="C64:G64"/>
    <mergeCell ref="H64:I64"/>
    <mergeCell ref="J64:M64"/>
    <mergeCell ref="N64:U64"/>
    <mergeCell ref="V64:AA64"/>
    <mergeCell ref="C34:AA34"/>
    <mergeCell ref="C35:G35"/>
    <mergeCell ref="K35:AA35"/>
    <mergeCell ref="C30:J32"/>
    <mergeCell ref="K30:R30"/>
    <mergeCell ref="S30:W30"/>
    <mergeCell ref="X30:AA30"/>
    <mergeCell ref="K31:N31"/>
    <mergeCell ref="O31:R31"/>
    <mergeCell ref="S31:T31"/>
    <mergeCell ref="U31:W31"/>
    <mergeCell ref="X31:Y31"/>
    <mergeCell ref="Z31:AA31"/>
    <mergeCell ref="C36:G36"/>
    <mergeCell ref="K36:AA36"/>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60" min="1" max="27"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AM85"/>
  <sheetViews>
    <sheetView showGridLines="0" view="pageBreakPreview" topLeftCell="A19" zoomScaleNormal="100" zoomScaleSheetLayoutView="100" zoomScalePageLayoutView="70" workbookViewId="0">
      <selection activeCell="I28" sqref="I28:J28"/>
    </sheetView>
  </sheetViews>
  <sheetFormatPr baseColWidth="10" defaultColWidth="3.7109375" defaultRowHeight="14.25" x14ac:dyDescent="0.2"/>
  <cols>
    <col min="1" max="1" width="3.7109375" style="1"/>
    <col min="2" max="2" width="1.42578125" style="1" customWidth="1"/>
    <col min="3" max="6" width="2.7109375" style="1" customWidth="1"/>
    <col min="7" max="7" width="6.140625" style="1" customWidth="1"/>
    <col min="8" max="10" width="15.7109375" style="1" customWidth="1"/>
    <col min="11" max="19" width="3.28515625" style="1" customWidth="1"/>
    <col min="20" max="20" width="4.7109375" style="1" customWidth="1"/>
    <col min="21" max="22" width="6.7109375" style="1" customWidth="1"/>
    <col min="23" max="23" width="4.7109375" style="1" customWidth="1"/>
    <col min="24" max="27" width="5" style="1" customWidth="1"/>
    <col min="28" max="28" width="1.42578125" style="1" customWidth="1"/>
    <col min="29" max="16384" width="3.7109375" style="1"/>
  </cols>
  <sheetData>
    <row r="2" spans="2:28"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row>
    <row r="3" spans="2:28" ht="15" customHeight="1" x14ac:dyDescent="0.2">
      <c r="B3" s="480"/>
      <c r="C3" s="481"/>
      <c r="D3" s="481"/>
      <c r="E3" s="481"/>
      <c r="F3" s="481"/>
      <c r="G3" s="481"/>
      <c r="H3" s="486" t="s">
        <v>1</v>
      </c>
      <c r="I3" s="486"/>
      <c r="J3" s="486"/>
      <c r="K3" s="486"/>
      <c r="L3" s="486"/>
      <c r="M3" s="486"/>
      <c r="N3" s="486"/>
      <c r="O3" s="486"/>
      <c r="P3" s="486" t="s">
        <v>2</v>
      </c>
      <c r="Q3" s="486"/>
      <c r="R3" s="486" t="s">
        <v>2</v>
      </c>
      <c r="S3" s="486"/>
      <c r="T3" s="486"/>
      <c r="U3" s="486"/>
      <c r="V3" s="486"/>
      <c r="W3" s="486"/>
      <c r="X3" s="486"/>
      <c r="Y3" s="486"/>
      <c r="Z3" s="486"/>
      <c r="AA3" s="486"/>
      <c r="AB3" s="487"/>
    </row>
    <row r="4" spans="2:28" ht="15.75" customHeight="1"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row>
    <row r="5" spans="2:28" ht="15" x14ac:dyDescent="0.2">
      <c r="H5" s="3"/>
      <c r="I5" s="3"/>
      <c r="J5" s="3"/>
      <c r="K5" s="3"/>
      <c r="L5" s="3"/>
      <c r="M5" s="3"/>
      <c r="N5" s="3"/>
      <c r="O5" s="3"/>
      <c r="P5" s="3"/>
      <c r="Q5" s="3"/>
      <c r="R5" s="3"/>
      <c r="S5" s="3"/>
      <c r="T5" s="3"/>
      <c r="U5" s="3"/>
      <c r="V5" s="3"/>
      <c r="W5" s="3"/>
      <c r="X5" s="3"/>
      <c r="Y5" s="3"/>
      <c r="Z5" s="3"/>
      <c r="AA5" s="3"/>
      <c r="AB5" s="3"/>
    </row>
    <row r="6" spans="2:28" ht="9.9499999999999993"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444" t="s">
        <v>4</v>
      </c>
      <c r="D7" s="445"/>
      <c r="E7" s="445"/>
      <c r="F7" s="445"/>
      <c r="G7" s="445"/>
      <c r="H7" s="446"/>
      <c r="I7" s="770" t="s">
        <v>550</v>
      </c>
      <c r="J7" s="771"/>
      <c r="K7" s="771"/>
      <c r="L7" s="771"/>
      <c r="M7" s="771"/>
      <c r="N7" s="771"/>
      <c r="O7" s="771"/>
      <c r="P7" s="771"/>
      <c r="Q7" s="771"/>
      <c r="R7" s="771"/>
      <c r="S7" s="771"/>
      <c r="T7" s="771"/>
      <c r="U7" s="771"/>
      <c r="V7" s="771"/>
      <c r="W7" s="771"/>
      <c r="X7" s="771"/>
      <c r="Y7" s="771"/>
      <c r="Z7" s="771"/>
      <c r="AA7" s="772"/>
      <c r="AB7" s="10"/>
    </row>
    <row r="8" spans="2:28" ht="15.75" thickBot="1" x14ac:dyDescent="0.25">
      <c r="B8" s="9"/>
      <c r="C8" s="447"/>
      <c r="D8" s="448"/>
      <c r="E8" s="448"/>
      <c r="F8" s="448"/>
      <c r="G8" s="448"/>
      <c r="H8" s="449"/>
      <c r="I8" s="773"/>
      <c r="J8" s="774"/>
      <c r="K8" s="774"/>
      <c r="L8" s="774"/>
      <c r="M8" s="774"/>
      <c r="N8" s="774"/>
      <c r="O8" s="774"/>
      <c r="P8" s="774"/>
      <c r="Q8" s="774"/>
      <c r="R8" s="774"/>
      <c r="S8" s="774"/>
      <c r="T8" s="774"/>
      <c r="U8" s="774"/>
      <c r="V8" s="774"/>
      <c r="W8" s="774"/>
      <c r="X8" s="774"/>
      <c r="Y8" s="774"/>
      <c r="Z8" s="774"/>
      <c r="AA8" s="775"/>
      <c r="AB8" s="10"/>
    </row>
    <row r="9" spans="2:28" ht="9.9499999999999993"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444" t="s">
        <v>6</v>
      </c>
      <c r="D10" s="445"/>
      <c r="E10" s="445"/>
      <c r="F10" s="445"/>
      <c r="G10" s="445"/>
      <c r="H10" s="446"/>
      <c r="I10" s="501" t="s">
        <v>551</v>
      </c>
      <c r="J10" s="502"/>
      <c r="K10" s="502"/>
      <c r="L10" s="502"/>
      <c r="M10" s="502"/>
      <c r="N10" s="502"/>
      <c r="O10" s="502"/>
      <c r="P10" s="502"/>
      <c r="Q10" s="503"/>
      <c r="R10" s="498" t="s">
        <v>8</v>
      </c>
      <c r="S10" s="499"/>
      <c r="T10" s="499"/>
      <c r="U10" s="500"/>
      <c r="V10" s="400" t="s">
        <v>9</v>
      </c>
      <c r="W10" s="401"/>
      <c r="X10" s="401"/>
      <c r="Y10" s="401"/>
      <c r="Z10" s="401"/>
      <c r="AA10" s="402"/>
      <c r="AB10" s="10"/>
    </row>
    <row r="11" spans="2:28" ht="28.5" customHeight="1" thickBot="1" x14ac:dyDescent="0.25">
      <c r="B11" s="9"/>
      <c r="C11" s="447"/>
      <c r="D11" s="448"/>
      <c r="E11" s="448"/>
      <c r="F11" s="448"/>
      <c r="G11" s="448"/>
      <c r="H11" s="449"/>
      <c r="I11" s="504"/>
      <c r="J11" s="505"/>
      <c r="K11" s="505"/>
      <c r="L11" s="505"/>
      <c r="M11" s="505"/>
      <c r="N11" s="505"/>
      <c r="O11" s="505"/>
      <c r="P11" s="505"/>
      <c r="Q11" s="506"/>
      <c r="R11" s="427" t="s">
        <v>552</v>
      </c>
      <c r="S11" s="507"/>
      <c r="T11" s="507"/>
      <c r="U11" s="508"/>
      <c r="V11" s="477">
        <v>4</v>
      </c>
      <c r="W11" s="496"/>
      <c r="X11" s="496"/>
      <c r="Y11" s="496"/>
      <c r="Z11" s="496"/>
      <c r="AA11" s="497"/>
      <c r="AB11" s="10"/>
    </row>
    <row r="12" spans="2:28" ht="9.9499999999999993"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444" t="s">
        <v>11</v>
      </c>
      <c r="D13" s="445"/>
      <c r="E13" s="445"/>
      <c r="F13" s="445"/>
      <c r="G13" s="445"/>
      <c r="H13" s="446"/>
      <c r="I13" s="450" t="s">
        <v>553</v>
      </c>
      <c r="J13" s="451"/>
      <c r="K13" s="451"/>
      <c r="L13" s="451"/>
      <c r="M13" s="451"/>
      <c r="N13" s="451"/>
      <c r="O13" s="451"/>
      <c r="P13" s="451"/>
      <c r="Q13" s="451"/>
      <c r="R13" s="451"/>
      <c r="S13" s="452"/>
      <c r="T13" s="444" t="s">
        <v>13</v>
      </c>
      <c r="U13" s="445"/>
      <c r="V13" s="445"/>
      <c r="W13" s="445"/>
      <c r="X13" s="445"/>
      <c r="Y13" s="445"/>
      <c r="Z13" s="445"/>
      <c r="AA13" s="446"/>
      <c r="AB13" s="16"/>
    </row>
    <row r="14" spans="2:28" ht="30" customHeight="1" thickBot="1" x14ac:dyDescent="0.25">
      <c r="B14" s="14"/>
      <c r="C14" s="447"/>
      <c r="D14" s="448"/>
      <c r="E14" s="448"/>
      <c r="F14" s="448"/>
      <c r="G14" s="448"/>
      <c r="H14" s="449"/>
      <c r="I14" s="453"/>
      <c r="J14" s="454"/>
      <c r="K14" s="454"/>
      <c r="L14" s="454"/>
      <c r="M14" s="454"/>
      <c r="N14" s="454"/>
      <c r="O14" s="454"/>
      <c r="P14" s="454"/>
      <c r="Q14" s="454"/>
      <c r="R14" s="454"/>
      <c r="S14" s="455"/>
      <c r="T14" s="456" t="s">
        <v>14</v>
      </c>
      <c r="U14" s="457"/>
      <c r="V14" s="457"/>
      <c r="W14" s="457"/>
      <c r="X14" s="457"/>
      <c r="Y14" s="457"/>
      <c r="Z14" s="457"/>
      <c r="AA14" s="458"/>
      <c r="AB14" s="16"/>
    </row>
    <row r="15" spans="2:28" ht="9.9499999999999993"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146.25" customHeight="1" thickBot="1" x14ac:dyDescent="0.25">
      <c r="B16" s="14"/>
      <c r="C16" s="421" t="s">
        <v>15</v>
      </c>
      <c r="D16" s="422"/>
      <c r="E16" s="422"/>
      <c r="F16" s="422"/>
      <c r="G16" s="422"/>
      <c r="H16" s="423"/>
      <c r="I16" s="1449" t="s">
        <v>554</v>
      </c>
      <c r="J16" s="1450"/>
      <c r="K16" s="1450"/>
      <c r="L16" s="1450"/>
      <c r="M16" s="1450"/>
      <c r="N16" s="1450"/>
      <c r="O16" s="1450"/>
      <c r="P16" s="1450"/>
      <c r="Q16" s="1450"/>
      <c r="R16" s="1450"/>
      <c r="S16" s="1450"/>
      <c r="T16" s="1450"/>
      <c r="U16" s="1450"/>
      <c r="V16" s="1450"/>
      <c r="W16" s="1450"/>
      <c r="X16" s="1450"/>
      <c r="Y16" s="1450"/>
      <c r="Z16" s="1450"/>
      <c r="AA16" s="1451"/>
      <c r="AB16" s="16"/>
    </row>
    <row r="17" spans="2:39" ht="9.9499999999999993"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39" ht="63.75" customHeight="1" thickBot="1" x14ac:dyDescent="0.25">
      <c r="B18" s="14"/>
      <c r="C18" s="421" t="s">
        <v>69</v>
      </c>
      <c r="D18" s="422"/>
      <c r="E18" s="422"/>
      <c r="F18" s="422"/>
      <c r="G18" s="422"/>
      <c r="H18" s="423"/>
      <c r="I18" s="1449" t="s">
        <v>555</v>
      </c>
      <c r="J18" s="1450"/>
      <c r="K18" s="1450"/>
      <c r="L18" s="1450"/>
      <c r="M18" s="1450"/>
      <c r="N18" s="1450"/>
      <c r="O18" s="1450"/>
      <c r="P18" s="1450"/>
      <c r="Q18" s="1450"/>
      <c r="R18" s="1450"/>
      <c r="S18" s="1450"/>
      <c r="T18" s="1450"/>
      <c r="U18" s="1450"/>
      <c r="V18" s="1450"/>
      <c r="W18" s="1450"/>
      <c r="X18" s="1450"/>
      <c r="Y18" s="1450"/>
      <c r="Z18" s="1450"/>
      <c r="AA18" s="1451"/>
      <c r="AB18" s="16"/>
      <c r="AD18" s="1452"/>
      <c r="AE18" s="1452"/>
      <c r="AF18" s="1452"/>
      <c r="AG18" s="1452"/>
      <c r="AH18" s="1452"/>
      <c r="AI18" s="1452"/>
      <c r="AJ18" s="1452"/>
      <c r="AK18" s="1452"/>
      <c r="AL18" s="1452"/>
      <c r="AM18" s="1452"/>
    </row>
    <row r="19" spans="2:39" ht="9.9499999999999993"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39" ht="22.5" customHeight="1" x14ac:dyDescent="0.2">
      <c r="B20" s="14"/>
      <c r="C20" s="462" t="s">
        <v>19</v>
      </c>
      <c r="D20" s="463"/>
      <c r="E20" s="463"/>
      <c r="F20" s="463"/>
      <c r="G20" s="463"/>
      <c r="H20" s="464"/>
      <c r="I20" s="468" t="s">
        <v>556</v>
      </c>
      <c r="J20" s="469"/>
      <c r="K20" s="469"/>
      <c r="L20" s="470"/>
      <c r="M20" s="400" t="s">
        <v>21</v>
      </c>
      <c r="N20" s="401"/>
      <c r="O20" s="401"/>
      <c r="P20" s="401"/>
      <c r="Q20" s="401"/>
      <c r="R20" s="401"/>
      <c r="S20" s="402"/>
      <c r="T20" s="400" t="s">
        <v>22</v>
      </c>
      <c r="U20" s="401"/>
      <c r="V20" s="401"/>
      <c r="W20" s="401"/>
      <c r="X20" s="401"/>
      <c r="Y20" s="401"/>
      <c r="Z20" s="401"/>
      <c r="AA20" s="402"/>
      <c r="AB20" s="16"/>
    </row>
    <row r="21" spans="2:39" ht="17.25" customHeight="1" thickBot="1" x14ac:dyDescent="0.25">
      <c r="B21" s="14"/>
      <c r="C21" s="465"/>
      <c r="D21" s="466"/>
      <c r="E21" s="466"/>
      <c r="F21" s="466"/>
      <c r="G21" s="466"/>
      <c r="H21" s="467"/>
      <c r="I21" s="471"/>
      <c r="J21" s="472"/>
      <c r="K21" s="472"/>
      <c r="L21" s="473"/>
      <c r="M21" s="888" t="s">
        <v>557</v>
      </c>
      <c r="N21" s="889"/>
      <c r="O21" s="889"/>
      <c r="P21" s="889"/>
      <c r="Q21" s="889"/>
      <c r="R21" s="889"/>
      <c r="S21" s="890"/>
      <c r="T21" s="1453" t="s">
        <v>219</v>
      </c>
      <c r="U21" s="889"/>
      <c r="V21" s="889"/>
      <c r="W21" s="889"/>
      <c r="X21" s="889"/>
      <c r="Y21" s="889"/>
      <c r="Z21" s="889"/>
      <c r="AA21" s="890"/>
      <c r="AB21" s="16"/>
    </row>
    <row r="22" spans="2:39" ht="9.9499999999999993"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39" ht="31.5" customHeight="1" thickBot="1" x14ac:dyDescent="0.25">
      <c r="B23" s="14"/>
      <c r="C23" s="400" t="s">
        <v>25</v>
      </c>
      <c r="D23" s="401"/>
      <c r="E23" s="401"/>
      <c r="F23" s="401"/>
      <c r="G23" s="401"/>
      <c r="H23" s="401"/>
      <c r="I23" s="402"/>
      <c r="J23" s="604" t="s">
        <v>26</v>
      </c>
      <c r="K23" s="605"/>
      <c r="L23" s="605"/>
      <c r="M23" s="605"/>
      <c r="N23" s="605"/>
      <c r="O23" s="605"/>
      <c r="P23" s="607"/>
      <c r="Q23" s="604" t="s">
        <v>27</v>
      </c>
      <c r="R23" s="605"/>
      <c r="S23" s="605"/>
      <c r="T23" s="605"/>
      <c r="U23" s="605"/>
      <c r="V23" s="605"/>
      <c r="W23" s="605"/>
      <c r="X23" s="605"/>
      <c r="Y23" s="605"/>
      <c r="Z23" s="605"/>
      <c r="AA23" s="607"/>
      <c r="AB23" s="16"/>
    </row>
    <row r="24" spans="2:39" ht="32.25" customHeight="1" thickBot="1" x14ac:dyDescent="0.25">
      <c r="B24" s="14"/>
      <c r="C24" s="894" t="s">
        <v>558</v>
      </c>
      <c r="D24" s="895"/>
      <c r="E24" s="895"/>
      <c r="F24" s="895"/>
      <c r="G24" s="895"/>
      <c r="H24" s="895"/>
      <c r="I24" s="1433"/>
      <c r="J24" s="1434" t="s">
        <v>559</v>
      </c>
      <c r="K24" s="1435"/>
      <c r="L24" s="1435"/>
      <c r="M24" s="1435"/>
      <c r="N24" s="1435"/>
      <c r="O24" s="1435"/>
      <c r="P24" s="1436"/>
      <c r="Q24" s="1437" t="s">
        <v>560</v>
      </c>
      <c r="R24" s="1438"/>
      <c r="S24" s="1438"/>
      <c r="T24" s="1438"/>
      <c r="U24" s="1438"/>
      <c r="V24" s="1438"/>
      <c r="W24" s="1438"/>
      <c r="X24" s="1438"/>
      <c r="Y24" s="1438"/>
      <c r="Z24" s="1438"/>
      <c r="AA24" s="1439"/>
      <c r="AB24" s="16"/>
    </row>
    <row r="25" spans="2:39" ht="9.9499999999999993"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39" ht="60" customHeight="1" thickBot="1" x14ac:dyDescent="0.25">
      <c r="B26" s="14"/>
      <c r="C26" s="604" t="s">
        <v>31</v>
      </c>
      <c r="D26" s="605"/>
      <c r="E26" s="605"/>
      <c r="F26" s="605"/>
      <c r="G26" s="605"/>
      <c r="H26" s="607"/>
      <c r="I26" s="1434"/>
      <c r="J26" s="1435"/>
      <c r="K26" s="1435"/>
      <c r="L26" s="1435"/>
      <c r="M26" s="1435"/>
      <c r="N26" s="1435"/>
      <c r="O26" s="1435"/>
      <c r="P26" s="1435"/>
      <c r="Q26" s="1435"/>
      <c r="R26" s="1435"/>
      <c r="S26" s="1435"/>
      <c r="T26" s="1435"/>
      <c r="U26" s="1435"/>
      <c r="V26" s="1435"/>
      <c r="W26" s="1435"/>
      <c r="X26" s="1435"/>
      <c r="Y26" s="1435"/>
      <c r="Z26" s="1435"/>
      <c r="AA26" s="1436"/>
      <c r="AB26" s="16"/>
    </row>
    <row r="27" spans="2:39" ht="9.9499999999999993"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39" ht="37.5" customHeight="1" thickBot="1" x14ac:dyDescent="0.25">
      <c r="B28" s="14"/>
      <c r="C28" s="604" t="s">
        <v>33</v>
      </c>
      <c r="D28" s="605"/>
      <c r="E28" s="605"/>
      <c r="F28" s="605"/>
      <c r="G28" s="605"/>
      <c r="H28" s="607"/>
      <c r="I28" s="427">
        <v>0.95</v>
      </c>
      <c r="J28" s="508"/>
      <c r="K28" s="1440" t="s">
        <v>34</v>
      </c>
      <c r="L28" s="1441"/>
      <c r="M28" s="1441"/>
      <c r="N28" s="1442"/>
      <c r="O28" s="461" t="s">
        <v>35</v>
      </c>
      <c r="P28" s="459"/>
      <c r="Q28" s="459"/>
      <c r="R28" s="460"/>
      <c r="S28" s="277"/>
      <c r="T28" s="461" t="s">
        <v>36</v>
      </c>
      <c r="U28" s="459"/>
      <c r="V28" s="460"/>
      <c r="W28" s="63" t="s">
        <v>102</v>
      </c>
      <c r="X28" s="461" t="s">
        <v>38</v>
      </c>
      <c r="Y28" s="459"/>
      <c r="Z28" s="460"/>
      <c r="AA28" s="63"/>
      <c r="AB28" s="16"/>
    </row>
    <row r="29" spans="2:39" ht="9.9499999999999993"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39" ht="15" customHeight="1" x14ac:dyDescent="0.25">
      <c r="B30" s="14"/>
      <c r="C30" s="432" t="s">
        <v>39</v>
      </c>
      <c r="D30" s="433"/>
      <c r="E30" s="433"/>
      <c r="F30" s="433"/>
      <c r="G30" s="433"/>
      <c r="H30" s="433"/>
      <c r="I30" s="433"/>
      <c r="J30" s="434"/>
      <c r="K30" s="1443" t="s">
        <v>40</v>
      </c>
      <c r="L30" s="1444"/>
      <c r="M30" s="1444"/>
      <c r="N30" s="1444"/>
      <c r="O30" s="1444"/>
      <c r="P30" s="1444"/>
      <c r="Q30" s="1444"/>
      <c r="R30" s="1445"/>
      <c r="S30" s="1446" t="s">
        <v>41</v>
      </c>
      <c r="T30" s="1447"/>
      <c r="U30" s="1447"/>
      <c r="V30" s="1447"/>
      <c r="W30" s="1448"/>
      <c r="X30" s="1454" t="s">
        <v>42</v>
      </c>
      <c r="Y30" s="1455"/>
      <c r="Z30" s="1455"/>
      <c r="AA30" s="1456"/>
      <c r="AB30" s="16"/>
    </row>
    <row r="31" spans="2:39" ht="14.25" customHeight="1" x14ac:dyDescent="0.2">
      <c r="B31" s="14"/>
      <c r="C31" s="435"/>
      <c r="D31" s="436"/>
      <c r="E31" s="436"/>
      <c r="F31" s="436"/>
      <c r="G31" s="436"/>
      <c r="H31" s="436"/>
      <c r="I31" s="436"/>
      <c r="J31" s="437"/>
      <c r="K31" s="1457" t="s">
        <v>43</v>
      </c>
      <c r="L31" s="1458"/>
      <c r="M31" s="1458"/>
      <c r="N31" s="1459"/>
      <c r="O31" s="1460" t="s">
        <v>44</v>
      </c>
      <c r="P31" s="1458"/>
      <c r="Q31" s="1458"/>
      <c r="R31" s="1459"/>
      <c r="S31" s="1460" t="s">
        <v>43</v>
      </c>
      <c r="T31" s="1459"/>
      <c r="U31" s="1460" t="s">
        <v>44</v>
      </c>
      <c r="V31" s="1458"/>
      <c r="W31" s="1459"/>
      <c r="X31" s="1460" t="s">
        <v>43</v>
      </c>
      <c r="Y31" s="1459"/>
      <c r="Z31" s="1460" t="s">
        <v>44</v>
      </c>
      <c r="AA31" s="1461"/>
      <c r="AB31" s="16"/>
    </row>
    <row r="32" spans="2:39" ht="15" customHeight="1" thickBot="1" x14ac:dyDescent="0.25">
      <c r="B32" s="14"/>
      <c r="C32" s="438"/>
      <c r="D32" s="439"/>
      <c r="E32" s="439"/>
      <c r="F32" s="439"/>
      <c r="G32" s="439"/>
      <c r="H32" s="439"/>
      <c r="I32" s="439"/>
      <c r="J32" s="440"/>
      <c r="K32" s="888">
        <v>0</v>
      </c>
      <c r="L32" s="889"/>
      <c r="M32" s="889"/>
      <c r="N32" s="769"/>
      <c r="O32" s="1462">
        <v>79</v>
      </c>
      <c r="P32" s="889"/>
      <c r="Q32" s="889"/>
      <c r="R32" s="769"/>
      <c r="S32" s="1462">
        <v>80</v>
      </c>
      <c r="T32" s="769"/>
      <c r="U32" s="1462">
        <v>94</v>
      </c>
      <c r="V32" s="889"/>
      <c r="W32" s="769"/>
      <c r="X32" s="1462">
        <v>95</v>
      </c>
      <c r="Y32" s="769"/>
      <c r="Z32" s="1462">
        <v>100</v>
      </c>
      <c r="AA32" s="890"/>
      <c r="AB32" s="16"/>
    </row>
    <row r="33" spans="2:28" ht="9.9499999999999993"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18" customFormat="1" ht="14.25" customHeight="1" x14ac:dyDescent="0.2">
      <c r="B34" s="19"/>
      <c r="C34" s="1463" t="s">
        <v>45</v>
      </c>
      <c r="D34" s="1464"/>
      <c r="E34" s="1464"/>
      <c r="F34" s="1464"/>
      <c r="G34" s="1464"/>
      <c r="H34" s="1464"/>
      <c r="I34" s="1464"/>
      <c r="J34" s="1464"/>
      <c r="K34" s="1464"/>
      <c r="L34" s="1464"/>
      <c r="M34" s="1464"/>
      <c r="N34" s="1464"/>
      <c r="O34" s="1464"/>
      <c r="P34" s="1464"/>
      <c r="Q34" s="1464"/>
      <c r="R34" s="1464"/>
      <c r="S34" s="1464"/>
      <c r="T34" s="1464"/>
      <c r="U34" s="1464"/>
      <c r="V34" s="1464"/>
      <c r="W34" s="1464"/>
      <c r="X34" s="1464"/>
      <c r="Y34" s="1464"/>
      <c r="Z34" s="1464"/>
      <c r="AA34" s="1465"/>
      <c r="AB34" s="16"/>
    </row>
    <row r="35" spans="2:28" s="18" customFormat="1" ht="12" customHeight="1" thickBot="1" x14ac:dyDescent="0.25">
      <c r="B35" s="19"/>
      <c r="C35" s="1466"/>
      <c r="D35" s="1467"/>
      <c r="E35" s="1467"/>
      <c r="F35" s="1467"/>
      <c r="G35" s="1467"/>
      <c r="H35" s="1467"/>
      <c r="I35" s="1467"/>
      <c r="J35" s="1467"/>
      <c r="K35" s="1467"/>
      <c r="L35" s="1467"/>
      <c r="M35" s="1467"/>
      <c r="N35" s="1467"/>
      <c r="O35" s="1467"/>
      <c r="P35" s="1467"/>
      <c r="Q35" s="1467"/>
      <c r="R35" s="1467"/>
      <c r="S35" s="1467"/>
      <c r="T35" s="1467"/>
      <c r="U35" s="1467"/>
      <c r="V35" s="1467"/>
      <c r="W35" s="1467"/>
      <c r="X35" s="1467"/>
      <c r="Y35" s="1467"/>
      <c r="Z35" s="1467"/>
      <c r="AA35" s="1468"/>
      <c r="AB35" s="16"/>
    </row>
    <row r="36" spans="2:28" s="18" customFormat="1" ht="15" customHeight="1" x14ac:dyDescent="0.2">
      <c r="B36" s="19"/>
      <c r="C36" s="1463" t="s">
        <v>46</v>
      </c>
      <c r="D36" s="1464"/>
      <c r="E36" s="1464"/>
      <c r="F36" s="1464"/>
      <c r="G36" s="1465"/>
      <c r="H36" s="1472" t="s">
        <v>561</v>
      </c>
      <c r="I36" s="1472" t="s">
        <v>562</v>
      </c>
      <c r="J36" s="1472" t="s">
        <v>563</v>
      </c>
      <c r="K36" s="1463" t="s">
        <v>50</v>
      </c>
      <c r="L36" s="1464"/>
      <c r="M36" s="1464"/>
      <c r="N36" s="1464"/>
      <c r="O36" s="1464"/>
      <c r="P36" s="1464"/>
      <c r="Q36" s="1464"/>
      <c r="R36" s="1464"/>
      <c r="S36" s="1464"/>
      <c r="T36" s="1464"/>
      <c r="U36" s="1464"/>
      <c r="V36" s="1464"/>
      <c r="W36" s="1464"/>
      <c r="X36" s="1464"/>
      <c r="Y36" s="1464"/>
      <c r="Z36" s="1464"/>
      <c r="AA36" s="1465"/>
      <c r="AB36" s="16"/>
    </row>
    <row r="37" spans="2:28" s="18" customFormat="1" ht="102.95" customHeight="1" x14ac:dyDescent="0.2">
      <c r="B37" s="19"/>
      <c r="C37" s="1469"/>
      <c r="D37" s="1470"/>
      <c r="E37" s="1470"/>
      <c r="F37" s="1470"/>
      <c r="G37" s="1471"/>
      <c r="H37" s="1473"/>
      <c r="I37" s="1473"/>
      <c r="J37" s="1473"/>
      <c r="K37" s="1469"/>
      <c r="L37" s="1470"/>
      <c r="M37" s="1470"/>
      <c r="N37" s="1470"/>
      <c r="O37" s="1470"/>
      <c r="P37" s="1470"/>
      <c r="Q37" s="1470"/>
      <c r="R37" s="1470"/>
      <c r="S37" s="1470"/>
      <c r="T37" s="1470"/>
      <c r="U37" s="1470"/>
      <c r="V37" s="1470"/>
      <c r="W37" s="1470"/>
      <c r="X37" s="1470"/>
      <c r="Y37" s="1470"/>
      <c r="Z37" s="1470"/>
      <c r="AA37" s="1471"/>
      <c r="AB37" s="1474"/>
    </row>
    <row r="38" spans="2:28" s="18" customFormat="1" ht="240.95" customHeight="1" x14ac:dyDescent="0.2">
      <c r="B38" s="19"/>
      <c r="C38" s="1430" t="s">
        <v>564</v>
      </c>
      <c r="D38" s="1276"/>
      <c r="E38" s="1276"/>
      <c r="F38" s="1276"/>
      <c r="G38" s="1276"/>
      <c r="H38" s="274">
        <v>4249</v>
      </c>
      <c r="I38" s="274">
        <v>4249</v>
      </c>
      <c r="J38" s="273">
        <f t="shared" ref="J38:J49" si="0">H38/I38</f>
        <v>1</v>
      </c>
      <c r="K38" s="1475" t="s">
        <v>565</v>
      </c>
      <c r="L38" s="1475"/>
      <c r="M38" s="1475"/>
      <c r="N38" s="1475"/>
      <c r="O38" s="1475"/>
      <c r="P38" s="1475"/>
      <c r="Q38" s="1475"/>
      <c r="R38" s="1475"/>
      <c r="S38" s="1475"/>
      <c r="T38" s="1475"/>
      <c r="U38" s="1475"/>
      <c r="V38" s="1475"/>
      <c r="W38" s="1475"/>
      <c r="X38" s="1475"/>
      <c r="Y38" s="1475"/>
      <c r="Z38" s="1475"/>
      <c r="AA38" s="1476"/>
      <c r="AB38" s="1474"/>
    </row>
    <row r="39" spans="2:28" s="18" customFormat="1" ht="240.95" customHeight="1" x14ac:dyDescent="0.2">
      <c r="B39" s="19"/>
      <c r="C39" s="1430" t="s">
        <v>566</v>
      </c>
      <c r="D39" s="1276"/>
      <c r="E39" s="1276"/>
      <c r="F39" s="1276"/>
      <c r="G39" s="1276"/>
      <c r="H39" s="274">
        <v>3400</v>
      </c>
      <c r="I39" s="274">
        <v>3400</v>
      </c>
      <c r="J39" s="273">
        <f t="shared" si="0"/>
        <v>1</v>
      </c>
      <c r="K39" s="1475" t="s">
        <v>567</v>
      </c>
      <c r="L39" s="1431"/>
      <c r="M39" s="1431"/>
      <c r="N39" s="1431"/>
      <c r="O39" s="1431"/>
      <c r="P39" s="1431"/>
      <c r="Q39" s="1431"/>
      <c r="R39" s="1431"/>
      <c r="S39" s="1431"/>
      <c r="T39" s="1431"/>
      <c r="U39" s="1431"/>
      <c r="V39" s="1431"/>
      <c r="W39" s="1431"/>
      <c r="X39" s="1431"/>
      <c r="Y39" s="1431"/>
      <c r="Z39" s="1431"/>
      <c r="AA39" s="1432"/>
      <c r="AB39" s="16"/>
    </row>
    <row r="40" spans="2:28" s="18" customFormat="1" ht="240.95" customHeight="1" x14ac:dyDescent="0.2">
      <c r="B40" s="19"/>
      <c r="C40" s="1430" t="s">
        <v>568</v>
      </c>
      <c r="D40" s="1276"/>
      <c r="E40" s="1276"/>
      <c r="F40" s="1276"/>
      <c r="G40" s="1276"/>
      <c r="H40" s="276">
        <v>3505</v>
      </c>
      <c r="I40" s="274">
        <v>3505</v>
      </c>
      <c r="J40" s="273">
        <f t="shared" si="0"/>
        <v>1</v>
      </c>
      <c r="K40" s="1431" t="s">
        <v>569</v>
      </c>
      <c r="L40" s="1431"/>
      <c r="M40" s="1431"/>
      <c r="N40" s="1431"/>
      <c r="O40" s="1431"/>
      <c r="P40" s="1431"/>
      <c r="Q40" s="1431"/>
      <c r="R40" s="1431"/>
      <c r="S40" s="1431"/>
      <c r="T40" s="1431"/>
      <c r="U40" s="1431"/>
      <c r="V40" s="1431"/>
      <c r="W40" s="1431"/>
      <c r="X40" s="1431"/>
      <c r="Y40" s="1431"/>
      <c r="Z40" s="1431"/>
      <c r="AA40" s="1432"/>
      <c r="AB40" s="16"/>
    </row>
    <row r="41" spans="2:28" s="18" customFormat="1" ht="279.95" customHeight="1" x14ac:dyDescent="0.2">
      <c r="B41" s="19"/>
      <c r="C41" s="1430" t="s">
        <v>570</v>
      </c>
      <c r="D41" s="1276"/>
      <c r="E41" s="1276"/>
      <c r="F41" s="1276"/>
      <c r="G41" s="1276"/>
      <c r="H41" s="274">
        <v>3580</v>
      </c>
      <c r="I41" s="274">
        <v>3580</v>
      </c>
      <c r="J41" s="273">
        <f t="shared" si="0"/>
        <v>1</v>
      </c>
      <c r="K41" s="1431" t="s">
        <v>571</v>
      </c>
      <c r="L41" s="1431"/>
      <c r="M41" s="1431"/>
      <c r="N41" s="1431"/>
      <c r="O41" s="1431"/>
      <c r="P41" s="1431"/>
      <c r="Q41" s="1431"/>
      <c r="R41" s="1431"/>
      <c r="S41" s="1431"/>
      <c r="T41" s="1431"/>
      <c r="U41" s="1431"/>
      <c r="V41" s="1431"/>
      <c r="W41" s="1431"/>
      <c r="X41" s="1431"/>
      <c r="Y41" s="1431"/>
      <c r="Z41" s="1431"/>
      <c r="AA41" s="1432"/>
      <c r="AB41" s="16"/>
    </row>
    <row r="42" spans="2:28" s="18" customFormat="1" ht="279.95" customHeight="1" x14ac:dyDescent="0.2">
      <c r="B42" s="19"/>
      <c r="C42" s="1430" t="s">
        <v>572</v>
      </c>
      <c r="D42" s="1276"/>
      <c r="E42" s="1276"/>
      <c r="F42" s="1276"/>
      <c r="G42" s="1276"/>
      <c r="H42" s="274">
        <v>4107</v>
      </c>
      <c r="I42" s="274">
        <v>4107</v>
      </c>
      <c r="J42" s="273">
        <f t="shared" si="0"/>
        <v>1</v>
      </c>
      <c r="K42" s="1431" t="s">
        <v>573</v>
      </c>
      <c r="L42" s="1431"/>
      <c r="M42" s="1431"/>
      <c r="N42" s="1431"/>
      <c r="O42" s="1431"/>
      <c r="P42" s="1431"/>
      <c r="Q42" s="1431"/>
      <c r="R42" s="1431"/>
      <c r="S42" s="1431"/>
      <c r="T42" s="1431"/>
      <c r="U42" s="1431"/>
      <c r="V42" s="1431"/>
      <c r="W42" s="1431"/>
      <c r="X42" s="1431"/>
      <c r="Y42" s="1431"/>
      <c r="Z42" s="1431"/>
      <c r="AA42" s="1432"/>
      <c r="AB42" s="16"/>
    </row>
    <row r="43" spans="2:28" s="18" customFormat="1" ht="279.95" customHeight="1" x14ac:dyDescent="0.2">
      <c r="B43" s="19"/>
      <c r="C43" s="1430" t="s">
        <v>574</v>
      </c>
      <c r="D43" s="1276"/>
      <c r="E43" s="1276"/>
      <c r="F43" s="1276"/>
      <c r="G43" s="1276"/>
      <c r="H43" s="274">
        <v>3580</v>
      </c>
      <c r="I43" s="274">
        <v>3580</v>
      </c>
      <c r="J43" s="273">
        <f t="shared" si="0"/>
        <v>1</v>
      </c>
      <c r="K43" s="1431" t="s">
        <v>575</v>
      </c>
      <c r="L43" s="1431"/>
      <c r="M43" s="1431"/>
      <c r="N43" s="1431"/>
      <c r="O43" s="1431"/>
      <c r="P43" s="1431"/>
      <c r="Q43" s="1431"/>
      <c r="R43" s="1431"/>
      <c r="S43" s="1431"/>
      <c r="T43" s="1431"/>
      <c r="U43" s="1431"/>
      <c r="V43" s="1431"/>
      <c r="W43" s="1431"/>
      <c r="X43" s="1431"/>
      <c r="Y43" s="1431"/>
      <c r="Z43" s="1431"/>
      <c r="AA43" s="1432"/>
      <c r="AB43" s="16"/>
    </row>
    <row r="44" spans="2:28" s="18" customFormat="1" ht="279.95" customHeight="1" x14ac:dyDescent="0.2">
      <c r="B44" s="19"/>
      <c r="C44" s="1430" t="s">
        <v>576</v>
      </c>
      <c r="D44" s="1276"/>
      <c r="E44" s="1276"/>
      <c r="F44" s="1276"/>
      <c r="G44" s="1276"/>
      <c r="H44" s="274">
        <v>3729</v>
      </c>
      <c r="I44" s="274">
        <v>3729</v>
      </c>
      <c r="J44" s="273">
        <f t="shared" si="0"/>
        <v>1</v>
      </c>
      <c r="K44" s="1431" t="s">
        <v>577</v>
      </c>
      <c r="L44" s="1431"/>
      <c r="M44" s="1431"/>
      <c r="N44" s="1431"/>
      <c r="O44" s="1431"/>
      <c r="P44" s="1431"/>
      <c r="Q44" s="1431"/>
      <c r="R44" s="1431"/>
      <c r="S44" s="1431"/>
      <c r="T44" s="1431"/>
      <c r="U44" s="1431"/>
      <c r="V44" s="1431"/>
      <c r="W44" s="1431"/>
      <c r="X44" s="1431"/>
      <c r="Y44" s="1431"/>
      <c r="Z44" s="1431"/>
      <c r="AA44" s="1432"/>
      <c r="AB44" s="16"/>
    </row>
    <row r="45" spans="2:28" s="18" customFormat="1" ht="279.95" customHeight="1" x14ac:dyDescent="0.2">
      <c r="B45" s="19"/>
      <c r="C45" s="1430" t="s">
        <v>578</v>
      </c>
      <c r="D45" s="1276"/>
      <c r="E45" s="1276"/>
      <c r="F45" s="1276"/>
      <c r="G45" s="1276"/>
      <c r="H45" s="274">
        <v>3679</v>
      </c>
      <c r="I45" s="274">
        <v>3679</v>
      </c>
      <c r="J45" s="273">
        <f t="shared" si="0"/>
        <v>1</v>
      </c>
      <c r="K45" s="1431" t="s">
        <v>579</v>
      </c>
      <c r="L45" s="1431"/>
      <c r="M45" s="1431"/>
      <c r="N45" s="1431"/>
      <c r="O45" s="1431"/>
      <c r="P45" s="1431"/>
      <c r="Q45" s="1431"/>
      <c r="R45" s="1431"/>
      <c r="S45" s="1431"/>
      <c r="T45" s="1431"/>
      <c r="U45" s="1431"/>
      <c r="V45" s="1431"/>
      <c r="W45" s="1431"/>
      <c r="X45" s="1431"/>
      <c r="Y45" s="1431"/>
      <c r="Z45" s="1431"/>
      <c r="AA45" s="1432"/>
      <c r="AB45" s="16"/>
    </row>
    <row r="46" spans="2:28" s="18" customFormat="1" ht="279.95" customHeight="1" x14ac:dyDescent="0.2">
      <c r="B46" s="19"/>
      <c r="C46" s="1430" t="s">
        <v>580</v>
      </c>
      <c r="D46" s="1276"/>
      <c r="E46" s="1276"/>
      <c r="F46" s="1276"/>
      <c r="G46" s="1276"/>
      <c r="H46" s="275">
        <v>3822</v>
      </c>
      <c r="I46" s="274">
        <v>3822</v>
      </c>
      <c r="J46" s="273">
        <f t="shared" si="0"/>
        <v>1</v>
      </c>
      <c r="K46" s="1431" t="s">
        <v>581</v>
      </c>
      <c r="L46" s="1431"/>
      <c r="M46" s="1431"/>
      <c r="N46" s="1431"/>
      <c r="O46" s="1431"/>
      <c r="P46" s="1431"/>
      <c r="Q46" s="1431"/>
      <c r="R46" s="1431"/>
      <c r="S46" s="1431"/>
      <c r="T46" s="1431"/>
      <c r="U46" s="1431"/>
      <c r="V46" s="1431"/>
      <c r="W46" s="1431"/>
      <c r="X46" s="1431"/>
      <c r="Y46" s="1431"/>
      <c r="Z46" s="1431"/>
      <c r="AA46" s="1432"/>
      <c r="AB46" s="16"/>
    </row>
    <row r="47" spans="2:28" s="18" customFormat="1" ht="279.95" customHeight="1" x14ac:dyDescent="0.2">
      <c r="B47" s="19"/>
      <c r="C47" s="1430" t="s">
        <v>582</v>
      </c>
      <c r="D47" s="1276"/>
      <c r="E47" s="1276"/>
      <c r="F47" s="1276"/>
      <c r="G47" s="1276"/>
      <c r="H47" s="274"/>
      <c r="I47" s="274"/>
      <c r="J47" s="273" t="e">
        <f t="shared" si="0"/>
        <v>#DIV/0!</v>
      </c>
      <c r="K47" s="1431"/>
      <c r="L47" s="1431"/>
      <c r="M47" s="1431"/>
      <c r="N47" s="1431"/>
      <c r="O47" s="1431"/>
      <c r="P47" s="1431"/>
      <c r="Q47" s="1431"/>
      <c r="R47" s="1431"/>
      <c r="S47" s="1431"/>
      <c r="T47" s="1431"/>
      <c r="U47" s="1431"/>
      <c r="V47" s="1431"/>
      <c r="W47" s="1431"/>
      <c r="X47" s="1431"/>
      <c r="Y47" s="1431"/>
      <c r="Z47" s="1431"/>
      <c r="AA47" s="1432"/>
      <c r="AB47" s="16"/>
    </row>
    <row r="48" spans="2:28" s="18" customFormat="1" ht="279.95" customHeight="1" x14ac:dyDescent="0.2">
      <c r="B48" s="19"/>
      <c r="C48" s="1430" t="s">
        <v>583</v>
      </c>
      <c r="D48" s="1276"/>
      <c r="E48" s="1276"/>
      <c r="F48" s="1276"/>
      <c r="G48" s="1276"/>
      <c r="H48" s="274"/>
      <c r="I48" s="274"/>
      <c r="J48" s="273" t="e">
        <f t="shared" si="0"/>
        <v>#DIV/0!</v>
      </c>
      <c r="K48" s="1431"/>
      <c r="L48" s="1431"/>
      <c r="M48" s="1431"/>
      <c r="N48" s="1431"/>
      <c r="O48" s="1431"/>
      <c r="P48" s="1431"/>
      <c r="Q48" s="1431"/>
      <c r="R48" s="1431"/>
      <c r="S48" s="1431"/>
      <c r="T48" s="1431"/>
      <c r="U48" s="1431"/>
      <c r="V48" s="1431"/>
      <c r="W48" s="1431"/>
      <c r="X48" s="1431"/>
      <c r="Y48" s="1431"/>
      <c r="Z48" s="1431"/>
      <c r="AA48" s="1432"/>
      <c r="AB48" s="16"/>
    </row>
    <row r="49" spans="2:28" s="18" customFormat="1" ht="279.95" customHeight="1" x14ac:dyDescent="0.2">
      <c r="B49" s="19"/>
      <c r="C49" s="1430" t="s">
        <v>584</v>
      </c>
      <c r="D49" s="1276"/>
      <c r="E49" s="1276"/>
      <c r="F49" s="1276"/>
      <c r="G49" s="1276"/>
      <c r="H49" s="274"/>
      <c r="I49" s="274"/>
      <c r="J49" s="273" t="e">
        <f t="shared" si="0"/>
        <v>#DIV/0!</v>
      </c>
      <c r="K49" s="1431"/>
      <c r="L49" s="1431"/>
      <c r="M49" s="1431"/>
      <c r="N49" s="1431"/>
      <c r="O49" s="1431"/>
      <c r="P49" s="1431"/>
      <c r="Q49" s="1431"/>
      <c r="R49" s="1431"/>
      <c r="S49" s="1431"/>
      <c r="T49" s="1431"/>
      <c r="U49" s="1431"/>
      <c r="V49" s="1431"/>
      <c r="W49" s="1431"/>
      <c r="X49" s="1431"/>
      <c r="Y49" s="1431"/>
      <c r="Z49" s="1431"/>
      <c r="AA49" s="1432"/>
      <c r="AB49" s="16"/>
    </row>
    <row r="50" spans="2:28" s="267" customFormat="1" ht="18.75" customHeight="1" thickBot="1" x14ac:dyDescent="0.3">
      <c r="B50" s="272"/>
      <c r="C50" s="1477" t="s">
        <v>53</v>
      </c>
      <c r="D50" s="1478"/>
      <c r="E50" s="1478"/>
      <c r="F50" s="1478"/>
      <c r="G50" s="1479"/>
      <c r="H50" s="271">
        <f>IF(H38="","",SUM(H38:H43))</f>
        <v>22421</v>
      </c>
      <c r="I50" s="270">
        <f>IF(I38="","",SUM(I38:I43))</f>
        <v>22421</v>
      </c>
      <c r="J50" s="269">
        <f>IF(H50="","",+H50/I50)</f>
        <v>1</v>
      </c>
      <c r="K50" s="1480"/>
      <c r="L50" s="1480"/>
      <c r="M50" s="1480"/>
      <c r="N50" s="1480"/>
      <c r="O50" s="1480"/>
      <c r="P50" s="1480"/>
      <c r="Q50" s="1480"/>
      <c r="R50" s="1480"/>
      <c r="S50" s="1480"/>
      <c r="T50" s="1480"/>
      <c r="U50" s="1480"/>
      <c r="V50" s="1480"/>
      <c r="W50" s="1480"/>
      <c r="X50" s="1480"/>
      <c r="Y50" s="1480"/>
      <c r="Z50" s="1480"/>
      <c r="AA50" s="1481"/>
      <c r="AB50" s="268"/>
    </row>
    <row r="51" spans="2:28" s="18" customFormat="1" ht="5.25" customHeight="1" x14ac:dyDescent="0.2">
      <c r="B51" s="19"/>
      <c r="C51" s="15"/>
      <c r="D51" s="15"/>
      <c r="E51" s="15"/>
      <c r="F51" s="15"/>
      <c r="G51" s="15"/>
      <c r="H51" s="100"/>
      <c r="I51" s="100"/>
      <c r="J51" s="100"/>
      <c r="K51" s="100"/>
      <c r="L51" s="101"/>
      <c r="M51" s="15"/>
      <c r="N51" s="15"/>
      <c r="O51" s="15"/>
      <c r="P51" s="15"/>
      <c r="Q51" s="15"/>
      <c r="R51" s="15"/>
      <c r="S51" s="15"/>
      <c r="T51" s="15"/>
      <c r="U51" s="15"/>
      <c r="V51" s="15"/>
      <c r="W51" s="15"/>
      <c r="X51" s="15"/>
      <c r="Y51" s="15"/>
      <c r="Z51" s="15"/>
      <c r="AA51" s="15"/>
      <c r="AB51" s="16"/>
    </row>
    <row r="52" spans="2:28" s="18" customFormat="1" ht="5.0999999999999996" customHeight="1" thickBot="1" x14ac:dyDescent="0.25">
      <c r="B52" s="19"/>
      <c r="C52" s="15"/>
      <c r="D52" s="15"/>
      <c r="E52" s="15"/>
      <c r="F52" s="15"/>
      <c r="G52" s="15"/>
      <c r="H52" s="100"/>
      <c r="I52" s="100"/>
      <c r="J52" s="100"/>
      <c r="K52" s="100"/>
      <c r="L52" s="101"/>
      <c r="M52" s="15"/>
      <c r="N52" s="15"/>
      <c r="O52" s="15"/>
      <c r="P52" s="15"/>
      <c r="Q52" s="15"/>
      <c r="R52" s="15"/>
      <c r="S52" s="15"/>
      <c r="T52" s="15"/>
      <c r="U52" s="15"/>
      <c r="V52" s="15"/>
      <c r="W52" s="15"/>
      <c r="X52" s="15"/>
      <c r="Y52" s="15"/>
      <c r="Z52" s="15"/>
      <c r="AA52" s="15"/>
      <c r="AB52" s="16"/>
    </row>
    <row r="53" spans="2:28" s="18" customFormat="1" ht="14.25" customHeight="1" x14ac:dyDescent="0.2">
      <c r="B53" s="19"/>
      <c r="C53" s="588" t="s">
        <v>54</v>
      </c>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90"/>
      <c r="AB53" s="16"/>
    </row>
    <row r="54" spans="2:28" ht="15" customHeight="1" thickBot="1" x14ac:dyDescent="0.25">
      <c r="B54" s="14"/>
      <c r="C54" s="608"/>
      <c r="D54" s="609"/>
      <c r="E54" s="609"/>
      <c r="F54" s="609"/>
      <c r="G54" s="609"/>
      <c r="H54" s="609"/>
      <c r="I54" s="609"/>
      <c r="J54" s="609"/>
      <c r="K54" s="609"/>
      <c r="L54" s="609"/>
      <c r="M54" s="609"/>
      <c r="N54" s="609"/>
      <c r="O54" s="609"/>
      <c r="P54" s="609"/>
      <c r="Q54" s="609"/>
      <c r="R54" s="609"/>
      <c r="S54" s="609"/>
      <c r="T54" s="609"/>
      <c r="U54" s="609"/>
      <c r="V54" s="609"/>
      <c r="W54" s="609"/>
      <c r="X54" s="609"/>
      <c r="Y54" s="609"/>
      <c r="Z54" s="609"/>
      <c r="AA54" s="610"/>
      <c r="AB54" s="16"/>
    </row>
    <row r="55" spans="2:28" ht="14.25" customHeight="1" x14ac:dyDescent="0.2">
      <c r="B55" s="14"/>
      <c r="C55" s="719" t="s">
        <v>429</v>
      </c>
      <c r="D55" s="720"/>
      <c r="E55" s="720"/>
      <c r="F55" s="720"/>
      <c r="G55" s="720"/>
      <c r="H55" s="720"/>
      <c r="I55" s="720"/>
      <c r="J55" s="720"/>
      <c r="K55" s="720"/>
      <c r="L55" s="720"/>
      <c r="M55" s="720"/>
      <c r="N55" s="720"/>
      <c r="O55" s="720"/>
      <c r="P55" s="720"/>
      <c r="Q55" s="720"/>
      <c r="R55" s="720"/>
      <c r="S55" s="720"/>
      <c r="T55" s="720"/>
      <c r="U55" s="720"/>
      <c r="V55" s="720"/>
      <c r="W55" s="720"/>
      <c r="X55" s="720"/>
      <c r="Y55" s="720"/>
      <c r="Z55" s="720"/>
      <c r="AA55" s="721"/>
      <c r="AB55" s="16"/>
    </row>
    <row r="56" spans="2:28" x14ac:dyDescent="0.2">
      <c r="B56" s="14"/>
      <c r="C56" s="722"/>
      <c r="D56" s="723"/>
      <c r="E56" s="723"/>
      <c r="F56" s="723"/>
      <c r="G56" s="723"/>
      <c r="H56" s="723"/>
      <c r="I56" s="723"/>
      <c r="J56" s="723"/>
      <c r="K56" s="723"/>
      <c r="L56" s="723"/>
      <c r="M56" s="723"/>
      <c r="N56" s="723"/>
      <c r="O56" s="723"/>
      <c r="P56" s="723"/>
      <c r="Q56" s="723"/>
      <c r="R56" s="723"/>
      <c r="S56" s="723"/>
      <c r="T56" s="723"/>
      <c r="U56" s="723"/>
      <c r="V56" s="723"/>
      <c r="W56" s="723"/>
      <c r="X56" s="723"/>
      <c r="Y56" s="723"/>
      <c r="Z56" s="723"/>
      <c r="AA56" s="724"/>
      <c r="AB56" s="16"/>
    </row>
    <row r="57" spans="2:28" ht="14.25" customHeight="1" x14ac:dyDescent="0.2">
      <c r="B57" s="14"/>
      <c r="C57" s="722"/>
      <c r="D57" s="723"/>
      <c r="E57" s="723"/>
      <c r="F57" s="723"/>
      <c r="G57" s="723"/>
      <c r="H57" s="723"/>
      <c r="I57" s="723"/>
      <c r="J57" s="723"/>
      <c r="K57" s="723"/>
      <c r="L57" s="723"/>
      <c r="M57" s="723"/>
      <c r="N57" s="723"/>
      <c r="O57" s="723"/>
      <c r="P57" s="723"/>
      <c r="Q57" s="723"/>
      <c r="R57" s="723"/>
      <c r="S57" s="723"/>
      <c r="T57" s="723"/>
      <c r="U57" s="723"/>
      <c r="V57" s="723"/>
      <c r="W57" s="723"/>
      <c r="X57" s="723"/>
      <c r="Y57" s="723"/>
      <c r="Z57" s="723"/>
      <c r="AA57" s="724"/>
      <c r="AB57" s="16"/>
    </row>
    <row r="58" spans="2:28" ht="15" customHeight="1" x14ac:dyDescent="0.2">
      <c r="B58" s="14"/>
      <c r="C58" s="722"/>
      <c r="D58" s="723"/>
      <c r="E58" s="723"/>
      <c r="F58" s="723"/>
      <c r="G58" s="723"/>
      <c r="H58" s="723"/>
      <c r="I58" s="723"/>
      <c r="J58" s="723"/>
      <c r="K58" s="723"/>
      <c r="L58" s="723"/>
      <c r="M58" s="723"/>
      <c r="N58" s="723"/>
      <c r="O58" s="723"/>
      <c r="P58" s="723"/>
      <c r="Q58" s="723"/>
      <c r="R58" s="723"/>
      <c r="S58" s="723"/>
      <c r="T58" s="723"/>
      <c r="U58" s="723"/>
      <c r="V58" s="723"/>
      <c r="W58" s="723"/>
      <c r="X58" s="723"/>
      <c r="Y58" s="723"/>
      <c r="Z58" s="723"/>
      <c r="AA58" s="724"/>
      <c r="AB58" s="16"/>
    </row>
    <row r="59" spans="2:28" x14ac:dyDescent="0.2">
      <c r="B59" s="14"/>
      <c r="C59" s="722"/>
      <c r="D59" s="723"/>
      <c r="E59" s="723"/>
      <c r="F59" s="723"/>
      <c r="G59" s="723"/>
      <c r="H59" s="723"/>
      <c r="I59" s="723"/>
      <c r="J59" s="723"/>
      <c r="K59" s="723"/>
      <c r="L59" s="723"/>
      <c r="M59" s="723"/>
      <c r="N59" s="723"/>
      <c r="O59" s="723"/>
      <c r="P59" s="723"/>
      <c r="Q59" s="723"/>
      <c r="R59" s="723"/>
      <c r="S59" s="723"/>
      <c r="T59" s="723"/>
      <c r="U59" s="723"/>
      <c r="V59" s="723"/>
      <c r="W59" s="723"/>
      <c r="X59" s="723"/>
      <c r="Y59" s="723"/>
      <c r="Z59" s="723"/>
      <c r="AA59" s="724"/>
      <c r="AB59" s="16"/>
    </row>
    <row r="60" spans="2:28" x14ac:dyDescent="0.2">
      <c r="B60" s="14"/>
      <c r="C60" s="722"/>
      <c r="D60" s="723"/>
      <c r="E60" s="723"/>
      <c r="F60" s="723"/>
      <c r="G60" s="723"/>
      <c r="H60" s="723"/>
      <c r="I60" s="723"/>
      <c r="J60" s="723"/>
      <c r="K60" s="723"/>
      <c r="L60" s="723"/>
      <c r="M60" s="723"/>
      <c r="N60" s="723"/>
      <c r="O60" s="723"/>
      <c r="P60" s="723"/>
      <c r="Q60" s="723"/>
      <c r="R60" s="723"/>
      <c r="S60" s="723"/>
      <c r="T60" s="723"/>
      <c r="U60" s="723"/>
      <c r="V60" s="723"/>
      <c r="W60" s="723"/>
      <c r="X60" s="723"/>
      <c r="Y60" s="723"/>
      <c r="Z60" s="723"/>
      <c r="AA60" s="724"/>
      <c r="AB60" s="16"/>
    </row>
    <row r="61" spans="2:28" x14ac:dyDescent="0.2">
      <c r="B61" s="14"/>
      <c r="C61" s="722"/>
      <c r="D61" s="723"/>
      <c r="E61" s="723"/>
      <c r="F61" s="723"/>
      <c r="G61" s="723"/>
      <c r="H61" s="723"/>
      <c r="I61" s="723"/>
      <c r="J61" s="723"/>
      <c r="K61" s="723"/>
      <c r="L61" s="723"/>
      <c r="M61" s="723"/>
      <c r="N61" s="723"/>
      <c r="O61" s="723"/>
      <c r="P61" s="723"/>
      <c r="Q61" s="723"/>
      <c r="R61" s="723"/>
      <c r="S61" s="723"/>
      <c r="T61" s="723"/>
      <c r="U61" s="723"/>
      <c r="V61" s="723"/>
      <c r="W61" s="723"/>
      <c r="X61" s="723"/>
      <c r="Y61" s="723"/>
      <c r="Z61" s="723"/>
      <c r="AA61" s="724"/>
      <c r="AB61" s="16"/>
    </row>
    <row r="62" spans="2:28" x14ac:dyDescent="0.2">
      <c r="B62" s="14"/>
      <c r="C62" s="722"/>
      <c r="D62" s="723"/>
      <c r="E62" s="723"/>
      <c r="F62" s="723"/>
      <c r="G62" s="723"/>
      <c r="H62" s="723"/>
      <c r="I62" s="723"/>
      <c r="J62" s="723"/>
      <c r="K62" s="723"/>
      <c r="L62" s="723"/>
      <c r="M62" s="723"/>
      <c r="N62" s="723"/>
      <c r="O62" s="723"/>
      <c r="P62" s="723"/>
      <c r="Q62" s="723"/>
      <c r="R62" s="723"/>
      <c r="S62" s="723"/>
      <c r="T62" s="723"/>
      <c r="U62" s="723"/>
      <c r="V62" s="723"/>
      <c r="W62" s="723"/>
      <c r="X62" s="723"/>
      <c r="Y62" s="723"/>
      <c r="Z62" s="723"/>
      <c r="AA62" s="724"/>
      <c r="AB62" s="16"/>
    </row>
    <row r="63" spans="2:28" x14ac:dyDescent="0.2">
      <c r="B63" s="14"/>
      <c r="C63" s="722"/>
      <c r="D63" s="723"/>
      <c r="E63" s="723"/>
      <c r="F63" s="723"/>
      <c r="G63" s="723"/>
      <c r="H63" s="723"/>
      <c r="I63" s="723"/>
      <c r="J63" s="723"/>
      <c r="K63" s="723"/>
      <c r="L63" s="723"/>
      <c r="M63" s="723"/>
      <c r="N63" s="723"/>
      <c r="O63" s="723"/>
      <c r="P63" s="723"/>
      <c r="Q63" s="723"/>
      <c r="R63" s="723"/>
      <c r="S63" s="723"/>
      <c r="T63" s="723"/>
      <c r="U63" s="723"/>
      <c r="V63" s="723"/>
      <c r="W63" s="723"/>
      <c r="X63" s="723"/>
      <c r="Y63" s="723"/>
      <c r="Z63" s="723"/>
      <c r="AA63" s="724"/>
      <c r="AB63" s="16"/>
    </row>
    <row r="64" spans="2:28" x14ac:dyDescent="0.2">
      <c r="B64" s="14"/>
      <c r="C64" s="722"/>
      <c r="D64" s="723"/>
      <c r="E64" s="723"/>
      <c r="F64" s="723"/>
      <c r="G64" s="723"/>
      <c r="H64" s="723"/>
      <c r="I64" s="723"/>
      <c r="J64" s="723"/>
      <c r="K64" s="723"/>
      <c r="L64" s="723"/>
      <c r="M64" s="723"/>
      <c r="N64" s="723"/>
      <c r="O64" s="723"/>
      <c r="P64" s="723"/>
      <c r="Q64" s="723"/>
      <c r="R64" s="723"/>
      <c r="S64" s="723"/>
      <c r="T64" s="723"/>
      <c r="U64" s="723"/>
      <c r="V64" s="723"/>
      <c r="W64" s="723"/>
      <c r="X64" s="723"/>
      <c r="Y64" s="723"/>
      <c r="Z64" s="723"/>
      <c r="AA64" s="724"/>
      <c r="AB64" s="16"/>
    </row>
    <row r="65" spans="2:28" x14ac:dyDescent="0.2">
      <c r="B65" s="14"/>
      <c r="C65" s="722"/>
      <c r="D65" s="723"/>
      <c r="E65" s="723"/>
      <c r="F65" s="723"/>
      <c r="G65" s="723"/>
      <c r="H65" s="723"/>
      <c r="I65" s="723"/>
      <c r="J65" s="723"/>
      <c r="K65" s="723"/>
      <c r="L65" s="723"/>
      <c r="M65" s="723"/>
      <c r="N65" s="723"/>
      <c r="O65" s="723"/>
      <c r="P65" s="723"/>
      <c r="Q65" s="723"/>
      <c r="R65" s="723"/>
      <c r="S65" s="723"/>
      <c r="T65" s="723"/>
      <c r="U65" s="723"/>
      <c r="V65" s="723"/>
      <c r="W65" s="723"/>
      <c r="X65" s="723"/>
      <c r="Y65" s="723"/>
      <c r="Z65" s="723"/>
      <c r="AA65" s="724"/>
      <c r="AB65" s="16"/>
    </row>
    <row r="66" spans="2:28" x14ac:dyDescent="0.2">
      <c r="B66" s="14"/>
      <c r="C66" s="722"/>
      <c r="D66" s="723"/>
      <c r="E66" s="723"/>
      <c r="F66" s="723"/>
      <c r="G66" s="723"/>
      <c r="H66" s="723"/>
      <c r="I66" s="723"/>
      <c r="J66" s="723"/>
      <c r="K66" s="723"/>
      <c r="L66" s="723"/>
      <c r="M66" s="723"/>
      <c r="N66" s="723"/>
      <c r="O66" s="723"/>
      <c r="P66" s="723"/>
      <c r="Q66" s="723"/>
      <c r="R66" s="723"/>
      <c r="S66" s="723"/>
      <c r="T66" s="723"/>
      <c r="U66" s="723"/>
      <c r="V66" s="723"/>
      <c r="W66" s="723"/>
      <c r="X66" s="723"/>
      <c r="Y66" s="723"/>
      <c r="Z66" s="723"/>
      <c r="AA66" s="724"/>
      <c r="AB66" s="16"/>
    </row>
    <row r="67" spans="2:28" ht="15" thickBot="1" x14ac:dyDescent="0.25">
      <c r="B67" s="14"/>
      <c r="C67" s="725"/>
      <c r="D67" s="726"/>
      <c r="E67" s="726"/>
      <c r="F67" s="726"/>
      <c r="G67" s="726"/>
      <c r="H67" s="726"/>
      <c r="I67" s="726"/>
      <c r="J67" s="726"/>
      <c r="K67" s="726"/>
      <c r="L67" s="726"/>
      <c r="M67" s="726"/>
      <c r="N67" s="726"/>
      <c r="O67" s="726"/>
      <c r="P67" s="726"/>
      <c r="Q67" s="726"/>
      <c r="R67" s="726"/>
      <c r="S67" s="726"/>
      <c r="T67" s="726"/>
      <c r="U67" s="726"/>
      <c r="V67" s="726"/>
      <c r="W67" s="726"/>
      <c r="X67" s="726"/>
      <c r="Y67" s="726"/>
      <c r="Z67" s="726"/>
      <c r="AA67" s="727"/>
      <c r="AB67" s="16"/>
    </row>
    <row r="68" spans="2:28" ht="7.5" customHeight="1" x14ac:dyDescent="0.2">
      <c r="B68" s="20"/>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21"/>
    </row>
    <row r="69" spans="2:28" ht="6.75" customHeight="1" thickBot="1" x14ac:dyDescent="0.25">
      <c r="B69" s="2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23"/>
    </row>
    <row r="70" spans="2:28" ht="14.25" customHeight="1" x14ac:dyDescent="0.2">
      <c r="B70" s="24"/>
      <c r="C70" s="732" t="s">
        <v>46</v>
      </c>
      <c r="D70" s="733"/>
      <c r="E70" s="733"/>
      <c r="F70" s="733"/>
      <c r="G70" s="733"/>
      <c r="H70" s="733" t="s">
        <v>85</v>
      </c>
      <c r="I70" s="733"/>
      <c r="J70" s="733" t="s">
        <v>56</v>
      </c>
      <c r="K70" s="733"/>
      <c r="L70" s="733"/>
      <c r="M70" s="733"/>
      <c r="N70" s="733" t="s">
        <v>585</v>
      </c>
      <c r="O70" s="733"/>
      <c r="P70" s="733"/>
      <c r="Q70" s="733"/>
      <c r="R70" s="733"/>
      <c r="S70" s="733"/>
      <c r="T70" s="733"/>
      <c r="U70" s="733"/>
      <c r="V70" s="733" t="s">
        <v>58</v>
      </c>
      <c r="W70" s="733"/>
      <c r="X70" s="733"/>
      <c r="Y70" s="733"/>
      <c r="Z70" s="733"/>
      <c r="AA70" s="1482"/>
      <c r="AB70" s="25"/>
    </row>
    <row r="71" spans="2:28" ht="14.25" customHeight="1" x14ac:dyDescent="0.2">
      <c r="B71" s="26"/>
      <c r="C71" s="734"/>
      <c r="D71" s="735"/>
      <c r="E71" s="735"/>
      <c r="F71" s="735"/>
      <c r="G71" s="735"/>
      <c r="H71" s="735"/>
      <c r="I71" s="735"/>
      <c r="J71" s="735"/>
      <c r="K71" s="735"/>
      <c r="L71" s="735"/>
      <c r="M71" s="735"/>
      <c r="N71" s="735"/>
      <c r="O71" s="735"/>
      <c r="P71" s="735"/>
      <c r="Q71" s="735"/>
      <c r="R71" s="735"/>
      <c r="S71" s="735"/>
      <c r="T71" s="735"/>
      <c r="U71" s="735"/>
      <c r="V71" s="735"/>
      <c r="W71" s="735"/>
      <c r="X71" s="735"/>
      <c r="Y71" s="735"/>
      <c r="Z71" s="735"/>
      <c r="AA71" s="1483"/>
      <c r="AB71" s="25"/>
    </row>
    <row r="72" spans="2:28" ht="15" customHeight="1" x14ac:dyDescent="0.2">
      <c r="B72" s="26"/>
      <c r="C72" s="734"/>
      <c r="D72" s="735"/>
      <c r="E72" s="735"/>
      <c r="F72" s="735"/>
      <c r="G72" s="735"/>
      <c r="H72" s="735"/>
      <c r="I72" s="735"/>
      <c r="J72" s="735"/>
      <c r="K72" s="735"/>
      <c r="L72" s="735"/>
      <c r="M72" s="735"/>
      <c r="N72" s="735"/>
      <c r="O72" s="735"/>
      <c r="P72" s="735"/>
      <c r="Q72" s="735"/>
      <c r="R72" s="735"/>
      <c r="S72" s="735"/>
      <c r="T72" s="735"/>
      <c r="U72" s="735"/>
      <c r="V72" s="735"/>
      <c r="W72" s="735"/>
      <c r="X72" s="735"/>
      <c r="Y72" s="735"/>
      <c r="Z72" s="735"/>
      <c r="AA72" s="1483"/>
      <c r="AB72" s="25"/>
    </row>
    <row r="73" spans="2:28" ht="75" customHeight="1" x14ac:dyDescent="0.2">
      <c r="B73" s="24"/>
      <c r="C73" s="1484" t="str">
        <f t="shared" ref="C73:C84" si="1">+C38</f>
        <v>MES 1</v>
      </c>
      <c r="D73" s="1299"/>
      <c r="E73" s="1299"/>
      <c r="F73" s="1299"/>
      <c r="G73" s="1299"/>
      <c r="H73" s="1485">
        <v>1</v>
      </c>
      <c r="I73" s="1485"/>
      <c r="J73" s="1486">
        <v>1</v>
      </c>
      <c r="K73" s="1486"/>
      <c r="L73" s="1486"/>
      <c r="M73" s="1486"/>
      <c r="N73" s="1487" t="s">
        <v>586</v>
      </c>
      <c r="O73" s="1487"/>
      <c r="P73" s="1487"/>
      <c r="Q73" s="1487"/>
      <c r="R73" s="1487"/>
      <c r="S73" s="1487"/>
      <c r="T73" s="1487"/>
      <c r="U73" s="1487"/>
      <c r="V73" s="1488" t="s">
        <v>587</v>
      </c>
      <c r="W73" s="1488"/>
      <c r="X73" s="1488"/>
      <c r="Y73" s="1488"/>
      <c r="Z73" s="1488"/>
      <c r="AA73" s="1489"/>
      <c r="AB73" s="27"/>
    </row>
    <row r="74" spans="2:28" ht="75" customHeight="1" x14ac:dyDescent="0.2">
      <c r="B74" s="24"/>
      <c r="C74" s="1484" t="str">
        <f t="shared" si="1"/>
        <v>MES 2</v>
      </c>
      <c r="D74" s="1299"/>
      <c r="E74" s="1299"/>
      <c r="F74" s="1299"/>
      <c r="G74" s="1299"/>
      <c r="H74" s="1485">
        <v>1</v>
      </c>
      <c r="I74" s="1485"/>
      <c r="J74" s="1486">
        <v>1</v>
      </c>
      <c r="K74" s="1486"/>
      <c r="L74" s="1486"/>
      <c r="M74" s="1486"/>
      <c r="N74" s="1487" t="s">
        <v>586</v>
      </c>
      <c r="O74" s="1487"/>
      <c r="P74" s="1487"/>
      <c r="Q74" s="1487"/>
      <c r="R74" s="1487"/>
      <c r="S74" s="1487"/>
      <c r="T74" s="1487"/>
      <c r="U74" s="1487"/>
      <c r="V74" s="1488" t="s">
        <v>587</v>
      </c>
      <c r="W74" s="1488"/>
      <c r="X74" s="1488"/>
      <c r="Y74" s="1488"/>
      <c r="Z74" s="1488"/>
      <c r="AA74" s="1489"/>
      <c r="AB74" s="27"/>
    </row>
    <row r="75" spans="2:28" ht="75" customHeight="1" x14ac:dyDescent="0.2">
      <c r="B75" s="24"/>
      <c r="C75" s="1484" t="str">
        <f t="shared" si="1"/>
        <v>MES 3</v>
      </c>
      <c r="D75" s="1299"/>
      <c r="E75" s="1299"/>
      <c r="F75" s="1299"/>
      <c r="G75" s="1299"/>
      <c r="H75" s="1485">
        <v>1</v>
      </c>
      <c r="I75" s="1485"/>
      <c r="J75" s="1486">
        <v>1</v>
      </c>
      <c r="K75" s="1486"/>
      <c r="L75" s="1486"/>
      <c r="M75" s="1486"/>
      <c r="N75" s="1487" t="s">
        <v>586</v>
      </c>
      <c r="O75" s="1487"/>
      <c r="P75" s="1487"/>
      <c r="Q75" s="1487"/>
      <c r="R75" s="1487"/>
      <c r="S75" s="1487"/>
      <c r="T75" s="1487"/>
      <c r="U75" s="1487"/>
      <c r="V75" s="1488" t="s">
        <v>587</v>
      </c>
      <c r="W75" s="1488"/>
      <c r="X75" s="1488"/>
      <c r="Y75" s="1488"/>
      <c r="Z75" s="1488"/>
      <c r="AA75" s="1489"/>
      <c r="AB75" s="27"/>
    </row>
    <row r="76" spans="2:28" ht="75" customHeight="1" x14ac:dyDescent="0.2">
      <c r="B76" s="24"/>
      <c r="C76" s="1484" t="str">
        <f t="shared" si="1"/>
        <v>MES 4</v>
      </c>
      <c r="D76" s="1299"/>
      <c r="E76" s="1299"/>
      <c r="F76" s="1299"/>
      <c r="G76" s="1299"/>
      <c r="H76" s="1485">
        <v>1</v>
      </c>
      <c r="I76" s="1485"/>
      <c r="J76" s="1486">
        <f t="shared" ref="J76:J81" si="2">+J41</f>
        <v>1</v>
      </c>
      <c r="K76" s="1486"/>
      <c r="L76" s="1486"/>
      <c r="M76" s="1486"/>
      <c r="N76" s="1487" t="s">
        <v>586</v>
      </c>
      <c r="O76" s="1487"/>
      <c r="P76" s="1487"/>
      <c r="Q76" s="1487"/>
      <c r="R76" s="1487"/>
      <c r="S76" s="1487"/>
      <c r="T76" s="1487"/>
      <c r="U76" s="1487"/>
      <c r="V76" s="1488" t="s">
        <v>587</v>
      </c>
      <c r="W76" s="1488"/>
      <c r="X76" s="1488"/>
      <c r="Y76" s="1488"/>
      <c r="Z76" s="1488"/>
      <c r="AA76" s="1489"/>
      <c r="AB76" s="27"/>
    </row>
    <row r="77" spans="2:28" ht="75" customHeight="1" x14ac:dyDescent="0.2">
      <c r="B77" s="24"/>
      <c r="C77" s="1484" t="str">
        <f t="shared" si="1"/>
        <v>MES 5</v>
      </c>
      <c r="D77" s="1299"/>
      <c r="E77" s="1299"/>
      <c r="F77" s="1299"/>
      <c r="G77" s="1299"/>
      <c r="H77" s="1485">
        <v>1</v>
      </c>
      <c r="I77" s="1485"/>
      <c r="J77" s="1486">
        <f t="shared" si="2"/>
        <v>1</v>
      </c>
      <c r="K77" s="1486"/>
      <c r="L77" s="1486"/>
      <c r="M77" s="1486"/>
      <c r="N77" s="1487" t="s">
        <v>586</v>
      </c>
      <c r="O77" s="1487"/>
      <c r="P77" s="1487"/>
      <c r="Q77" s="1487"/>
      <c r="R77" s="1487"/>
      <c r="S77" s="1487"/>
      <c r="T77" s="1487"/>
      <c r="U77" s="1487"/>
      <c r="V77" s="1488" t="s">
        <v>587</v>
      </c>
      <c r="W77" s="1488"/>
      <c r="X77" s="1488"/>
      <c r="Y77" s="1488"/>
      <c r="Z77" s="1488"/>
      <c r="AA77" s="1489"/>
      <c r="AB77" s="27"/>
    </row>
    <row r="78" spans="2:28" ht="75" customHeight="1" x14ac:dyDescent="0.2">
      <c r="B78" s="24"/>
      <c r="C78" s="1484" t="str">
        <f t="shared" si="1"/>
        <v>MES 6</v>
      </c>
      <c r="D78" s="1299"/>
      <c r="E78" s="1299"/>
      <c r="F78" s="1299"/>
      <c r="G78" s="1299"/>
      <c r="H78" s="1485">
        <v>1</v>
      </c>
      <c r="I78" s="1485"/>
      <c r="J78" s="1486">
        <f t="shared" si="2"/>
        <v>1</v>
      </c>
      <c r="K78" s="1486"/>
      <c r="L78" s="1486"/>
      <c r="M78" s="1486"/>
      <c r="N78" s="1487" t="s">
        <v>586</v>
      </c>
      <c r="O78" s="1487"/>
      <c r="P78" s="1487"/>
      <c r="Q78" s="1487"/>
      <c r="R78" s="1487"/>
      <c r="S78" s="1487"/>
      <c r="T78" s="1487"/>
      <c r="U78" s="1487"/>
      <c r="V78" s="1488" t="s">
        <v>587</v>
      </c>
      <c r="W78" s="1488"/>
      <c r="X78" s="1488"/>
      <c r="Y78" s="1488"/>
      <c r="Z78" s="1488"/>
      <c r="AA78" s="1489"/>
      <c r="AB78" s="27"/>
    </row>
    <row r="79" spans="2:28" ht="75" customHeight="1" x14ac:dyDescent="0.2">
      <c r="B79" s="24"/>
      <c r="C79" s="1484" t="str">
        <f t="shared" si="1"/>
        <v>MES 7</v>
      </c>
      <c r="D79" s="1299"/>
      <c r="E79" s="1299"/>
      <c r="F79" s="1299"/>
      <c r="G79" s="1299"/>
      <c r="H79" s="1485">
        <v>1</v>
      </c>
      <c r="I79" s="1485"/>
      <c r="J79" s="1486">
        <f t="shared" si="2"/>
        <v>1</v>
      </c>
      <c r="K79" s="1486"/>
      <c r="L79" s="1486"/>
      <c r="M79" s="1486"/>
      <c r="N79" s="1487" t="s">
        <v>586</v>
      </c>
      <c r="O79" s="1487"/>
      <c r="P79" s="1487"/>
      <c r="Q79" s="1487"/>
      <c r="R79" s="1487"/>
      <c r="S79" s="1487"/>
      <c r="T79" s="1487"/>
      <c r="U79" s="1487"/>
      <c r="V79" s="1488" t="s">
        <v>587</v>
      </c>
      <c r="W79" s="1488"/>
      <c r="X79" s="1488"/>
      <c r="Y79" s="1488"/>
      <c r="Z79" s="1488"/>
      <c r="AA79" s="1489"/>
      <c r="AB79" s="27"/>
    </row>
    <row r="80" spans="2:28" ht="75" customHeight="1" x14ac:dyDescent="0.2">
      <c r="B80" s="24"/>
      <c r="C80" s="1484" t="str">
        <f t="shared" si="1"/>
        <v>MES 8</v>
      </c>
      <c r="D80" s="1299"/>
      <c r="E80" s="1299"/>
      <c r="F80" s="1299"/>
      <c r="G80" s="1299"/>
      <c r="H80" s="1485">
        <v>1</v>
      </c>
      <c r="I80" s="1485"/>
      <c r="J80" s="1486">
        <f t="shared" si="2"/>
        <v>1</v>
      </c>
      <c r="K80" s="1486"/>
      <c r="L80" s="1486"/>
      <c r="M80" s="1486"/>
      <c r="N80" s="1487" t="s">
        <v>586</v>
      </c>
      <c r="O80" s="1487"/>
      <c r="P80" s="1487"/>
      <c r="Q80" s="1487"/>
      <c r="R80" s="1487"/>
      <c r="S80" s="1487"/>
      <c r="T80" s="1487"/>
      <c r="U80" s="1487"/>
      <c r="V80" s="1488" t="s">
        <v>587</v>
      </c>
      <c r="W80" s="1488"/>
      <c r="X80" s="1488"/>
      <c r="Y80" s="1488"/>
      <c r="Z80" s="1488"/>
      <c r="AA80" s="1489"/>
      <c r="AB80" s="27"/>
    </row>
    <row r="81" spans="2:28" ht="75" customHeight="1" x14ac:dyDescent="0.2">
      <c r="B81" s="24"/>
      <c r="C81" s="1484" t="str">
        <f t="shared" si="1"/>
        <v>MES 9</v>
      </c>
      <c r="D81" s="1299"/>
      <c r="E81" s="1299"/>
      <c r="F81" s="1299"/>
      <c r="G81" s="1299"/>
      <c r="H81" s="1490">
        <v>1</v>
      </c>
      <c r="I81" s="1491"/>
      <c r="J81" s="1486">
        <f t="shared" si="2"/>
        <v>1</v>
      </c>
      <c r="K81" s="1486"/>
      <c r="L81" s="1486"/>
      <c r="M81" s="1486"/>
      <c r="N81" s="1487" t="s">
        <v>586</v>
      </c>
      <c r="O81" s="1487"/>
      <c r="P81" s="1487"/>
      <c r="Q81" s="1487"/>
      <c r="R81" s="1487"/>
      <c r="S81" s="1487"/>
      <c r="T81" s="1487"/>
      <c r="U81" s="1487"/>
      <c r="V81" s="1488" t="s">
        <v>587</v>
      </c>
      <c r="W81" s="1488"/>
      <c r="X81" s="1488"/>
      <c r="Y81" s="1488"/>
      <c r="Z81" s="1488"/>
      <c r="AA81" s="1489"/>
      <c r="AB81" s="27"/>
    </row>
    <row r="82" spans="2:28" ht="75" customHeight="1" x14ac:dyDescent="0.2">
      <c r="B82" s="24"/>
      <c r="C82" s="1484" t="str">
        <f t="shared" si="1"/>
        <v>MES 10</v>
      </c>
      <c r="D82" s="1299"/>
      <c r="E82" s="1299"/>
      <c r="F82" s="1299"/>
      <c r="G82" s="1299"/>
      <c r="H82" s="1490">
        <v>1</v>
      </c>
      <c r="I82" s="1491"/>
      <c r="J82" s="1486"/>
      <c r="K82" s="1486"/>
      <c r="L82" s="1486"/>
      <c r="M82" s="1486"/>
      <c r="N82" s="1487"/>
      <c r="O82" s="1487"/>
      <c r="P82" s="1487"/>
      <c r="Q82" s="1487"/>
      <c r="R82" s="1487"/>
      <c r="S82" s="1487"/>
      <c r="T82" s="1487"/>
      <c r="U82" s="1487"/>
      <c r="V82" s="1488"/>
      <c r="W82" s="1488"/>
      <c r="X82" s="1488"/>
      <c r="Y82" s="1488"/>
      <c r="Z82" s="1488"/>
      <c r="AA82" s="1489"/>
      <c r="AB82" s="27"/>
    </row>
    <row r="83" spans="2:28" ht="75" customHeight="1" x14ac:dyDescent="0.2">
      <c r="B83" s="24"/>
      <c r="C83" s="1484" t="str">
        <f t="shared" si="1"/>
        <v>MES 11</v>
      </c>
      <c r="D83" s="1299"/>
      <c r="E83" s="1299"/>
      <c r="F83" s="1299"/>
      <c r="G83" s="1299"/>
      <c r="H83" s="1490">
        <v>1</v>
      </c>
      <c r="I83" s="1491"/>
      <c r="J83" s="1486"/>
      <c r="K83" s="1486"/>
      <c r="L83" s="1486"/>
      <c r="M83" s="1486"/>
      <c r="N83" s="1487"/>
      <c r="O83" s="1487"/>
      <c r="P83" s="1487"/>
      <c r="Q83" s="1487"/>
      <c r="R83" s="1487"/>
      <c r="S83" s="1487"/>
      <c r="T83" s="1487"/>
      <c r="U83" s="1487"/>
      <c r="V83" s="1488"/>
      <c r="W83" s="1488"/>
      <c r="X83" s="1488"/>
      <c r="Y83" s="1488"/>
      <c r="Z83" s="1488"/>
      <c r="AA83" s="1489"/>
      <c r="AB83" s="27"/>
    </row>
    <row r="84" spans="2:28" ht="75" customHeight="1" thickBot="1" x14ac:dyDescent="0.25">
      <c r="B84" s="24"/>
      <c r="C84" s="1492" t="str">
        <f t="shared" si="1"/>
        <v>MES 12</v>
      </c>
      <c r="D84" s="407"/>
      <c r="E84" s="407"/>
      <c r="F84" s="407"/>
      <c r="G84" s="407"/>
      <c r="H84" s="1493">
        <v>1</v>
      </c>
      <c r="I84" s="1494"/>
      <c r="J84" s="1495"/>
      <c r="K84" s="1495"/>
      <c r="L84" s="1495"/>
      <c r="M84" s="1495"/>
      <c r="N84" s="1496"/>
      <c r="O84" s="1496"/>
      <c r="P84" s="1496"/>
      <c r="Q84" s="1496"/>
      <c r="R84" s="1496"/>
      <c r="S84" s="1496"/>
      <c r="T84" s="1496"/>
      <c r="U84" s="1496"/>
      <c r="V84" s="1497"/>
      <c r="W84" s="1497"/>
      <c r="X84" s="1497"/>
      <c r="Y84" s="1497"/>
      <c r="Z84" s="1497"/>
      <c r="AA84" s="1498"/>
      <c r="AB84" s="27"/>
    </row>
    <row r="85" spans="2:28" x14ac:dyDescent="0.2">
      <c r="B85" s="2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29"/>
    </row>
  </sheetData>
  <mergeCells count="158">
    <mergeCell ref="C77:G77"/>
    <mergeCell ref="H77:I77"/>
    <mergeCell ref="J77:M77"/>
    <mergeCell ref="N77:U77"/>
    <mergeCell ref="V77:AA77"/>
    <mergeCell ref="C78:G78"/>
    <mergeCell ref="H78:I78"/>
    <mergeCell ref="J78:M78"/>
    <mergeCell ref="N78:U78"/>
    <mergeCell ref="V78:AA78"/>
    <mergeCell ref="C75:G75"/>
    <mergeCell ref="H75:I75"/>
    <mergeCell ref="J75:M75"/>
    <mergeCell ref="N75:U75"/>
    <mergeCell ref="V75:AA75"/>
    <mergeCell ref="C76:G76"/>
    <mergeCell ref="H76:I76"/>
    <mergeCell ref="J76:M76"/>
    <mergeCell ref="N76:U76"/>
    <mergeCell ref="V76:AA76"/>
    <mergeCell ref="C73:G73"/>
    <mergeCell ref="H73:I73"/>
    <mergeCell ref="J73:M73"/>
    <mergeCell ref="N73:U73"/>
    <mergeCell ref="V73:AA73"/>
    <mergeCell ref="C74:G74"/>
    <mergeCell ref="H74:I74"/>
    <mergeCell ref="J74:M74"/>
    <mergeCell ref="N74:U74"/>
    <mergeCell ref="V74:AA74"/>
    <mergeCell ref="C83:G83"/>
    <mergeCell ref="H83:I83"/>
    <mergeCell ref="J83:M83"/>
    <mergeCell ref="N83:U83"/>
    <mergeCell ref="V83:AA83"/>
    <mergeCell ref="C84:G84"/>
    <mergeCell ref="H84:I84"/>
    <mergeCell ref="J84:M84"/>
    <mergeCell ref="N84:U84"/>
    <mergeCell ref="V84:AA84"/>
    <mergeCell ref="C81:G81"/>
    <mergeCell ref="H81:I81"/>
    <mergeCell ref="J81:M81"/>
    <mergeCell ref="N81:U81"/>
    <mergeCell ref="V81:AA81"/>
    <mergeCell ref="C82:G82"/>
    <mergeCell ref="H82:I82"/>
    <mergeCell ref="J82:M82"/>
    <mergeCell ref="N82:U82"/>
    <mergeCell ref="V82:AA82"/>
    <mergeCell ref="C79:G79"/>
    <mergeCell ref="H79:I79"/>
    <mergeCell ref="J79:M79"/>
    <mergeCell ref="N79:U79"/>
    <mergeCell ref="V79:AA79"/>
    <mergeCell ref="C80:G80"/>
    <mergeCell ref="H80:I80"/>
    <mergeCell ref="J80:M80"/>
    <mergeCell ref="N80:U80"/>
    <mergeCell ref="V80:AA80"/>
    <mergeCell ref="C50:G50"/>
    <mergeCell ref="K50:AA50"/>
    <mergeCell ref="C53:AA54"/>
    <mergeCell ref="C55:AA67"/>
    <mergeCell ref="C70:G72"/>
    <mergeCell ref="H70:I72"/>
    <mergeCell ref="J70:M72"/>
    <mergeCell ref="N70:U72"/>
    <mergeCell ref="V70:AA72"/>
    <mergeCell ref="C39:G39"/>
    <mergeCell ref="K39:AA39"/>
    <mergeCell ref="C40:G40"/>
    <mergeCell ref="K40:AA40"/>
    <mergeCell ref="C41:G41"/>
    <mergeCell ref="K41:AA41"/>
    <mergeCell ref="C42:G42"/>
    <mergeCell ref="K42:AA42"/>
    <mergeCell ref="C43:G43"/>
    <mergeCell ref="K43:AA43"/>
    <mergeCell ref="C34:AA35"/>
    <mergeCell ref="C36:G37"/>
    <mergeCell ref="H36:H37"/>
    <mergeCell ref="I36:I37"/>
    <mergeCell ref="J36:J37"/>
    <mergeCell ref="K36:AA37"/>
    <mergeCell ref="AB37:AB38"/>
    <mergeCell ref="C38:G38"/>
    <mergeCell ref="K38:AA38"/>
    <mergeCell ref="X30:AA30"/>
    <mergeCell ref="K31:N31"/>
    <mergeCell ref="O31:R31"/>
    <mergeCell ref="S31:T31"/>
    <mergeCell ref="U31:W31"/>
    <mergeCell ref="X31:Y31"/>
    <mergeCell ref="Z31:AA31"/>
    <mergeCell ref="K32:N32"/>
    <mergeCell ref="O32:R32"/>
    <mergeCell ref="S32:T32"/>
    <mergeCell ref="U32:W32"/>
    <mergeCell ref="X32:Y32"/>
    <mergeCell ref="Z32:AA32"/>
    <mergeCell ref="AD18:AM18"/>
    <mergeCell ref="C20:H21"/>
    <mergeCell ref="I20:L21"/>
    <mergeCell ref="M20:S20"/>
    <mergeCell ref="T20:AA20"/>
    <mergeCell ref="M21:S21"/>
    <mergeCell ref="T21:AA21"/>
    <mergeCell ref="C18:H18"/>
    <mergeCell ref="I18:AA18"/>
    <mergeCell ref="C49:G49"/>
    <mergeCell ref="K49:AA49"/>
    <mergeCell ref="C44:G44"/>
    <mergeCell ref="K44:AA44"/>
    <mergeCell ref="C45:G45"/>
    <mergeCell ref="K45:AA45"/>
    <mergeCell ref="B2:G4"/>
    <mergeCell ref="H2:AB2"/>
    <mergeCell ref="H3:O3"/>
    <mergeCell ref="P3:AB3"/>
    <mergeCell ref="H4:AB4"/>
    <mergeCell ref="C7:H8"/>
    <mergeCell ref="I7:AA8"/>
    <mergeCell ref="C26:H26"/>
    <mergeCell ref="I26:AA26"/>
    <mergeCell ref="C16:H16"/>
    <mergeCell ref="I16:AA16"/>
    <mergeCell ref="C10:H11"/>
    <mergeCell ref="I10:Q11"/>
    <mergeCell ref="R10:U10"/>
    <mergeCell ref="V10:AA10"/>
    <mergeCell ref="R11:U11"/>
    <mergeCell ref="V11:AA11"/>
    <mergeCell ref="C23:I23"/>
    <mergeCell ref="C46:G46"/>
    <mergeCell ref="K46:AA46"/>
    <mergeCell ref="C47:G47"/>
    <mergeCell ref="K47:AA47"/>
    <mergeCell ref="C48:G48"/>
    <mergeCell ref="K48:AA48"/>
    <mergeCell ref="C13:H14"/>
    <mergeCell ref="I13:S14"/>
    <mergeCell ref="T13:AA13"/>
    <mergeCell ref="T14:AA14"/>
    <mergeCell ref="J23:P23"/>
    <mergeCell ref="Q23:AA23"/>
    <mergeCell ref="C24:I24"/>
    <mergeCell ref="J24:P24"/>
    <mergeCell ref="Q24:AA24"/>
    <mergeCell ref="C28:H28"/>
    <mergeCell ref="I28:J28"/>
    <mergeCell ref="K28:N28"/>
    <mergeCell ref="O28:R28"/>
    <mergeCell ref="T28:V28"/>
    <mergeCell ref="X28:Z28"/>
    <mergeCell ref="C30:J32"/>
    <mergeCell ref="K30:R30"/>
    <mergeCell ref="S30:W30"/>
  </mergeCells>
  <printOptions horizontalCentered="1"/>
  <pageMargins left="0.70866141732283472" right="0.70866141732283472" top="0.74803149606299213" bottom="1.102362204724409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38" min="1" max="25"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AM68"/>
  <sheetViews>
    <sheetView workbookViewId="0">
      <selection activeCell="I16" sqref="I16:AA16"/>
    </sheetView>
  </sheetViews>
  <sheetFormatPr baseColWidth="10" defaultColWidth="3.7109375" defaultRowHeight="14.25" x14ac:dyDescent="0.2"/>
  <cols>
    <col min="1" max="1" width="3.7109375" style="1"/>
    <col min="2" max="2" width="2.85546875" style="1" customWidth="1"/>
    <col min="3" max="3" width="2.7109375" style="1" customWidth="1"/>
    <col min="4" max="4" width="4.5703125" style="1" customWidth="1"/>
    <col min="5" max="6" width="2.7109375" style="1" customWidth="1"/>
    <col min="7" max="7" width="5.28515625" style="1" customWidth="1"/>
    <col min="8" max="8" width="17.5703125" style="1" customWidth="1"/>
    <col min="9" max="9" width="15.140625" style="1" customWidth="1"/>
    <col min="10" max="10" width="16.5703125" style="1" customWidth="1"/>
    <col min="11" max="24" width="4.7109375" style="1" customWidth="1"/>
    <col min="25" max="26" width="6.7109375" style="1" customWidth="1"/>
    <col min="27" max="27" width="4.7109375" style="1" customWidth="1"/>
    <col min="28" max="28" width="1.5703125" style="1" customWidth="1"/>
    <col min="29" max="16384" width="3.7109375" style="1"/>
  </cols>
  <sheetData>
    <row r="2" spans="2:28" ht="45.75" customHeight="1" x14ac:dyDescent="0.2">
      <c r="B2" s="481"/>
      <c r="C2" s="481"/>
      <c r="D2" s="481"/>
      <c r="E2" s="481"/>
      <c r="F2" s="481"/>
      <c r="G2" s="481"/>
      <c r="H2" s="1541" t="s">
        <v>0</v>
      </c>
      <c r="I2" s="1541"/>
      <c r="J2" s="1541"/>
      <c r="K2" s="1541"/>
      <c r="L2" s="1541"/>
      <c r="M2" s="1541"/>
      <c r="N2" s="1541"/>
      <c r="O2" s="1541"/>
      <c r="P2" s="1541"/>
      <c r="Q2" s="1541"/>
      <c r="R2" s="1541"/>
      <c r="S2" s="1541"/>
      <c r="T2" s="1541"/>
      <c r="U2" s="1541"/>
      <c r="V2" s="1541"/>
      <c r="W2" s="1541"/>
      <c r="X2" s="1541"/>
      <c r="Y2" s="1541"/>
      <c r="Z2" s="1541"/>
      <c r="AA2" s="1541"/>
      <c r="AB2" s="1541"/>
    </row>
    <row r="3" spans="2:28" ht="15" customHeight="1" x14ac:dyDescent="0.2">
      <c r="B3" s="481"/>
      <c r="C3" s="481"/>
      <c r="D3" s="481"/>
      <c r="E3" s="481"/>
      <c r="F3" s="481"/>
      <c r="G3" s="481"/>
      <c r="H3" s="486" t="s">
        <v>1</v>
      </c>
      <c r="I3" s="486"/>
      <c r="J3" s="486"/>
      <c r="K3" s="486"/>
      <c r="L3" s="486"/>
      <c r="M3" s="486"/>
      <c r="N3" s="486"/>
      <c r="O3" s="486"/>
      <c r="P3" s="486"/>
      <c r="Q3" s="486"/>
      <c r="R3" s="486" t="s">
        <v>2</v>
      </c>
      <c r="S3" s="486"/>
      <c r="T3" s="486"/>
      <c r="U3" s="486"/>
      <c r="V3" s="486"/>
      <c r="W3" s="486"/>
      <c r="X3" s="486"/>
      <c r="Y3" s="486"/>
      <c r="Z3" s="486"/>
      <c r="AA3" s="486"/>
      <c r="AB3" s="486"/>
    </row>
    <row r="4" spans="2:28" ht="15.75" customHeight="1" x14ac:dyDescent="0.2">
      <c r="B4" s="481"/>
      <c r="C4" s="481"/>
      <c r="D4" s="481"/>
      <c r="E4" s="481"/>
      <c r="F4" s="481"/>
      <c r="G4" s="481"/>
      <c r="H4" s="486" t="s">
        <v>3</v>
      </c>
      <c r="I4" s="486"/>
      <c r="J4" s="486"/>
      <c r="K4" s="486"/>
      <c r="L4" s="486"/>
      <c r="M4" s="486"/>
      <c r="N4" s="486"/>
      <c r="O4" s="486"/>
      <c r="P4" s="486"/>
      <c r="Q4" s="486"/>
      <c r="R4" s="486"/>
      <c r="S4" s="486"/>
      <c r="T4" s="486"/>
      <c r="U4" s="486"/>
      <c r="V4" s="486"/>
      <c r="W4" s="486"/>
      <c r="X4" s="486"/>
      <c r="Y4" s="486"/>
      <c r="Z4" s="486"/>
      <c r="AA4" s="486"/>
      <c r="AB4" s="486"/>
    </row>
    <row r="5" spans="2:28" ht="15" x14ac:dyDescent="0.2">
      <c r="B5" s="278"/>
      <c r="C5" s="102"/>
      <c r="D5" s="102"/>
      <c r="E5" s="102"/>
      <c r="F5" s="102"/>
      <c r="G5" s="102"/>
      <c r="H5" s="279"/>
      <c r="I5" s="279"/>
      <c r="J5" s="279"/>
      <c r="K5" s="279"/>
      <c r="L5" s="279"/>
      <c r="M5" s="279"/>
      <c r="N5" s="279"/>
      <c r="O5" s="279"/>
      <c r="P5" s="279"/>
      <c r="Q5" s="279"/>
      <c r="R5" s="279"/>
      <c r="S5" s="279"/>
      <c r="T5" s="279"/>
      <c r="U5" s="279"/>
      <c r="V5" s="279"/>
      <c r="W5" s="279"/>
      <c r="X5" s="279"/>
      <c r="Y5" s="279"/>
      <c r="Z5" s="279"/>
      <c r="AA5" s="279"/>
      <c r="AB5" s="280"/>
    </row>
    <row r="6" spans="2:28" ht="5.0999999999999996" customHeight="1" thickBot="1" x14ac:dyDescent="0.25">
      <c r="B6" s="9"/>
      <c r="C6" s="11"/>
      <c r="D6" s="11"/>
      <c r="E6" s="11"/>
      <c r="F6" s="11"/>
      <c r="G6" s="11"/>
      <c r="H6" s="11"/>
      <c r="I6" s="12"/>
      <c r="J6" s="12"/>
      <c r="K6" s="12"/>
      <c r="L6" s="12"/>
      <c r="M6" s="12"/>
      <c r="N6" s="12"/>
      <c r="O6" s="12"/>
      <c r="P6" s="12"/>
      <c r="Q6" s="12"/>
      <c r="R6" s="12"/>
      <c r="S6" s="12"/>
      <c r="T6" s="13"/>
      <c r="U6" s="13"/>
      <c r="V6" s="13"/>
      <c r="W6" s="13"/>
      <c r="X6" s="13"/>
      <c r="Y6" s="281"/>
      <c r="Z6" s="11"/>
      <c r="AA6" s="281"/>
      <c r="AB6" s="10"/>
    </row>
    <row r="7" spans="2:28" ht="15" customHeight="1" x14ac:dyDescent="0.2">
      <c r="B7" s="9"/>
      <c r="C7" s="444" t="s">
        <v>4</v>
      </c>
      <c r="D7" s="445"/>
      <c r="E7" s="445"/>
      <c r="F7" s="445"/>
      <c r="G7" s="445"/>
      <c r="H7" s="446"/>
      <c r="I7" s="770" t="s">
        <v>550</v>
      </c>
      <c r="J7" s="771"/>
      <c r="K7" s="771"/>
      <c r="L7" s="771"/>
      <c r="M7" s="771"/>
      <c r="N7" s="771"/>
      <c r="O7" s="771"/>
      <c r="P7" s="771"/>
      <c r="Q7" s="771"/>
      <c r="R7" s="771"/>
      <c r="S7" s="771"/>
      <c r="T7" s="771"/>
      <c r="U7" s="771"/>
      <c r="V7" s="771"/>
      <c r="W7" s="771"/>
      <c r="X7" s="771"/>
      <c r="Y7" s="771"/>
      <c r="Z7" s="771"/>
      <c r="AA7" s="772"/>
      <c r="AB7" s="10"/>
    </row>
    <row r="8" spans="2:28" ht="15.75" thickBot="1" x14ac:dyDescent="0.25">
      <c r="B8" s="9"/>
      <c r="C8" s="447"/>
      <c r="D8" s="448"/>
      <c r="E8" s="448"/>
      <c r="F8" s="448"/>
      <c r="G8" s="448"/>
      <c r="H8" s="449"/>
      <c r="I8" s="773"/>
      <c r="J8" s="774"/>
      <c r="K8" s="774"/>
      <c r="L8" s="774"/>
      <c r="M8" s="774"/>
      <c r="N8" s="774"/>
      <c r="O8" s="774"/>
      <c r="P8" s="774"/>
      <c r="Q8" s="774"/>
      <c r="R8" s="774"/>
      <c r="S8" s="774"/>
      <c r="T8" s="774"/>
      <c r="U8" s="774"/>
      <c r="V8" s="774"/>
      <c r="W8" s="774"/>
      <c r="X8" s="774"/>
      <c r="Y8" s="774"/>
      <c r="Z8" s="774"/>
      <c r="AA8" s="775"/>
      <c r="AB8" s="10"/>
    </row>
    <row r="9" spans="2:28" ht="5.0999999999999996" customHeight="1" thickBot="1" x14ac:dyDescent="0.25">
      <c r="B9" s="9"/>
      <c r="C9" s="11"/>
      <c r="D9" s="11"/>
      <c r="E9" s="11"/>
      <c r="F9" s="11"/>
      <c r="G9" s="11"/>
      <c r="H9" s="11"/>
      <c r="I9" s="12"/>
      <c r="J9" s="12"/>
      <c r="K9" s="12"/>
      <c r="L9" s="12"/>
      <c r="M9" s="12"/>
      <c r="N9" s="12"/>
      <c r="O9" s="12"/>
      <c r="P9" s="12"/>
      <c r="Q9" s="12"/>
      <c r="R9" s="12"/>
      <c r="S9" s="12"/>
      <c r="T9" s="13"/>
      <c r="U9" s="13"/>
      <c r="V9" s="13"/>
      <c r="W9" s="13"/>
      <c r="X9" s="13"/>
      <c r="Y9" s="11"/>
      <c r="Z9" s="11"/>
      <c r="AA9" s="11"/>
      <c r="AB9" s="10"/>
    </row>
    <row r="10" spans="2:28" ht="15" customHeight="1" thickBot="1" x14ac:dyDescent="0.25">
      <c r="B10" s="9"/>
      <c r="C10" s="444" t="s">
        <v>6</v>
      </c>
      <c r="D10" s="445"/>
      <c r="E10" s="445"/>
      <c r="F10" s="445"/>
      <c r="G10" s="445"/>
      <c r="H10" s="446"/>
      <c r="I10" s="719" t="s">
        <v>588</v>
      </c>
      <c r="J10" s="1536"/>
      <c r="K10" s="1536"/>
      <c r="L10" s="1536"/>
      <c r="M10" s="1536"/>
      <c r="N10" s="1536"/>
      <c r="O10" s="1536"/>
      <c r="P10" s="1536"/>
      <c r="Q10" s="1536"/>
      <c r="R10" s="1536"/>
      <c r="S10" s="1537"/>
      <c r="T10" s="498" t="s">
        <v>8</v>
      </c>
      <c r="U10" s="499"/>
      <c r="V10" s="499"/>
      <c r="W10" s="500"/>
      <c r="X10" s="400" t="s">
        <v>9</v>
      </c>
      <c r="Y10" s="401"/>
      <c r="Z10" s="401"/>
      <c r="AA10" s="402"/>
      <c r="AB10" s="10"/>
    </row>
    <row r="11" spans="2:28" ht="28.5" customHeight="1" thickBot="1" x14ac:dyDescent="0.25">
      <c r="B11" s="9"/>
      <c r="C11" s="447"/>
      <c r="D11" s="448"/>
      <c r="E11" s="448"/>
      <c r="F11" s="448"/>
      <c r="G11" s="448"/>
      <c r="H11" s="449"/>
      <c r="I11" s="1538"/>
      <c r="J11" s="1539"/>
      <c r="K11" s="1539"/>
      <c r="L11" s="1539"/>
      <c r="M11" s="1539"/>
      <c r="N11" s="1539"/>
      <c r="O11" s="1539"/>
      <c r="P11" s="1539"/>
      <c r="Q11" s="1539"/>
      <c r="R11" s="1539"/>
      <c r="S11" s="1540"/>
      <c r="T11" s="427" t="s">
        <v>589</v>
      </c>
      <c r="U11" s="507"/>
      <c r="V11" s="507"/>
      <c r="W11" s="508"/>
      <c r="X11" s="477">
        <v>1</v>
      </c>
      <c r="Y11" s="496"/>
      <c r="Z11" s="496"/>
      <c r="AA11" s="497"/>
      <c r="AB11" s="10"/>
    </row>
    <row r="12" spans="2:28" ht="5.0999999999999996"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444" t="s">
        <v>11</v>
      </c>
      <c r="D13" s="445"/>
      <c r="E13" s="445"/>
      <c r="F13" s="445"/>
      <c r="G13" s="445"/>
      <c r="H13" s="446"/>
      <c r="I13" s="450" t="s">
        <v>590</v>
      </c>
      <c r="J13" s="451"/>
      <c r="K13" s="451"/>
      <c r="L13" s="451"/>
      <c r="M13" s="451"/>
      <c r="N13" s="451"/>
      <c r="O13" s="451"/>
      <c r="P13" s="451"/>
      <c r="Q13" s="451"/>
      <c r="R13" s="451"/>
      <c r="S13" s="451"/>
      <c r="T13" s="451"/>
      <c r="U13" s="452"/>
      <c r="V13" s="444" t="s">
        <v>13</v>
      </c>
      <c r="W13" s="445"/>
      <c r="X13" s="445"/>
      <c r="Y13" s="445"/>
      <c r="Z13" s="445"/>
      <c r="AA13" s="446"/>
      <c r="AB13" s="16"/>
    </row>
    <row r="14" spans="2:28" ht="30" customHeight="1" thickBot="1" x14ac:dyDescent="0.25">
      <c r="B14" s="14"/>
      <c r="C14" s="447"/>
      <c r="D14" s="448"/>
      <c r="E14" s="448"/>
      <c r="F14" s="448"/>
      <c r="G14" s="448"/>
      <c r="H14" s="449"/>
      <c r="I14" s="453"/>
      <c r="J14" s="454"/>
      <c r="K14" s="454"/>
      <c r="L14" s="454"/>
      <c r="M14" s="454"/>
      <c r="N14" s="454"/>
      <c r="O14" s="454"/>
      <c r="P14" s="454"/>
      <c r="Q14" s="454"/>
      <c r="R14" s="454"/>
      <c r="S14" s="454"/>
      <c r="T14" s="454"/>
      <c r="U14" s="455"/>
      <c r="V14" s="456" t="s">
        <v>67</v>
      </c>
      <c r="W14" s="457"/>
      <c r="X14" s="457"/>
      <c r="Y14" s="457"/>
      <c r="Z14" s="457"/>
      <c r="AA14" s="458"/>
      <c r="AB14" s="16"/>
    </row>
    <row r="15" spans="2:28" ht="5.0999999999999996"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21" t="s">
        <v>15</v>
      </c>
      <c r="D16" s="422"/>
      <c r="E16" s="422"/>
      <c r="F16" s="422"/>
      <c r="G16" s="422"/>
      <c r="H16" s="423"/>
      <c r="I16" s="1449" t="s">
        <v>591</v>
      </c>
      <c r="J16" s="1450"/>
      <c r="K16" s="1450"/>
      <c r="L16" s="1450"/>
      <c r="M16" s="1450"/>
      <c r="N16" s="1450"/>
      <c r="O16" s="1450"/>
      <c r="P16" s="1450"/>
      <c r="Q16" s="1450"/>
      <c r="R16" s="1450"/>
      <c r="S16" s="1450"/>
      <c r="T16" s="1450"/>
      <c r="U16" s="1450"/>
      <c r="V16" s="1450"/>
      <c r="W16" s="1450"/>
      <c r="X16" s="1450"/>
      <c r="Y16" s="1450"/>
      <c r="Z16" s="1450"/>
      <c r="AA16" s="1451"/>
      <c r="AB16" s="16"/>
    </row>
    <row r="18" spans="3:39" ht="68.25" customHeight="1" thickBot="1" x14ac:dyDescent="0.25">
      <c r="C18" s="421" t="s">
        <v>69</v>
      </c>
      <c r="D18" s="422"/>
      <c r="E18" s="422"/>
      <c r="F18" s="422"/>
      <c r="G18" s="422"/>
      <c r="H18" s="423"/>
      <c r="I18" s="1449" t="s">
        <v>592</v>
      </c>
      <c r="J18" s="1450"/>
      <c r="K18" s="1450"/>
      <c r="L18" s="1450"/>
      <c r="M18" s="1450"/>
      <c r="N18" s="1450"/>
      <c r="O18" s="1450"/>
      <c r="P18" s="1450"/>
      <c r="Q18" s="1450"/>
      <c r="R18" s="1450"/>
      <c r="S18" s="1450"/>
      <c r="T18" s="1450"/>
      <c r="U18" s="1450"/>
      <c r="V18" s="1450"/>
      <c r="W18" s="1450"/>
      <c r="X18" s="1450"/>
      <c r="Y18" s="1450"/>
      <c r="Z18" s="1450"/>
      <c r="AA18" s="1451"/>
      <c r="AB18" s="16"/>
      <c r="AD18" s="1452"/>
      <c r="AE18" s="1452"/>
      <c r="AF18" s="1452"/>
      <c r="AG18" s="1452"/>
      <c r="AH18" s="1452"/>
      <c r="AI18" s="1452"/>
      <c r="AJ18" s="1452"/>
      <c r="AK18" s="1452"/>
      <c r="AL18" s="1452"/>
      <c r="AM18" s="1452"/>
    </row>
    <row r="19" spans="3:39" ht="5.0999999999999996" customHeight="1" thickBot="1" x14ac:dyDescent="0.25">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3:39" ht="22.5" customHeight="1" x14ac:dyDescent="0.2">
      <c r="C20" s="462" t="s">
        <v>19</v>
      </c>
      <c r="D20" s="463"/>
      <c r="E20" s="463"/>
      <c r="F20" s="463"/>
      <c r="G20" s="463"/>
      <c r="H20" s="464"/>
      <c r="I20" s="468" t="s">
        <v>556</v>
      </c>
      <c r="J20" s="469"/>
      <c r="K20" s="469"/>
      <c r="L20" s="469"/>
      <c r="M20" s="469"/>
      <c r="N20" s="470"/>
      <c r="O20" s="400" t="s">
        <v>21</v>
      </c>
      <c r="P20" s="401"/>
      <c r="Q20" s="401"/>
      <c r="R20" s="401"/>
      <c r="S20" s="401"/>
      <c r="T20" s="401"/>
      <c r="U20" s="402"/>
      <c r="V20" s="400" t="s">
        <v>22</v>
      </c>
      <c r="W20" s="401"/>
      <c r="X20" s="401"/>
      <c r="Y20" s="401"/>
      <c r="Z20" s="401"/>
      <c r="AA20" s="402"/>
      <c r="AB20" s="16"/>
    </row>
    <row r="21" spans="3:39" ht="30.75" customHeight="1" thickBot="1" x14ac:dyDescent="0.25">
      <c r="C21" s="465"/>
      <c r="D21" s="466"/>
      <c r="E21" s="466"/>
      <c r="F21" s="466"/>
      <c r="G21" s="466"/>
      <c r="H21" s="467"/>
      <c r="I21" s="471"/>
      <c r="J21" s="472"/>
      <c r="K21" s="472"/>
      <c r="L21" s="472"/>
      <c r="M21" s="472"/>
      <c r="N21" s="473"/>
      <c r="O21" s="474" t="s">
        <v>218</v>
      </c>
      <c r="P21" s="475"/>
      <c r="Q21" s="475"/>
      <c r="R21" s="475"/>
      <c r="S21" s="475"/>
      <c r="T21" s="475"/>
      <c r="U21" s="476"/>
      <c r="V21" s="477" t="s">
        <v>219</v>
      </c>
      <c r="W21" s="475"/>
      <c r="X21" s="475"/>
      <c r="Y21" s="475"/>
      <c r="Z21" s="475"/>
      <c r="AA21" s="476"/>
      <c r="AB21" s="16"/>
    </row>
    <row r="22" spans="3:39" ht="5.0999999999999996" customHeight="1" thickBot="1" x14ac:dyDescent="0.2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3:39" ht="31.5" customHeight="1" x14ac:dyDescent="0.2">
      <c r="C23" s="400" t="s">
        <v>25</v>
      </c>
      <c r="D23" s="401"/>
      <c r="E23" s="401"/>
      <c r="F23" s="401"/>
      <c r="G23" s="401"/>
      <c r="H23" s="401"/>
      <c r="I23" s="402"/>
      <c r="J23" s="400" t="s">
        <v>26</v>
      </c>
      <c r="K23" s="401"/>
      <c r="L23" s="401"/>
      <c r="M23" s="401"/>
      <c r="N23" s="401"/>
      <c r="O23" s="401"/>
      <c r="P23" s="401"/>
      <c r="Q23" s="401"/>
      <c r="R23" s="402"/>
      <c r="S23" s="400" t="s">
        <v>27</v>
      </c>
      <c r="T23" s="401"/>
      <c r="U23" s="401"/>
      <c r="V23" s="401"/>
      <c r="W23" s="401"/>
      <c r="X23" s="401"/>
      <c r="Y23" s="401"/>
      <c r="Z23" s="401"/>
      <c r="AA23" s="402"/>
      <c r="AB23" s="16"/>
    </row>
    <row r="24" spans="3:39" ht="32.25" customHeight="1" thickBot="1" x14ac:dyDescent="0.25">
      <c r="C24" s="403" t="s">
        <v>593</v>
      </c>
      <c r="D24" s="404"/>
      <c r="E24" s="404"/>
      <c r="F24" s="404"/>
      <c r="G24" s="404"/>
      <c r="H24" s="404"/>
      <c r="I24" s="405"/>
      <c r="J24" s="403" t="s">
        <v>559</v>
      </c>
      <c r="K24" s="404"/>
      <c r="L24" s="404"/>
      <c r="M24" s="404"/>
      <c r="N24" s="404"/>
      <c r="O24" s="404"/>
      <c r="P24" s="404"/>
      <c r="Q24" s="404"/>
      <c r="R24" s="405"/>
      <c r="S24" s="709" t="s">
        <v>594</v>
      </c>
      <c r="T24" s="457"/>
      <c r="U24" s="457"/>
      <c r="V24" s="457"/>
      <c r="W24" s="457"/>
      <c r="X24" s="457"/>
      <c r="Y24" s="457"/>
      <c r="Z24" s="457"/>
      <c r="AA24" s="458"/>
      <c r="AB24" s="16"/>
    </row>
    <row r="25" spans="3:39" ht="5.0999999999999996" customHeight="1" thickBot="1" x14ac:dyDescent="0.2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3:39" ht="123.75" customHeight="1" thickBot="1" x14ac:dyDescent="0.25">
      <c r="C26" s="421" t="s">
        <v>31</v>
      </c>
      <c r="D26" s="422"/>
      <c r="E26" s="422"/>
      <c r="F26" s="422"/>
      <c r="G26" s="422"/>
      <c r="H26" s="423"/>
      <c r="I26" s="1533" t="s">
        <v>595</v>
      </c>
      <c r="J26" s="1534"/>
      <c r="K26" s="1534"/>
      <c r="L26" s="1534"/>
      <c r="M26" s="1534"/>
      <c r="N26" s="1534"/>
      <c r="O26" s="1534"/>
      <c r="P26" s="1534"/>
      <c r="Q26" s="1534"/>
      <c r="R26" s="1534"/>
      <c r="S26" s="1534"/>
      <c r="T26" s="1534"/>
      <c r="U26" s="1534"/>
      <c r="V26" s="1534"/>
      <c r="W26" s="1534"/>
      <c r="X26" s="1534"/>
      <c r="Y26" s="1534"/>
      <c r="Z26" s="1534"/>
      <c r="AA26" s="1535"/>
      <c r="AB26" s="16"/>
    </row>
    <row r="27" spans="3:39" ht="5.0999999999999996" customHeight="1" thickBot="1" x14ac:dyDescent="0.25">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3:39" ht="48.75" customHeight="1" thickBot="1" x14ac:dyDescent="0.25">
      <c r="C28" s="421" t="s">
        <v>224</v>
      </c>
      <c r="D28" s="422"/>
      <c r="E28" s="422"/>
      <c r="F28" s="422"/>
      <c r="G28" s="422"/>
      <c r="H28" s="423"/>
      <c r="I28" s="427">
        <v>0.98</v>
      </c>
      <c r="J28" s="1527"/>
      <c r="K28" s="1528" t="s">
        <v>34</v>
      </c>
      <c r="L28" s="1529"/>
      <c r="M28" s="1529"/>
      <c r="N28" s="1529"/>
      <c r="O28" s="1529"/>
      <c r="P28" s="282" t="s">
        <v>102</v>
      </c>
      <c r="Q28" s="1530" t="s">
        <v>35</v>
      </c>
      <c r="R28" s="1531"/>
      <c r="S28" s="1532"/>
      <c r="T28" s="283"/>
      <c r="U28" s="1530" t="s">
        <v>596</v>
      </c>
      <c r="V28" s="1531"/>
      <c r="W28" s="1532"/>
      <c r="X28" s="284"/>
      <c r="Y28" s="1530" t="s">
        <v>597</v>
      </c>
      <c r="Z28" s="1532"/>
      <c r="AA28" s="284"/>
      <c r="AB28" s="16"/>
    </row>
    <row r="29" spans="3:39" ht="15" thickBot="1" x14ac:dyDescent="0.2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3:39" ht="15" customHeight="1" x14ac:dyDescent="0.25">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c r="AB30" s="16"/>
    </row>
    <row r="31" spans="3:39" ht="14.25" customHeight="1" x14ac:dyDescent="0.2">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c r="AB31" s="16"/>
    </row>
    <row r="32" spans="3:39" ht="15" customHeight="1" thickBot="1" x14ac:dyDescent="0.25">
      <c r="C32" s="438"/>
      <c r="D32" s="439"/>
      <c r="E32" s="439"/>
      <c r="F32" s="439"/>
      <c r="G32" s="439"/>
      <c r="H32" s="439"/>
      <c r="I32" s="439"/>
      <c r="J32" s="440"/>
      <c r="K32" s="428">
        <v>0</v>
      </c>
      <c r="L32" s="429"/>
      <c r="M32" s="429"/>
      <c r="N32" s="429"/>
      <c r="O32" s="429">
        <v>79</v>
      </c>
      <c r="P32" s="429"/>
      <c r="Q32" s="429"/>
      <c r="R32" s="429"/>
      <c r="S32" s="429">
        <v>80</v>
      </c>
      <c r="T32" s="429"/>
      <c r="U32" s="429">
        <v>97</v>
      </c>
      <c r="V32" s="429"/>
      <c r="W32" s="429"/>
      <c r="X32" s="429">
        <v>98</v>
      </c>
      <c r="Y32" s="429"/>
      <c r="Z32" s="429">
        <v>100</v>
      </c>
      <c r="AA32" s="431"/>
      <c r="AB32" s="16"/>
    </row>
    <row r="34" spans="3:27" s="18" customFormat="1" x14ac:dyDescent="0.2">
      <c r="C34" s="756" t="s">
        <v>45</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row>
    <row r="35" spans="3:27" s="18" customFormat="1" ht="15" thickBot="1" x14ac:dyDescent="0.25">
      <c r="C35" s="1283"/>
      <c r="D35" s="1284"/>
      <c r="E35" s="1284"/>
      <c r="F35" s="1284"/>
      <c r="G35" s="1284"/>
      <c r="H35" s="1284"/>
      <c r="I35" s="1284"/>
      <c r="J35" s="1284"/>
      <c r="K35" s="1284"/>
      <c r="L35" s="1284"/>
      <c r="M35" s="1284"/>
      <c r="N35" s="1284"/>
      <c r="O35" s="1284"/>
      <c r="P35" s="1284"/>
      <c r="Q35" s="1284"/>
      <c r="R35" s="1284"/>
      <c r="S35" s="1284"/>
      <c r="T35" s="1284"/>
      <c r="U35" s="1284"/>
      <c r="V35" s="1284"/>
      <c r="W35" s="1284"/>
      <c r="X35" s="1284"/>
      <c r="Y35" s="1284"/>
      <c r="Z35" s="1284"/>
      <c r="AA35" s="1285"/>
    </row>
    <row r="36" spans="3:27" s="18" customFormat="1" ht="14.25" customHeight="1" x14ac:dyDescent="0.2">
      <c r="C36" s="756" t="s">
        <v>598</v>
      </c>
      <c r="D36" s="757"/>
      <c r="E36" s="757"/>
      <c r="F36" s="757"/>
      <c r="G36" s="758"/>
      <c r="H36" s="1521" t="s">
        <v>599</v>
      </c>
      <c r="I36" s="1523" t="s">
        <v>600</v>
      </c>
      <c r="J36" s="1525" t="s">
        <v>601</v>
      </c>
      <c r="K36" s="1288" t="s">
        <v>50</v>
      </c>
      <c r="L36" s="1288"/>
      <c r="M36" s="1288"/>
      <c r="N36" s="757"/>
      <c r="O36" s="757"/>
      <c r="P36" s="757"/>
      <c r="Q36" s="757"/>
      <c r="R36" s="757"/>
      <c r="S36" s="757"/>
      <c r="T36" s="757"/>
      <c r="U36" s="757"/>
      <c r="V36" s="757"/>
      <c r="W36" s="757"/>
      <c r="X36" s="757"/>
      <c r="Y36" s="757"/>
      <c r="Z36" s="757"/>
      <c r="AA36" s="758"/>
    </row>
    <row r="37" spans="3:27" s="18" customFormat="1" ht="107.25" customHeight="1" thickBot="1" x14ac:dyDescent="0.25">
      <c r="C37" s="1283"/>
      <c r="D37" s="1284"/>
      <c r="E37" s="1284"/>
      <c r="F37" s="1284"/>
      <c r="G37" s="1285"/>
      <c r="H37" s="1522"/>
      <c r="I37" s="1524"/>
      <c r="J37" s="1526"/>
      <c r="K37" s="1289"/>
      <c r="L37" s="1289"/>
      <c r="M37" s="1289"/>
      <c r="N37" s="1284"/>
      <c r="O37" s="1284"/>
      <c r="P37" s="1284"/>
      <c r="Q37" s="1284"/>
      <c r="R37" s="1284"/>
      <c r="S37" s="1284"/>
      <c r="T37" s="1284"/>
      <c r="U37" s="1284"/>
      <c r="V37" s="1284"/>
      <c r="W37" s="1284"/>
      <c r="X37" s="1284"/>
      <c r="Y37" s="1284"/>
      <c r="Z37" s="1284"/>
      <c r="AA37" s="1285"/>
    </row>
    <row r="38" spans="3:27" s="18" customFormat="1" ht="217.5" customHeight="1" x14ac:dyDescent="0.2">
      <c r="C38" s="744" t="s">
        <v>242</v>
      </c>
      <c r="D38" s="745"/>
      <c r="E38" s="745"/>
      <c r="F38" s="745"/>
      <c r="G38" s="746"/>
      <c r="H38" s="285">
        <f>+(785-757)+(1082-1079)+(710-706)</f>
        <v>35</v>
      </c>
      <c r="I38" s="286">
        <f>785+1082+706</f>
        <v>2573</v>
      </c>
      <c r="J38" s="129">
        <f>IF(H38="","",(1-(H38/I38)))</f>
        <v>0.98639720171006606</v>
      </c>
      <c r="K38" s="1518" t="s">
        <v>602</v>
      </c>
      <c r="L38" s="1518"/>
      <c r="M38" s="1518"/>
      <c r="N38" s="1519"/>
      <c r="O38" s="1519"/>
      <c r="P38" s="1519"/>
      <c r="Q38" s="1519"/>
      <c r="R38" s="1519"/>
      <c r="S38" s="1519"/>
      <c r="T38" s="1519"/>
      <c r="U38" s="1519"/>
      <c r="V38" s="1519"/>
      <c r="W38" s="1519"/>
      <c r="X38" s="1519"/>
      <c r="Y38" s="1519"/>
      <c r="Z38" s="1519"/>
      <c r="AA38" s="1520"/>
    </row>
    <row r="39" spans="3:27" s="18" customFormat="1" ht="218.1" customHeight="1" x14ac:dyDescent="0.2">
      <c r="C39" s="744" t="s">
        <v>245</v>
      </c>
      <c r="D39" s="745"/>
      <c r="E39" s="745"/>
      <c r="F39" s="745"/>
      <c r="G39" s="746"/>
      <c r="H39" s="287">
        <f>+(796-755)+(699-695)+(995-985)</f>
        <v>55</v>
      </c>
      <c r="I39" s="288">
        <f>796+699+995</f>
        <v>2490</v>
      </c>
      <c r="J39" s="129">
        <f>IF(H39="","",(1-(H39/I39)))</f>
        <v>0.97791164658634533</v>
      </c>
      <c r="K39" s="1518" t="s">
        <v>603</v>
      </c>
      <c r="L39" s="1518"/>
      <c r="M39" s="1518"/>
      <c r="N39" s="1519"/>
      <c r="O39" s="1519"/>
      <c r="P39" s="1519"/>
      <c r="Q39" s="1519"/>
      <c r="R39" s="1519"/>
      <c r="S39" s="1519"/>
      <c r="T39" s="1519"/>
      <c r="U39" s="1519"/>
      <c r="V39" s="1519"/>
      <c r="W39" s="1519"/>
      <c r="X39" s="1519"/>
      <c r="Y39" s="1519"/>
      <c r="Z39" s="1519"/>
      <c r="AA39" s="1520"/>
    </row>
    <row r="40" spans="3:27" s="18" customFormat="1" ht="218.1" customHeight="1" x14ac:dyDescent="0.2">
      <c r="C40" s="744" t="s">
        <v>247</v>
      </c>
      <c r="D40" s="745"/>
      <c r="E40" s="745"/>
      <c r="F40" s="745"/>
      <c r="G40" s="746"/>
      <c r="H40" s="289">
        <v>6</v>
      </c>
      <c r="I40" s="290">
        <v>2549</v>
      </c>
      <c r="J40" s="120">
        <f>IF(H40="","",(1-(H40/I40)))</f>
        <v>0.99764613573950567</v>
      </c>
      <c r="K40" s="1518" t="s">
        <v>604</v>
      </c>
      <c r="L40" s="1518"/>
      <c r="M40" s="1518"/>
      <c r="N40" s="1519"/>
      <c r="O40" s="1519"/>
      <c r="P40" s="1519"/>
      <c r="Q40" s="1519"/>
      <c r="R40" s="1519"/>
      <c r="S40" s="1519"/>
      <c r="T40" s="1519"/>
      <c r="U40" s="1519"/>
      <c r="V40" s="1519"/>
      <c r="W40" s="1519"/>
      <c r="X40" s="1519"/>
      <c r="Y40" s="1519"/>
      <c r="Z40" s="1519"/>
      <c r="AA40" s="1520"/>
    </row>
    <row r="41" spans="3:27" s="18" customFormat="1" ht="218.1" customHeight="1" thickBot="1" x14ac:dyDescent="0.25">
      <c r="C41" s="744" t="s">
        <v>248</v>
      </c>
      <c r="D41" s="745"/>
      <c r="E41" s="745"/>
      <c r="F41" s="745"/>
      <c r="G41" s="746"/>
      <c r="H41" s="97"/>
      <c r="I41" s="97"/>
      <c r="J41" s="120" t="str">
        <f>IF(H41="","",(1-(H41/I41)))</f>
        <v/>
      </c>
      <c r="K41" s="1518"/>
      <c r="L41" s="1518"/>
      <c r="M41" s="1518"/>
      <c r="N41" s="1519"/>
      <c r="O41" s="1519"/>
      <c r="P41" s="1519"/>
      <c r="Q41" s="1519"/>
      <c r="R41" s="1519"/>
      <c r="S41" s="1519"/>
      <c r="T41" s="1519"/>
      <c r="U41" s="1519"/>
      <c r="V41" s="1519"/>
      <c r="W41" s="1519"/>
      <c r="X41" s="1519"/>
      <c r="Y41" s="1519"/>
      <c r="Z41" s="1519"/>
      <c r="AA41" s="1520"/>
    </row>
    <row r="42" spans="3:27" s="18" customFormat="1" ht="15.75" customHeight="1" thickBot="1" x14ac:dyDescent="0.3">
      <c r="C42" s="750" t="s">
        <v>53</v>
      </c>
      <c r="D42" s="751"/>
      <c r="E42" s="751"/>
      <c r="F42" s="751"/>
      <c r="G42" s="752"/>
      <c r="H42" s="291">
        <f>IF(H38="","",SUM(H38:H41))</f>
        <v>96</v>
      </c>
      <c r="I42" s="291">
        <f>IF(I38="","",SUM(I38:I41))</f>
        <v>7612</v>
      </c>
      <c r="J42" s="292">
        <f>IF(H42="","",(1-(H42/I42)))</f>
        <v>0.9873883342091434</v>
      </c>
      <c r="K42" s="753"/>
      <c r="L42" s="754"/>
      <c r="M42" s="754"/>
      <c r="N42" s="754"/>
      <c r="O42" s="754"/>
      <c r="P42" s="754"/>
      <c r="Q42" s="754"/>
      <c r="R42" s="754"/>
      <c r="S42" s="754"/>
      <c r="T42" s="754"/>
      <c r="U42" s="754"/>
      <c r="V42" s="754"/>
      <c r="W42" s="754"/>
      <c r="X42" s="754"/>
      <c r="Y42" s="754"/>
      <c r="Z42" s="754"/>
      <c r="AA42" s="755"/>
    </row>
    <row r="43" spans="3:27" s="18" customFormat="1" ht="5.25" customHeight="1" x14ac:dyDescent="0.2">
      <c r="C43" s="293"/>
      <c r="D43" s="293"/>
      <c r="E43" s="293"/>
      <c r="F43" s="293"/>
      <c r="G43" s="293"/>
      <c r="H43" s="294"/>
      <c r="I43" s="294"/>
      <c r="J43" s="295"/>
      <c r="K43" s="293"/>
      <c r="L43" s="293"/>
      <c r="M43" s="293"/>
      <c r="N43" s="293"/>
      <c r="O43" s="293"/>
      <c r="P43" s="293"/>
      <c r="Q43" s="293"/>
      <c r="R43" s="293"/>
      <c r="S43" s="293"/>
      <c r="T43" s="293"/>
      <c r="U43" s="293"/>
      <c r="V43" s="293"/>
      <c r="W43" s="293"/>
      <c r="X43" s="293"/>
      <c r="Y43" s="293"/>
      <c r="Z43" s="293"/>
      <c r="AA43" s="293"/>
    </row>
    <row r="44" spans="3:27" s="18" customFormat="1" ht="5.0999999999999996" customHeight="1" thickBot="1" x14ac:dyDescent="0.25">
      <c r="C44" s="296"/>
      <c r="D44" s="296"/>
      <c r="E44" s="296"/>
      <c r="F44" s="296"/>
      <c r="G44" s="296"/>
      <c r="H44" s="297"/>
      <c r="I44" s="297"/>
      <c r="J44" s="298"/>
      <c r="K44" s="296"/>
      <c r="L44" s="296"/>
      <c r="M44" s="296"/>
      <c r="N44" s="296"/>
      <c r="O44" s="296"/>
      <c r="P44" s="296"/>
      <c r="Q44" s="296"/>
      <c r="R44" s="296"/>
      <c r="S44" s="296"/>
      <c r="T44" s="296"/>
      <c r="U44" s="296"/>
      <c r="V44" s="296"/>
      <c r="W44" s="296"/>
      <c r="X44" s="296"/>
      <c r="Y44" s="296"/>
      <c r="Z44" s="296"/>
      <c r="AA44" s="296"/>
    </row>
    <row r="45" spans="3:27" s="18" customFormat="1" x14ac:dyDescent="0.2">
      <c r="C45" s="588" t="s">
        <v>54</v>
      </c>
      <c r="D45" s="589"/>
      <c r="E45" s="589"/>
      <c r="F45" s="589"/>
      <c r="G45" s="589"/>
      <c r="H45" s="589"/>
      <c r="I45" s="589"/>
      <c r="J45" s="589"/>
      <c r="K45" s="589"/>
      <c r="L45" s="589"/>
      <c r="M45" s="589"/>
      <c r="N45" s="589"/>
      <c r="O45" s="589"/>
      <c r="P45" s="589"/>
      <c r="Q45" s="589"/>
      <c r="R45" s="589"/>
      <c r="S45" s="589"/>
      <c r="T45" s="589"/>
      <c r="U45" s="589"/>
      <c r="V45" s="589"/>
      <c r="W45" s="589"/>
      <c r="X45" s="589"/>
      <c r="Y45" s="589"/>
      <c r="Z45" s="589"/>
      <c r="AA45" s="590"/>
    </row>
    <row r="46" spans="3:27" ht="15" thickBot="1" x14ac:dyDescent="0.25">
      <c r="C46" s="716"/>
      <c r="D46" s="717"/>
      <c r="E46" s="717"/>
      <c r="F46" s="717"/>
      <c r="G46" s="717"/>
      <c r="H46" s="717"/>
      <c r="I46" s="717"/>
      <c r="J46" s="717"/>
      <c r="K46" s="717"/>
      <c r="L46" s="717"/>
      <c r="M46" s="717"/>
      <c r="N46" s="717"/>
      <c r="O46" s="717"/>
      <c r="P46" s="717"/>
      <c r="Q46" s="717"/>
      <c r="R46" s="717"/>
      <c r="S46" s="717"/>
      <c r="T46" s="717"/>
      <c r="U46" s="717"/>
      <c r="V46" s="717"/>
      <c r="W46" s="717"/>
      <c r="X46" s="717"/>
      <c r="Y46" s="717"/>
      <c r="Z46" s="717"/>
      <c r="AA46" s="718"/>
    </row>
    <row r="47" spans="3:27" x14ac:dyDescent="0.2">
      <c r="C47" s="719" t="s">
        <v>429</v>
      </c>
      <c r="D47" s="720"/>
      <c r="E47" s="720"/>
      <c r="F47" s="720"/>
      <c r="G47" s="720"/>
      <c r="H47" s="720"/>
      <c r="I47" s="720"/>
      <c r="J47" s="720"/>
      <c r="K47" s="720"/>
      <c r="L47" s="720"/>
      <c r="M47" s="720"/>
      <c r="N47" s="720"/>
      <c r="O47" s="720"/>
      <c r="P47" s="720"/>
      <c r="Q47" s="720"/>
      <c r="R47" s="720"/>
      <c r="S47" s="720"/>
      <c r="T47" s="720"/>
      <c r="U47" s="720"/>
      <c r="V47" s="720"/>
      <c r="W47" s="720"/>
      <c r="X47" s="720"/>
      <c r="Y47" s="720"/>
      <c r="Z47" s="720"/>
      <c r="AA47" s="721"/>
    </row>
    <row r="48" spans="3:27" x14ac:dyDescent="0.2">
      <c r="C48" s="722"/>
      <c r="D48" s="723"/>
      <c r="E48" s="723"/>
      <c r="F48" s="723"/>
      <c r="G48" s="723"/>
      <c r="H48" s="723"/>
      <c r="I48" s="723"/>
      <c r="J48" s="723"/>
      <c r="K48" s="723"/>
      <c r="L48" s="723"/>
      <c r="M48" s="723"/>
      <c r="N48" s="723"/>
      <c r="O48" s="723"/>
      <c r="P48" s="723"/>
      <c r="Q48" s="723"/>
      <c r="R48" s="723"/>
      <c r="S48" s="723"/>
      <c r="T48" s="723"/>
      <c r="U48" s="723"/>
      <c r="V48" s="723"/>
      <c r="W48" s="723"/>
      <c r="X48" s="723"/>
      <c r="Y48" s="723"/>
      <c r="Z48" s="723"/>
      <c r="AA48" s="724"/>
    </row>
    <row r="49" spans="3:27" x14ac:dyDescent="0.2">
      <c r="C49" s="722"/>
      <c r="D49" s="723"/>
      <c r="E49" s="723"/>
      <c r="F49" s="723"/>
      <c r="G49" s="723"/>
      <c r="H49" s="723"/>
      <c r="I49" s="723"/>
      <c r="J49" s="723"/>
      <c r="K49" s="723"/>
      <c r="L49" s="723"/>
      <c r="M49" s="723"/>
      <c r="N49" s="723"/>
      <c r="O49" s="723"/>
      <c r="P49" s="723"/>
      <c r="Q49" s="723"/>
      <c r="R49" s="723"/>
      <c r="S49" s="723"/>
      <c r="T49" s="723"/>
      <c r="U49" s="723"/>
      <c r="V49" s="723"/>
      <c r="W49" s="723"/>
      <c r="X49" s="723"/>
      <c r="Y49" s="723"/>
      <c r="Z49" s="723"/>
      <c r="AA49" s="724"/>
    </row>
    <row r="50" spans="3:27" x14ac:dyDescent="0.2">
      <c r="C50" s="722"/>
      <c r="D50" s="723"/>
      <c r="E50" s="723"/>
      <c r="F50" s="723"/>
      <c r="G50" s="723"/>
      <c r="H50" s="723"/>
      <c r="I50" s="723"/>
      <c r="J50" s="723"/>
      <c r="K50" s="723"/>
      <c r="L50" s="723"/>
      <c r="M50" s="723"/>
      <c r="N50" s="723"/>
      <c r="O50" s="723"/>
      <c r="P50" s="723"/>
      <c r="Q50" s="723"/>
      <c r="R50" s="723"/>
      <c r="S50" s="723"/>
      <c r="T50" s="723"/>
      <c r="U50" s="723"/>
      <c r="V50" s="723"/>
      <c r="W50" s="723"/>
      <c r="X50" s="723"/>
      <c r="Y50" s="723"/>
      <c r="Z50" s="723"/>
      <c r="AA50" s="724"/>
    </row>
    <row r="51" spans="3:27" x14ac:dyDescent="0.2">
      <c r="C51" s="722"/>
      <c r="D51" s="723"/>
      <c r="E51" s="723"/>
      <c r="F51" s="723"/>
      <c r="G51" s="723"/>
      <c r="H51" s="723"/>
      <c r="I51" s="723"/>
      <c r="J51" s="723"/>
      <c r="K51" s="723"/>
      <c r="L51" s="723"/>
      <c r="M51" s="723"/>
      <c r="N51" s="723"/>
      <c r="O51" s="723"/>
      <c r="P51" s="723"/>
      <c r="Q51" s="723"/>
      <c r="R51" s="723"/>
      <c r="S51" s="723"/>
      <c r="T51" s="723"/>
      <c r="U51" s="723"/>
      <c r="V51" s="723"/>
      <c r="W51" s="723"/>
      <c r="X51" s="723"/>
      <c r="Y51" s="723"/>
      <c r="Z51" s="723"/>
      <c r="AA51" s="724"/>
    </row>
    <row r="52" spans="3:27" x14ac:dyDescent="0.2">
      <c r="C52" s="722"/>
      <c r="D52" s="723"/>
      <c r="E52" s="723"/>
      <c r="F52" s="723"/>
      <c r="G52" s="723"/>
      <c r="H52" s="723"/>
      <c r="I52" s="723"/>
      <c r="J52" s="723"/>
      <c r="K52" s="723"/>
      <c r="L52" s="723"/>
      <c r="M52" s="723"/>
      <c r="N52" s="723"/>
      <c r="O52" s="723"/>
      <c r="P52" s="723"/>
      <c r="Q52" s="723"/>
      <c r="R52" s="723"/>
      <c r="S52" s="723"/>
      <c r="T52" s="723"/>
      <c r="U52" s="723"/>
      <c r="V52" s="723"/>
      <c r="W52" s="723"/>
      <c r="X52" s="723"/>
      <c r="Y52" s="723"/>
      <c r="Z52" s="723"/>
      <c r="AA52" s="724"/>
    </row>
    <row r="53" spans="3:27" x14ac:dyDescent="0.2">
      <c r="C53" s="722"/>
      <c r="D53" s="723"/>
      <c r="E53" s="723"/>
      <c r="F53" s="723"/>
      <c r="G53" s="723"/>
      <c r="H53" s="723"/>
      <c r="I53" s="723"/>
      <c r="J53" s="723"/>
      <c r="K53" s="723"/>
      <c r="L53" s="723"/>
      <c r="M53" s="723"/>
      <c r="N53" s="723"/>
      <c r="O53" s="723"/>
      <c r="P53" s="723"/>
      <c r="Q53" s="723"/>
      <c r="R53" s="723"/>
      <c r="S53" s="723"/>
      <c r="T53" s="723"/>
      <c r="U53" s="723"/>
      <c r="V53" s="723"/>
      <c r="W53" s="723"/>
      <c r="X53" s="723"/>
      <c r="Y53" s="723"/>
      <c r="Z53" s="723"/>
      <c r="AA53" s="724"/>
    </row>
    <row r="54" spans="3:27" x14ac:dyDescent="0.2">
      <c r="C54" s="722"/>
      <c r="D54" s="723"/>
      <c r="E54" s="723"/>
      <c r="F54" s="723"/>
      <c r="G54" s="723"/>
      <c r="H54" s="723"/>
      <c r="I54" s="723"/>
      <c r="J54" s="723"/>
      <c r="K54" s="723"/>
      <c r="L54" s="723"/>
      <c r="M54" s="723"/>
      <c r="N54" s="723"/>
      <c r="O54" s="723"/>
      <c r="P54" s="723"/>
      <c r="Q54" s="723"/>
      <c r="R54" s="723"/>
      <c r="S54" s="723"/>
      <c r="T54" s="723"/>
      <c r="U54" s="723"/>
      <c r="V54" s="723"/>
      <c r="W54" s="723"/>
      <c r="X54" s="723"/>
      <c r="Y54" s="723"/>
      <c r="Z54" s="723"/>
      <c r="AA54" s="724"/>
    </row>
    <row r="55" spans="3:27" x14ac:dyDescent="0.2">
      <c r="C55" s="722"/>
      <c r="D55" s="723"/>
      <c r="E55" s="723"/>
      <c r="F55" s="723"/>
      <c r="G55" s="723"/>
      <c r="H55" s="723"/>
      <c r="I55" s="723"/>
      <c r="J55" s="723"/>
      <c r="K55" s="723"/>
      <c r="L55" s="723"/>
      <c r="M55" s="723"/>
      <c r="N55" s="723"/>
      <c r="O55" s="723"/>
      <c r="P55" s="723"/>
      <c r="Q55" s="723"/>
      <c r="R55" s="723"/>
      <c r="S55" s="723"/>
      <c r="T55" s="723"/>
      <c r="U55" s="723"/>
      <c r="V55" s="723"/>
      <c r="W55" s="723"/>
      <c r="X55" s="723"/>
      <c r="Y55" s="723"/>
      <c r="Z55" s="723"/>
      <c r="AA55" s="724"/>
    </row>
    <row r="56" spans="3:27" x14ac:dyDescent="0.2">
      <c r="C56" s="722"/>
      <c r="D56" s="723"/>
      <c r="E56" s="723"/>
      <c r="F56" s="723"/>
      <c r="G56" s="723"/>
      <c r="H56" s="723"/>
      <c r="I56" s="723"/>
      <c r="J56" s="723"/>
      <c r="K56" s="723"/>
      <c r="L56" s="723"/>
      <c r="M56" s="723"/>
      <c r="N56" s="723"/>
      <c r="O56" s="723"/>
      <c r="P56" s="723"/>
      <c r="Q56" s="723"/>
      <c r="R56" s="723"/>
      <c r="S56" s="723"/>
      <c r="T56" s="723"/>
      <c r="U56" s="723"/>
      <c r="V56" s="723"/>
      <c r="W56" s="723"/>
      <c r="X56" s="723"/>
      <c r="Y56" s="723"/>
      <c r="Z56" s="723"/>
      <c r="AA56" s="724"/>
    </row>
    <row r="57" spans="3:27" x14ac:dyDescent="0.2">
      <c r="C57" s="722"/>
      <c r="D57" s="723"/>
      <c r="E57" s="723"/>
      <c r="F57" s="723"/>
      <c r="G57" s="723"/>
      <c r="H57" s="723"/>
      <c r="I57" s="723"/>
      <c r="J57" s="723"/>
      <c r="K57" s="723"/>
      <c r="L57" s="723"/>
      <c r="M57" s="723"/>
      <c r="N57" s="723"/>
      <c r="O57" s="723"/>
      <c r="P57" s="723"/>
      <c r="Q57" s="723"/>
      <c r="R57" s="723"/>
      <c r="S57" s="723"/>
      <c r="T57" s="723"/>
      <c r="U57" s="723"/>
      <c r="V57" s="723"/>
      <c r="W57" s="723"/>
      <c r="X57" s="723"/>
      <c r="Y57" s="723"/>
      <c r="Z57" s="723"/>
      <c r="AA57" s="724"/>
    </row>
    <row r="58" spans="3:27" x14ac:dyDescent="0.2">
      <c r="C58" s="722"/>
      <c r="D58" s="723"/>
      <c r="E58" s="723"/>
      <c r="F58" s="723"/>
      <c r="G58" s="723"/>
      <c r="H58" s="723"/>
      <c r="I58" s="723"/>
      <c r="J58" s="723"/>
      <c r="K58" s="723"/>
      <c r="L58" s="723"/>
      <c r="M58" s="723"/>
      <c r="N58" s="723"/>
      <c r="O58" s="723"/>
      <c r="P58" s="723"/>
      <c r="Q58" s="723"/>
      <c r="R58" s="723"/>
      <c r="S58" s="723"/>
      <c r="T58" s="723"/>
      <c r="U58" s="723"/>
      <c r="V58" s="723"/>
      <c r="W58" s="723"/>
      <c r="X58" s="723"/>
      <c r="Y58" s="723"/>
      <c r="Z58" s="723"/>
      <c r="AA58" s="724"/>
    </row>
    <row r="59" spans="3:27" ht="15" thickBot="1" x14ac:dyDescent="0.25">
      <c r="C59" s="725"/>
      <c r="D59" s="726"/>
      <c r="E59" s="726"/>
      <c r="F59" s="726"/>
      <c r="G59" s="726"/>
      <c r="H59" s="726"/>
      <c r="I59" s="726"/>
      <c r="J59" s="726"/>
      <c r="K59" s="726"/>
      <c r="L59" s="726"/>
      <c r="M59" s="726"/>
      <c r="N59" s="726"/>
      <c r="O59" s="726"/>
      <c r="P59" s="726"/>
      <c r="Q59" s="726"/>
      <c r="R59" s="726"/>
      <c r="S59" s="726"/>
      <c r="T59" s="726"/>
      <c r="U59" s="726"/>
      <c r="V59" s="726"/>
      <c r="W59" s="726"/>
      <c r="X59" s="726"/>
      <c r="Y59" s="726"/>
      <c r="Z59" s="726"/>
      <c r="AA59" s="727"/>
    </row>
    <row r="60" spans="3:27" ht="9.9499999999999993" customHeight="1" x14ac:dyDescent="0.2">
      <c r="C60" s="78"/>
      <c r="D60" s="78"/>
      <c r="E60" s="78"/>
      <c r="F60" s="78"/>
      <c r="G60" s="78"/>
      <c r="H60" s="78"/>
      <c r="I60" s="78"/>
      <c r="J60" s="78"/>
      <c r="K60" s="78"/>
      <c r="L60" s="78"/>
      <c r="M60" s="78"/>
      <c r="N60" s="78"/>
      <c r="O60" s="78"/>
      <c r="P60" s="78"/>
      <c r="Q60" s="78"/>
      <c r="R60" s="78"/>
      <c r="S60" s="78"/>
      <c r="T60" s="78"/>
      <c r="U60" s="78"/>
      <c r="V60" s="78"/>
      <c r="W60" s="78"/>
      <c r="X60" s="78"/>
      <c r="Y60" s="78"/>
      <c r="Z60" s="78"/>
      <c r="AA60" s="78"/>
    </row>
    <row r="61" spans="3:27" ht="9.9499999999999993" customHeight="1" thickBot="1" x14ac:dyDescent="0.25">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row>
    <row r="62" spans="3:27" ht="14.25" customHeight="1" x14ac:dyDescent="0.2">
      <c r="C62" s="728" t="s">
        <v>598</v>
      </c>
      <c r="D62" s="729"/>
      <c r="E62" s="729"/>
      <c r="F62" s="729"/>
      <c r="G62" s="875"/>
      <c r="H62" s="728" t="s">
        <v>85</v>
      </c>
      <c r="I62" s="875"/>
      <c r="J62" s="728" t="s">
        <v>56</v>
      </c>
      <c r="K62" s="729"/>
      <c r="L62" s="729"/>
      <c r="M62" s="729"/>
      <c r="N62" s="729"/>
      <c r="O62" s="875"/>
      <c r="P62" s="1508" t="s">
        <v>57</v>
      </c>
      <c r="Q62" s="1509"/>
      <c r="R62" s="1509"/>
      <c r="S62" s="1509"/>
      <c r="T62" s="1510"/>
      <c r="U62" s="728" t="s">
        <v>58</v>
      </c>
      <c r="V62" s="729"/>
      <c r="W62" s="729"/>
      <c r="X62" s="729"/>
      <c r="Y62" s="729"/>
      <c r="Z62" s="729"/>
      <c r="AA62" s="875"/>
    </row>
    <row r="63" spans="3:27" ht="14.25" customHeight="1" x14ac:dyDescent="0.2">
      <c r="C63" s="730"/>
      <c r="D63" s="731"/>
      <c r="E63" s="731"/>
      <c r="F63" s="731"/>
      <c r="G63" s="876"/>
      <c r="H63" s="730"/>
      <c r="I63" s="876"/>
      <c r="J63" s="730"/>
      <c r="K63" s="731"/>
      <c r="L63" s="731"/>
      <c r="M63" s="731"/>
      <c r="N63" s="731"/>
      <c r="O63" s="876"/>
      <c r="P63" s="1511"/>
      <c r="Q63" s="1512"/>
      <c r="R63" s="1512"/>
      <c r="S63" s="1512"/>
      <c r="T63" s="1513"/>
      <c r="U63" s="730"/>
      <c r="V63" s="731"/>
      <c r="W63" s="731"/>
      <c r="X63" s="731"/>
      <c r="Y63" s="731"/>
      <c r="Z63" s="731"/>
      <c r="AA63" s="876"/>
    </row>
    <row r="64" spans="3:27" ht="15" customHeight="1" thickBot="1" x14ac:dyDescent="0.25">
      <c r="C64" s="730"/>
      <c r="D64" s="731"/>
      <c r="E64" s="731"/>
      <c r="F64" s="731"/>
      <c r="G64" s="876"/>
      <c r="H64" s="730"/>
      <c r="I64" s="876"/>
      <c r="J64" s="730"/>
      <c r="K64" s="731"/>
      <c r="L64" s="731"/>
      <c r="M64" s="731"/>
      <c r="N64" s="731"/>
      <c r="O64" s="876"/>
      <c r="P64" s="1511"/>
      <c r="Q64" s="1512"/>
      <c r="R64" s="1512"/>
      <c r="S64" s="1512"/>
      <c r="T64" s="1513"/>
      <c r="U64" s="730"/>
      <c r="V64" s="731"/>
      <c r="W64" s="731"/>
      <c r="X64" s="731"/>
      <c r="Y64" s="731"/>
      <c r="Z64" s="731"/>
      <c r="AA64" s="876"/>
    </row>
    <row r="65" spans="3:27" ht="159.75" customHeight="1" thickBot="1" x14ac:dyDescent="0.25">
      <c r="C65" s="1514" t="str">
        <f>+C38</f>
        <v>TRIMESTRE 1</v>
      </c>
      <c r="D65" s="1515"/>
      <c r="E65" s="1515"/>
      <c r="F65" s="1515"/>
      <c r="G65" s="1515"/>
      <c r="H65" s="1516">
        <v>0.99199999999999999</v>
      </c>
      <c r="I65" s="1516"/>
      <c r="J65" s="1517">
        <f>+J38</f>
        <v>0.98639720171006606</v>
      </c>
      <c r="K65" s="1517"/>
      <c r="L65" s="1517"/>
      <c r="M65" s="1517"/>
      <c r="N65" s="1517"/>
      <c r="O65" s="1517"/>
      <c r="P65" s="1503" t="s">
        <v>605</v>
      </c>
      <c r="Q65" s="1503"/>
      <c r="R65" s="1503"/>
      <c r="S65" s="1503"/>
      <c r="T65" s="1503"/>
      <c r="U65" s="1503" t="s">
        <v>606</v>
      </c>
      <c r="V65" s="1503"/>
      <c r="W65" s="1503"/>
      <c r="X65" s="1503"/>
      <c r="Y65" s="1503"/>
      <c r="Z65" s="1503"/>
      <c r="AA65" s="1504"/>
    </row>
    <row r="66" spans="3:27" ht="168" customHeight="1" x14ac:dyDescent="0.2">
      <c r="C66" s="1484" t="str">
        <f>+C39</f>
        <v>TRIMESTRE 2</v>
      </c>
      <c r="D66" s="1299"/>
      <c r="E66" s="1299"/>
      <c r="F66" s="1299"/>
      <c r="G66" s="1299"/>
      <c r="H66" s="1500">
        <v>0.99</v>
      </c>
      <c r="I66" s="1500"/>
      <c r="J66" s="1501">
        <f>J39</f>
        <v>0.97791164658634533</v>
      </c>
      <c r="K66" s="1501"/>
      <c r="L66" s="1501"/>
      <c r="M66" s="1501"/>
      <c r="N66" s="1501"/>
      <c r="O66" s="1501"/>
      <c r="P66" s="1502" t="s">
        <v>607</v>
      </c>
      <c r="Q66" s="1502"/>
      <c r="R66" s="1502"/>
      <c r="S66" s="1502"/>
      <c r="T66" s="1502"/>
      <c r="U66" s="1503" t="s">
        <v>606</v>
      </c>
      <c r="V66" s="1503"/>
      <c r="W66" s="1503"/>
      <c r="X66" s="1503"/>
      <c r="Y66" s="1503"/>
      <c r="Z66" s="1503"/>
      <c r="AA66" s="1504"/>
    </row>
    <row r="67" spans="3:27" ht="170.25" customHeight="1" x14ac:dyDescent="0.2">
      <c r="C67" s="1484" t="str">
        <f>+C40</f>
        <v>TRIMESTRE 3</v>
      </c>
      <c r="D67" s="1299"/>
      <c r="E67" s="1299"/>
      <c r="F67" s="1299"/>
      <c r="G67" s="1299"/>
      <c r="H67" s="1505">
        <v>0.99199999999999999</v>
      </c>
      <c r="I67" s="1505"/>
      <c r="J67" s="1505">
        <f>+J40</f>
        <v>0.99764613573950567</v>
      </c>
      <c r="K67" s="1505"/>
      <c r="L67" s="1505"/>
      <c r="M67" s="1505"/>
      <c r="N67" s="1505"/>
      <c r="O67" s="1505"/>
      <c r="P67" s="1488" t="s">
        <v>607</v>
      </c>
      <c r="Q67" s="1488"/>
      <c r="R67" s="1488"/>
      <c r="S67" s="1488"/>
      <c r="T67" s="1488"/>
      <c r="U67" s="1506" t="s">
        <v>606</v>
      </c>
      <c r="V67" s="1506"/>
      <c r="W67" s="1506"/>
      <c r="X67" s="1506"/>
      <c r="Y67" s="1506"/>
      <c r="Z67" s="1506"/>
      <c r="AA67" s="1507"/>
    </row>
    <row r="68" spans="3:27" ht="46.5" customHeight="1" thickBot="1" x14ac:dyDescent="0.25">
      <c r="C68" s="1492" t="str">
        <f>+C41</f>
        <v>TRIMESTRE 4</v>
      </c>
      <c r="D68" s="407"/>
      <c r="E68" s="407"/>
      <c r="F68" s="407"/>
      <c r="G68" s="407"/>
      <c r="H68" s="1499">
        <v>0.999</v>
      </c>
      <c r="I68" s="1499"/>
      <c r="J68" s="1499" t="str">
        <f>+J41</f>
        <v/>
      </c>
      <c r="K68" s="1499"/>
      <c r="L68" s="1499"/>
      <c r="M68" s="1499"/>
      <c r="N68" s="1499"/>
      <c r="O68" s="1499"/>
      <c r="P68" s="1497"/>
      <c r="Q68" s="1497"/>
      <c r="R68" s="1497"/>
      <c r="S68" s="1497"/>
      <c r="T68" s="1497"/>
      <c r="U68" s="1497"/>
      <c r="V68" s="1497"/>
      <c r="W68" s="1497"/>
      <c r="X68" s="1497"/>
      <c r="Y68" s="1497"/>
      <c r="Z68" s="1497"/>
      <c r="AA68" s="1498"/>
    </row>
  </sheetData>
  <mergeCells count="101">
    <mergeCell ref="B2:G4"/>
    <mergeCell ref="H2:AB2"/>
    <mergeCell ref="H3:Q3"/>
    <mergeCell ref="R3:AB3"/>
    <mergeCell ref="H4:AB4"/>
    <mergeCell ref="C7:H8"/>
    <mergeCell ref="I7:AA8"/>
    <mergeCell ref="C13:H14"/>
    <mergeCell ref="I13:U14"/>
    <mergeCell ref="V13:AA13"/>
    <mergeCell ref="V14:AA14"/>
    <mergeCell ref="C16:H16"/>
    <mergeCell ref="I16:AA16"/>
    <mergeCell ref="C10:H11"/>
    <mergeCell ref="I10:S11"/>
    <mergeCell ref="T10:W10"/>
    <mergeCell ref="X10:AA10"/>
    <mergeCell ref="T11:W11"/>
    <mergeCell ref="X11:AA11"/>
    <mergeCell ref="C18:H18"/>
    <mergeCell ref="I18:AA18"/>
    <mergeCell ref="AD18:AM18"/>
    <mergeCell ref="C20:H21"/>
    <mergeCell ref="I20:N21"/>
    <mergeCell ref="O20:U20"/>
    <mergeCell ref="V20:AA20"/>
    <mergeCell ref="O21:U21"/>
    <mergeCell ref="V21:AA21"/>
    <mergeCell ref="C26:H26"/>
    <mergeCell ref="I26:AA26"/>
    <mergeCell ref="C28:H28"/>
    <mergeCell ref="I28:J28"/>
    <mergeCell ref="K28:O28"/>
    <mergeCell ref="Q28:S28"/>
    <mergeCell ref="U28:W28"/>
    <mergeCell ref="Y28:Z28"/>
    <mergeCell ref="C23:I23"/>
    <mergeCell ref="J23:R23"/>
    <mergeCell ref="S23:AA23"/>
    <mergeCell ref="C24:I24"/>
    <mergeCell ref="J24:R24"/>
    <mergeCell ref="S24:AA24"/>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C45:AA46"/>
    <mergeCell ref="C47:AA59"/>
    <mergeCell ref="C38:G38"/>
    <mergeCell ref="K38:AA38"/>
    <mergeCell ref="C39:G39"/>
    <mergeCell ref="K39:AA39"/>
    <mergeCell ref="C40:G40"/>
    <mergeCell ref="K40:AA40"/>
    <mergeCell ref="C62:G64"/>
    <mergeCell ref="H62:I64"/>
    <mergeCell ref="J62:O64"/>
    <mergeCell ref="P62:T64"/>
    <mergeCell ref="U62:AA64"/>
    <mergeCell ref="C65:G65"/>
    <mergeCell ref="H65:I65"/>
    <mergeCell ref="J65:O65"/>
    <mergeCell ref="P65:T65"/>
    <mergeCell ref="U65:AA65"/>
    <mergeCell ref="C68:G68"/>
    <mergeCell ref="H68:I68"/>
    <mergeCell ref="J68:O68"/>
    <mergeCell ref="P68:T68"/>
    <mergeCell ref="U68:AA68"/>
    <mergeCell ref="C66:G66"/>
    <mergeCell ref="H66:I66"/>
    <mergeCell ref="J66:O66"/>
    <mergeCell ref="P66:T66"/>
    <mergeCell ref="U66:AA66"/>
    <mergeCell ref="C67:G67"/>
    <mergeCell ref="H67:I67"/>
    <mergeCell ref="J67:O67"/>
    <mergeCell ref="P67:T67"/>
    <mergeCell ref="U67:AA67"/>
  </mergeCells>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AM69"/>
  <sheetViews>
    <sheetView topLeftCell="A38" workbookViewId="0">
      <selection activeCell="I18" sqref="I18:AA18"/>
    </sheetView>
  </sheetViews>
  <sheetFormatPr baseColWidth="10" defaultColWidth="3.7109375" defaultRowHeight="14.25" x14ac:dyDescent="0.2"/>
  <cols>
    <col min="1" max="1" width="3.7109375" style="1"/>
    <col min="2" max="2" width="2.85546875" style="1" customWidth="1"/>
    <col min="3" max="6" width="2.7109375" style="1" customWidth="1"/>
    <col min="7" max="7" width="5" style="1" customWidth="1"/>
    <col min="8" max="8" width="18.85546875" style="1" customWidth="1"/>
    <col min="9" max="9" width="16.5703125" style="1" customWidth="1"/>
    <col min="10" max="10" width="18.28515625" style="1" customWidth="1"/>
    <col min="11" max="27" width="4.7109375" style="1" customWidth="1"/>
    <col min="28" max="28" width="2.85546875" style="1" customWidth="1"/>
    <col min="29" max="30" width="3.7109375" style="1"/>
    <col min="31" max="31" width="6.140625" style="1" bestFit="1" customWidth="1"/>
    <col min="32" max="16384" width="3.7109375" style="1"/>
  </cols>
  <sheetData>
    <row r="2" spans="2:28" ht="45.75" customHeight="1" x14ac:dyDescent="0.2">
      <c r="B2" s="481"/>
      <c r="C2" s="481"/>
      <c r="D2" s="481"/>
      <c r="E2" s="481"/>
      <c r="F2" s="481"/>
      <c r="G2" s="481"/>
      <c r="H2" s="1541" t="s">
        <v>0</v>
      </c>
      <c r="I2" s="1541"/>
      <c r="J2" s="1541"/>
      <c r="K2" s="1541"/>
      <c r="L2" s="1541"/>
      <c r="M2" s="1541"/>
      <c r="N2" s="1541"/>
      <c r="O2" s="1541"/>
      <c r="P2" s="1541"/>
      <c r="Q2" s="1541"/>
      <c r="R2" s="1541"/>
      <c r="S2" s="1541"/>
      <c r="T2" s="1541"/>
      <c r="U2" s="1541"/>
      <c r="V2" s="1541"/>
      <c r="W2" s="1541"/>
      <c r="X2" s="1541"/>
      <c r="Y2" s="1541"/>
      <c r="Z2" s="1541"/>
      <c r="AA2" s="1541"/>
      <c r="AB2" s="1541"/>
    </row>
    <row r="3" spans="2:28" ht="15" customHeight="1" x14ac:dyDescent="0.2">
      <c r="B3" s="481"/>
      <c r="C3" s="481"/>
      <c r="D3" s="481"/>
      <c r="E3" s="481"/>
      <c r="F3" s="481"/>
      <c r="G3" s="481"/>
      <c r="H3" s="486" t="s">
        <v>1</v>
      </c>
      <c r="I3" s="486"/>
      <c r="J3" s="486"/>
      <c r="K3" s="486"/>
      <c r="L3" s="486"/>
      <c r="M3" s="486"/>
      <c r="N3" s="486"/>
      <c r="O3" s="486"/>
      <c r="P3" s="486"/>
      <c r="Q3" s="486"/>
      <c r="R3" s="486" t="s">
        <v>2</v>
      </c>
      <c r="S3" s="486"/>
      <c r="T3" s="486"/>
      <c r="U3" s="486"/>
      <c r="V3" s="486"/>
      <c r="W3" s="486"/>
      <c r="X3" s="486"/>
      <c r="Y3" s="486"/>
      <c r="Z3" s="486"/>
      <c r="AA3" s="486"/>
      <c r="AB3" s="486"/>
    </row>
    <row r="4" spans="2:28" ht="15.75" customHeight="1" thickBot="1" x14ac:dyDescent="0.25">
      <c r="B4" s="483"/>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8"/>
    </row>
    <row r="5" spans="2:28" ht="15" x14ac:dyDescent="0.2">
      <c r="B5" s="24"/>
      <c r="H5" s="3"/>
      <c r="I5" s="3"/>
      <c r="J5" s="3"/>
      <c r="K5" s="3"/>
      <c r="L5" s="3"/>
      <c r="M5" s="3"/>
      <c r="N5" s="3"/>
      <c r="O5" s="3"/>
      <c r="P5" s="3"/>
      <c r="Q5" s="3"/>
      <c r="R5" s="3"/>
      <c r="S5" s="3"/>
      <c r="T5" s="3"/>
      <c r="U5" s="3"/>
      <c r="V5" s="3"/>
      <c r="W5" s="3"/>
      <c r="X5" s="3"/>
      <c r="Y5" s="3"/>
      <c r="Z5" s="3"/>
      <c r="AA5" s="3"/>
      <c r="AB5" s="299"/>
    </row>
    <row r="6" spans="2:28" ht="5.0999999999999996" customHeight="1" thickBot="1" x14ac:dyDescent="0.25">
      <c r="B6" s="4"/>
      <c r="C6" s="5"/>
      <c r="D6" s="5"/>
      <c r="E6" s="5"/>
      <c r="F6" s="5"/>
      <c r="G6" s="5"/>
      <c r="H6" s="5"/>
      <c r="I6" s="6"/>
      <c r="J6" s="6"/>
      <c r="K6" s="6"/>
      <c r="L6" s="6"/>
      <c r="M6" s="6"/>
      <c r="N6" s="6"/>
      <c r="O6" s="6"/>
      <c r="P6" s="6"/>
      <c r="Q6" s="6"/>
      <c r="R6" s="6"/>
      <c r="S6" s="6"/>
      <c r="T6" s="7"/>
      <c r="U6" s="7"/>
      <c r="V6" s="7"/>
      <c r="W6" s="7"/>
      <c r="X6" s="7"/>
      <c r="Y6" s="5"/>
      <c r="Z6" s="5"/>
      <c r="AA6" s="5"/>
      <c r="AB6" s="8"/>
    </row>
    <row r="7" spans="2:28" ht="15" customHeight="1" x14ac:dyDescent="0.2">
      <c r="B7" s="9"/>
      <c r="C7" s="444" t="s">
        <v>4</v>
      </c>
      <c r="D7" s="445"/>
      <c r="E7" s="445"/>
      <c r="F7" s="445"/>
      <c r="G7" s="445"/>
      <c r="H7" s="446"/>
      <c r="I7" s="770" t="s">
        <v>550</v>
      </c>
      <c r="J7" s="771"/>
      <c r="K7" s="771"/>
      <c r="L7" s="771"/>
      <c r="M7" s="771"/>
      <c r="N7" s="771"/>
      <c r="O7" s="771"/>
      <c r="P7" s="771"/>
      <c r="Q7" s="771"/>
      <c r="R7" s="771"/>
      <c r="S7" s="771"/>
      <c r="T7" s="771"/>
      <c r="U7" s="771"/>
      <c r="V7" s="771"/>
      <c r="W7" s="771"/>
      <c r="X7" s="771"/>
      <c r="Y7" s="771"/>
      <c r="Z7" s="771"/>
      <c r="AA7" s="772"/>
      <c r="AB7" s="10"/>
    </row>
    <row r="8" spans="2:28" ht="15.75" thickBot="1" x14ac:dyDescent="0.25">
      <c r="B8" s="9"/>
      <c r="C8" s="447"/>
      <c r="D8" s="448"/>
      <c r="E8" s="448"/>
      <c r="F8" s="448"/>
      <c r="G8" s="448"/>
      <c r="H8" s="449"/>
      <c r="I8" s="773"/>
      <c r="J8" s="774"/>
      <c r="K8" s="774"/>
      <c r="L8" s="774"/>
      <c r="M8" s="774"/>
      <c r="N8" s="774"/>
      <c r="O8" s="774"/>
      <c r="P8" s="774"/>
      <c r="Q8" s="774"/>
      <c r="R8" s="774"/>
      <c r="S8" s="774"/>
      <c r="T8" s="774"/>
      <c r="U8" s="774"/>
      <c r="V8" s="774"/>
      <c r="W8" s="774"/>
      <c r="X8" s="774"/>
      <c r="Y8" s="774"/>
      <c r="Z8" s="774"/>
      <c r="AA8" s="775"/>
      <c r="AB8" s="10"/>
    </row>
    <row r="9" spans="2:28" ht="5.0999999999999996" customHeight="1" thickBot="1" x14ac:dyDescent="0.25">
      <c r="B9" s="9"/>
      <c r="C9" s="11"/>
      <c r="D9" s="11"/>
      <c r="E9" s="11"/>
      <c r="F9" s="11"/>
      <c r="G9" s="11"/>
      <c r="H9" s="11"/>
      <c r="I9" s="12"/>
      <c r="J9" s="12"/>
      <c r="K9" s="12"/>
      <c r="L9" s="12"/>
      <c r="M9" s="12"/>
      <c r="N9" s="12"/>
      <c r="O9" s="12"/>
      <c r="P9" s="12"/>
      <c r="Q9" s="12"/>
      <c r="R9" s="12"/>
      <c r="S9" s="12"/>
      <c r="T9" s="13"/>
      <c r="U9" s="13"/>
      <c r="V9" s="13"/>
      <c r="W9" s="13"/>
      <c r="X9" s="13"/>
      <c r="Y9" s="11"/>
      <c r="Z9" s="11"/>
      <c r="AA9" s="11"/>
      <c r="AB9" s="10"/>
    </row>
    <row r="10" spans="2:28" ht="15" customHeight="1" thickBot="1" x14ac:dyDescent="0.25">
      <c r="B10" s="9"/>
      <c r="C10" s="444" t="s">
        <v>6</v>
      </c>
      <c r="D10" s="445"/>
      <c r="E10" s="445"/>
      <c r="F10" s="445"/>
      <c r="G10" s="445"/>
      <c r="H10" s="446"/>
      <c r="I10" s="719" t="s">
        <v>608</v>
      </c>
      <c r="J10" s="1536"/>
      <c r="K10" s="1536"/>
      <c r="L10" s="1536"/>
      <c r="M10" s="1536"/>
      <c r="N10" s="1536"/>
      <c r="O10" s="1536"/>
      <c r="P10" s="1536"/>
      <c r="Q10" s="1536"/>
      <c r="R10" s="1536"/>
      <c r="S10" s="1537"/>
      <c r="T10" s="498" t="s">
        <v>8</v>
      </c>
      <c r="U10" s="499"/>
      <c r="V10" s="499"/>
      <c r="W10" s="500"/>
      <c r="X10" s="400" t="s">
        <v>9</v>
      </c>
      <c r="Y10" s="401"/>
      <c r="Z10" s="401"/>
      <c r="AA10" s="402"/>
      <c r="AB10" s="10"/>
    </row>
    <row r="11" spans="2:28" ht="21" customHeight="1" thickBot="1" x14ac:dyDescent="0.25">
      <c r="B11" s="9"/>
      <c r="C11" s="447"/>
      <c r="D11" s="448"/>
      <c r="E11" s="448"/>
      <c r="F11" s="448"/>
      <c r="G11" s="448"/>
      <c r="H11" s="449"/>
      <c r="I11" s="1538"/>
      <c r="J11" s="1539"/>
      <c r="K11" s="1539"/>
      <c r="L11" s="1539"/>
      <c r="M11" s="1539"/>
      <c r="N11" s="1539"/>
      <c r="O11" s="1539"/>
      <c r="P11" s="1539"/>
      <c r="Q11" s="1539"/>
      <c r="R11" s="1539"/>
      <c r="S11" s="1540"/>
      <c r="T11" s="427" t="s">
        <v>609</v>
      </c>
      <c r="U11" s="507"/>
      <c r="V11" s="507"/>
      <c r="W11" s="508"/>
      <c r="X11" s="477">
        <v>3</v>
      </c>
      <c r="Y11" s="496"/>
      <c r="Z11" s="496"/>
      <c r="AA11" s="497"/>
      <c r="AB11" s="10"/>
    </row>
    <row r="12" spans="2:28" ht="5.0999999999999996"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20.100000000000001" customHeight="1" x14ac:dyDescent="0.2">
      <c r="B13" s="14"/>
      <c r="C13" s="444" t="s">
        <v>11</v>
      </c>
      <c r="D13" s="445"/>
      <c r="E13" s="445"/>
      <c r="F13" s="445"/>
      <c r="G13" s="445"/>
      <c r="H13" s="446"/>
      <c r="I13" s="450" t="s">
        <v>610</v>
      </c>
      <c r="J13" s="451"/>
      <c r="K13" s="451"/>
      <c r="L13" s="451"/>
      <c r="M13" s="451"/>
      <c r="N13" s="451"/>
      <c r="O13" s="451"/>
      <c r="P13" s="451"/>
      <c r="Q13" s="451"/>
      <c r="R13" s="451"/>
      <c r="S13" s="451"/>
      <c r="T13" s="451"/>
      <c r="U13" s="452"/>
      <c r="V13" s="444" t="s">
        <v>13</v>
      </c>
      <c r="W13" s="445"/>
      <c r="X13" s="445"/>
      <c r="Y13" s="445"/>
      <c r="Z13" s="445"/>
      <c r="AA13" s="446"/>
      <c r="AB13" s="16"/>
    </row>
    <row r="14" spans="2:28" ht="20.100000000000001" customHeight="1" thickBot="1" x14ac:dyDescent="0.25">
      <c r="B14" s="14"/>
      <c r="C14" s="447"/>
      <c r="D14" s="448"/>
      <c r="E14" s="448"/>
      <c r="F14" s="448"/>
      <c r="G14" s="448"/>
      <c r="H14" s="449"/>
      <c r="I14" s="453"/>
      <c r="J14" s="454"/>
      <c r="K14" s="454"/>
      <c r="L14" s="454"/>
      <c r="M14" s="454"/>
      <c r="N14" s="454"/>
      <c r="O14" s="454"/>
      <c r="P14" s="454"/>
      <c r="Q14" s="454"/>
      <c r="R14" s="454"/>
      <c r="S14" s="454"/>
      <c r="T14" s="454"/>
      <c r="U14" s="455"/>
      <c r="V14" s="456" t="s">
        <v>14</v>
      </c>
      <c r="W14" s="457"/>
      <c r="X14" s="457"/>
      <c r="Y14" s="457"/>
      <c r="Z14" s="457"/>
      <c r="AA14" s="458"/>
      <c r="AB14" s="16"/>
    </row>
    <row r="15" spans="2:28" ht="5.0999999999999996"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60" customHeight="1" thickBot="1" x14ac:dyDescent="0.25">
      <c r="B16" s="14"/>
      <c r="C16" s="421" t="s">
        <v>15</v>
      </c>
      <c r="D16" s="422"/>
      <c r="E16" s="422"/>
      <c r="F16" s="422"/>
      <c r="G16" s="422"/>
      <c r="H16" s="423"/>
      <c r="I16" s="1558" t="s">
        <v>611</v>
      </c>
      <c r="J16" s="1559"/>
      <c r="K16" s="1559"/>
      <c r="L16" s="1559"/>
      <c r="M16" s="1559"/>
      <c r="N16" s="1559"/>
      <c r="O16" s="1559"/>
      <c r="P16" s="1559"/>
      <c r="Q16" s="1559"/>
      <c r="R16" s="1559"/>
      <c r="S16" s="1559"/>
      <c r="T16" s="1559"/>
      <c r="U16" s="1559"/>
      <c r="V16" s="1559"/>
      <c r="W16" s="1559"/>
      <c r="X16" s="1559"/>
      <c r="Y16" s="1559"/>
      <c r="Z16" s="1559"/>
      <c r="AA16" s="1560"/>
      <c r="AB16" s="16"/>
    </row>
    <row r="18" spans="3:39" ht="132" customHeight="1" thickBot="1" x14ac:dyDescent="0.25">
      <c r="C18" s="421" t="s">
        <v>69</v>
      </c>
      <c r="D18" s="422"/>
      <c r="E18" s="422"/>
      <c r="F18" s="422"/>
      <c r="G18" s="422"/>
      <c r="H18" s="423"/>
      <c r="I18" s="1449" t="s">
        <v>612</v>
      </c>
      <c r="J18" s="1450"/>
      <c r="K18" s="1450"/>
      <c r="L18" s="1450"/>
      <c r="M18" s="1450"/>
      <c r="N18" s="1450"/>
      <c r="O18" s="1450"/>
      <c r="P18" s="1450"/>
      <c r="Q18" s="1450"/>
      <c r="R18" s="1450"/>
      <c r="S18" s="1450"/>
      <c r="T18" s="1450"/>
      <c r="U18" s="1450"/>
      <c r="V18" s="1450"/>
      <c r="W18" s="1450"/>
      <c r="X18" s="1450"/>
      <c r="Y18" s="1450"/>
      <c r="Z18" s="1450"/>
      <c r="AA18" s="1451"/>
      <c r="AB18" s="16"/>
      <c r="AD18" s="1452"/>
      <c r="AE18" s="1452"/>
      <c r="AF18" s="1452"/>
      <c r="AG18" s="1452"/>
      <c r="AH18" s="1452"/>
      <c r="AI18" s="1452"/>
      <c r="AJ18" s="1452"/>
      <c r="AK18" s="1452"/>
      <c r="AL18" s="1452"/>
      <c r="AM18" s="1452"/>
    </row>
    <row r="19" spans="3:39" ht="5.0999999999999996" customHeight="1" thickBot="1" x14ac:dyDescent="0.25">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3:39" ht="22.5" customHeight="1" x14ac:dyDescent="0.2">
      <c r="C20" s="462" t="s">
        <v>19</v>
      </c>
      <c r="D20" s="463"/>
      <c r="E20" s="463"/>
      <c r="F20" s="463"/>
      <c r="G20" s="463"/>
      <c r="H20" s="464"/>
      <c r="I20" s="468" t="s">
        <v>556</v>
      </c>
      <c r="J20" s="469"/>
      <c r="K20" s="469"/>
      <c r="L20" s="469"/>
      <c r="M20" s="469"/>
      <c r="N20" s="470"/>
      <c r="O20" s="400" t="s">
        <v>21</v>
      </c>
      <c r="P20" s="401"/>
      <c r="Q20" s="401"/>
      <c r="R20" s="401"/>
      <c r="S20" s="401"/>
      <c r="T20" s="401"/>
      <c r="U20" s="402"/>
      <c r="V20" s="400" t="s">
        <v>22</v>
      </c>
      <c r="W20" s="401"/>
      <c r="X20" s="401"/>
      <c r="Y20" s="401"/>
      <c r="Z20" s="401"/>
      <c r="AA20" s="402"/>
      <c r="AB20" s="16"/>
    </row>
    <row r="21" spans="3:39" ht="30.75" customHeight="1" thickBot="1" x14ac:dyDescent="0.25">
      <c r="C21" s="465"/>
      <c r="D21" s="466"/>
      <c r="E21" s="466"/>
      <c r="F21" s="466"/>
      <c r="G21" s="466"/>
      <c r="H21" s="467"/>
      <c r="I21" s="471"/>
      <c r="J21" s="472"/>
      <c r="K21" s="472"/>
      <c r="L21" s="472"/>
      <c r="M21" s="472"/>
      <c r="N21" s="473"/>
      <c r="O21" s="474" t="s">
        <v>218</v>
      </c>
      <c r="P21" s="475"/>
      <c r="Q21" s="475"/>
      <c r="R21" s="475"/>
      <c r="S21" s="475"/>
      <c r="T21" s="475"/>
      <c r="U21" s="476"/>
      <c r="V21" s="477" t="s">
        <v>219</v>
      </c>
      <c r="W21" s="475"/>
      <c r="X21" s="475"/>
      <c r="Y21" s="475"/>
      <c r="Z21" s="475"/>
      <c r="AA21" s="476"/>
      <c r="AB21" s="16"/>
    </row>
    <row r="22" spans="3:39" ht="5.0999999999999996" customHeight="1" thickBot="1" x14ac:dyDescent="0.2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3:39" ht="31.5" customHeight="1" x14ac:dyDescent="0.2">
      <c r="C23" s="400" t="s">
        <v>25</v>
      </c>
      <c r="D23" s="401"/>
      <c r="E23" s="401"/>
      <c r="F23" s="401"/>
      <c r="G23" s="401"/>
      <c r="H23" s="401"/>
      <c r="I23" s="402"/>
      <c r="J23" s="400" t="s">
        <v>26</v>
      </c>
      <c r="K23" s="401"/>
      <c r="L23" s="401"/>
      <c r="M23" s="401"/>
      <c r="N23" s="401"/>
      <c r="O23" s="401"/>
      <c r="P23" s="401"/>
      <c r="Q23" s="401"/>
      <c r="R23" s="402"/>
      <c r="S23" s="400" t="s">
        <v>27</v>
      </c>
      <c r="T23" s="401"/>
      <c r="U23" s="401"/>
      <c r="V23" s="401"/>
      <c r="W23" s="401"/>
      <c r="X23" s="401"/>
      <c r="Y23" s="401"/>
      <c r="Z23" s="401"/>
      <c r="AA23" s="402"/>
      <c r="AB23" s="16"/>
    </row>
    <row r="24" spans="3:39" ht="32.25" customHeight="1" thickBot="1" x14ac:dyDescent="0.25">
      <c r="C24" s="403" t="s">
        <v>613</v>
      </c>
      <c r="D24" s="404"/>
      <c r="E24" s="404"/>
      <c r="F24" s="404"/>
      <c r="G24" s="404"/>
      <c r="H24" s="404"/>
      <c r="I24" s="405"/>
      <c r="J24" s="403" t="s">
        <v>559</v>
      </c>
      <c r="K24" s="404"/>
      <c r="L24" s="404"/>
      <c r="M24" s="404"/>
      <c r="N24" s="404"/>
      <c r="O24" s="404"/>
      <c r="P24" s="404"/>
      <c r="Q24" s="404"/>
      <c r="R24" s="405"/>
      <c r="S24" s="709" t="s">
        <v>560</v>
      </c>
      <c r="T24" s="457"/>
      <c r="U24" s="457"/>
      <c r="V24" s="457"/>
      <c r="W24" s="457"/>
      <c r="X24" s="457"/>
      <c r="Y24" s="457"/>
      <c r="Z24" s="457"/>
      <c r="AA24" s="458"/>
      <c r="AB24" s="16"/>
    </row>
    <row r="25" spans="3:39" ht="5.0999999999999996" customHeight="1" thickBot="1" x14ac:dyDescent="0.2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3:39" ht="54.75" customHeight="1" thickBot="1" x14ac:dyDescent="0.25">
      <c r="C26" s="421" t="s">
        <v>31</v>
      </c>
      <c r="D26" s="422"/>
      <c r="E26" s="422"/>
      <c r="F26" s="422"/>
      <c r="G26" s="422"/>
      <c r="H26" s="423"/>
      <c r="I26" s="424" t="s">
        <v>614</v>
      </c>
      <c r="J26" s="1556"/>
      <c r="K26" s="1556"/>
      <c r="L26" s="1556"/>
      <c r="M26" s="1556"/>
      <c r="N26" s="1556"/>
      <c r="O26" s="1556"/>
      <c r="P26" s="1556"/>
      <c r="Q26" s="1556"/>
      <c r="R26" s="1556"/>
      <c r="S26" s="1556"/>
      <c r="T26" s="1556"/>
      <c r="U26" s="1556"/>
      <c r="V26" s="1556"/>
      <c r="W26" s="1556"/>
      <c r="X26" s="1556"/>
      <c r="Y26" s="1556"/>
      <c r="Z26" s="1556"/>
      <c r="AA26" s="1557"/>
      <c r="AB26" s="16"/>
    </row>
    <row r="27" spans="3:39" ht="5.0999999999999996" customHeight="1" thickBot="1" x14ac:dyDescent="0.25">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3:39" ht="32.25" customHeight="1" thickBot="1" x14ac:dyDescent="0.25">
      <c r="C28" s="421" t="s">
        <v>33</v>
      </c>
      <c r="D28" s="422"/>
      <c r="E28" s="422"/>
      <c r="F28" s="422"/>
      <c r="G28" s="422"/>
      <c r="H28" s="423"/>
      <c r="I28" s="427">
        <v>0.9</v>
      </c>
      <c r="J28" s="424"/>
      <c r="K28" s="1528" t="s">
        <v>34</v>
      </c>
      <c r="L28" s="1529"/>
      <c r="M28" s="1529"/>
      <c r="N28" s="1529"/>
      <c r="O28" s="1555"/>
      <c r="P28" s="461" t="s">
        <v>35</v>
      </c>
      <c r="Q28" s="459"/>
      <c r="R28" s="460"/>
      <c r="S28" s="249"/>
      <c r="T28" s="1530" t="s">
        <v>36</v>
      </c>
      <c r="U28" s="1531"/>
      <c r="V28" s="1532"/>
      <c r="W28" s="249" t="s">
        <v>102</v>
      </c>
      <c r="X28" s="461" t="s">
        <v>38</v>
      </c>
      <c r="Y28" s="459"/>
      <c r="Z28" s="460"/>
      <c r="AA28" s="63"/>
      <c r="AB28" s="16"/>
    </row>
    <row r="29" spans="3:39" ht="5.0999999999999996" customHeight="1" x14ac:dyDescent="0.2">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3:39" ht="15" thickBot="1" x14ac:dyDescent="0.2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6"/>
    </row>
    <row r="31" spans="3:39" ht="15" customHeight="1" x14ac:dyDescent="0.25">
      <c r="C31" s="432" t="s">
        <v>39</v>
      </c>
      <c r="D31" s="433"/>
      <c r="E31" s="433"/>
      <c r="F31" s="433"/>
      <c r="G31" s="433"/>
      <c r="H31" s="433"/>
      <c r="I31" s="433"/>
      <c r="J31" s="434"/>
      <c r="K31" s="515" t="s">
        <v>40</v>
      </c>
      <c r="L31" s="516"/>
      <c r="M31" s="516"/>
      <c r="N31" s="516"/>
      <c r="O31" s="516"/>
      <c r="P31" s="516"/>
      <c r="Q31" s="516"/>
      <c r="R31" s="516"/>
      <c r="S31" s="517" t="s">
        <v>41</v>
      </c>
      <c r="T31" s="517"/>
      <c r="U31" s="517"/>
      <c r="V31" s="517"/>
      <c r="W31" s="517"/>
      <c r="X31" s="518" t="s">
        <v>42</v>
      </c>
      <c r="Y31" s="518"/>
      <c r="Z31" s="518"/>
      <c r="AA31" s="519"/>
      <c r="AB31" s="16"/>
    </row>
    <row r="32" spans="3:39" ht="14.25" customHeight="1" x14ac:dyDescent="0.2">
      <c r="C32" s="435"/>
      <c r="D32" s="436"/>
      <c r="E32" s="436"/>
      <c r="F32" s="436"/>
      <c r="G32" s="436"/>
      <c r="H32" s="436"/>
      <c r="I32" s="436"/>
      <c r="J32" s="437"/>
      <c r="K32" s="520" t="s">
        <v>43</v>
      </c>
      <c r="L32" s="521"/>
      <c r="M32" s="521"/>
      <c r="N32" s="521"/>
      <c r="O32" s="521" t="s">
        <v>44</v>
      </c>
      <c r="P32" s="521"/>
      <c r="Q32" s="521"/>
      <c r="R32" s="521"/>
      <c r="S32" s="521" t="s">
        <v>43</v>
      </c>
      <c r="T32" s="521"/>
      <c r="U32" s="521" t="s">
        <v>44</v>
      </c>
      <c r="V32" s="521"/>
      <c r="W32" s="521"/>
      <c r="X32" s="521" t="s">
        <v>43</v>
      </c>
      <c r="Y32" s="521"/>
      <c r="Z32" s="521" t="s">
        <v>44</v>
      </c>
      <c r="AA32" s="522"/>
      <c r="AB32" s="16"/>
    </row>
    <row r="33" spans="3:27" ht="15" customHeight="1" thickBot="1" x14ac:dyDescent="0.25">
      <c r="C33" s="438"/>
      <c r="D33" s="439"/>
      <c r="E33" s="439"/>
      <c r="F33" s="439"/>
      <c r="G33" s="439"/>
      <c r="H33" s="439"/>
      <c r="I33" s="439"/>
      <c r="J33" s="440"/>
      <c r="K33" s="428">
        <v>0</v>
      </c>
      <c r="L33" s="429"/>
      <c r="M33" s="429"/>
      <c r="N33" s="429"/>
      <c r="O33" s="429">
        <v>69</v>
      </c>
      <c r="P33" s="429"/>
      <c r="Q33" s="429"/>
      <c r="R33" s="429"/>
      <c r="S33" s="429">
        <v>70</v>
      </c>
      <c r="T33" s="429"/>
      <c r="U33" s="429">
        <v>89</v>
      </c>
      <c r="V33" s="429"/>
      <c r="W33" s="429"/>
      <c r="X33" s="429">
        <v>90</v>
      </c>
      <c r="Y33" s="429"/>
      <c r="Z33" s="429">
        <v>100</v>
      </c>
      <c r="AA33" s="431"/>
    </row>
    <row r="34" spans="3:27" ht="15" thickBot="1" x14ac:dyDescent="0.25">
      <c r="C34" s="15"/>
      <c r="D34" s="15"/>
      <c r="E34" s="15"/>
      <c r="F34" s="15"/>
      <c r="G34" s="15"/>
      <c r="H34" s="15"/>
      <c r="I34" s="15"/>
      <c r="J34" s="15"/>
      <c r="K34" s="15"/>
      <c r="L34" s="15"/>
      <c r="M34" s="15"/>
      <c r="N34" s="15"/>
      <c r="O34" s="15"/>
      <c r="P34" s="15"/>
      <c r="Q34" s="15"/>
      <c r="R34" s="15"/>
      <c r="S34" s="15"/>
      <c r="T34" s="15"/>
      <c r="U34" s="15"/>
      <c r="V34" s="15"/>
      <c r="W34" s="15"/>
      <c r="X34" s="15"/>
      <c r="Y34" s="15"/>
      <c r="Z34" s="15"/>
      <c r="AA34" s="15"/>
    </row>
    <row r="35" spans="3:27" s="18" customFormat="1" x14ac:dyDescent="0.2">
      <c r="C35" s="756" t="s">
        <v>45</v>
      </c>
      <c r="D35" s="757"/>
      <c r="E35" s="757"/>
      <c r="F35" s="757"/>
      <c r="G35" s="757"/>
      <c r="H35" s="757"/>
      <c r="I35" s="757"/>
      <c r="J35" s="757"/>
      <c r="K35" s="757"/>
      <c r="L35" s="757"/>
      <c r="M35" s="757"/>
      <c r="N35" s="757"/>
      <c r="O35" s="757"/>
      <c r="P35" s="757"/>
      <c r="Q35" s="757"/>
      <c r="R35" s="757"/>
      <c r="S35" s="757"/>
      <c r="T35" s="757"/>
      <c r="U35" s="757"/>
      <c r="V35" s="757"/>
      <c r="W35" s="757"/>
      <c r="X35" s="757"/>
      <c r="Y35" s="757"/>
      <c r="Z35" s="757"/>
      <c r="AA35" s="758"/>
    </row>
    <row r="36" spans="3:27" s="18" customFormat="1" ht="15" thickBot="1" x14ac:dyDescent="0.25">
      <c r="C36" s="1283"/>
      <c r="D36" s="1284"/>
      <c r="E36" s="1284"/>
      <c r="F36" s="1284"/>
      <c r="G36" s="1284"/>
      <c r="H36" s="1284"/>
      <c r="I36" s="1284"/>
      <c r="J36" s="1284"/>
      <c r="K36" s="1284"/>
      <c r="L36" s="1284"/>
      <c r="M36" s="1284"/>
      <c r="N36" s="1284"/>
      <c r="O36" s="1284"/>
      <c r="P36" s="1284"/>
      <c r="Q36" s="1284"/>
      <c r="R36" s="1284"/>
      <c r="S36" s="1284"/>
      <c r="T36" s="1284"/>
      <c r="U36" s="1284"/>
      <c r="V36" s="1284"/>
      <c r="W36" s="1284"/>
      <c r="X36" s="1284"/>
      <c r="Y36" s="1284"/>
      <c r="Z36" s="1284"/>
      <c r="AA36" s="1285"/>
    </row>
    <row r="37" spans="3:27" s="18" customFormat="1" ht="14.25" customHeight="1" x14ac:dyDescent="0.2">
      <c r="C37" s="756" t="s">
        <v>46</v>
      </c>
      <c r="D37" s="757"/>
      <c r="E37" s="757"/>
      <c r="F37" s="757"/>
      <c r="G37" s="758"/>
      <c r="H37" s="1553" t="s">
        <v>615</v>
      </c>
      <c r="I37" s="1553" t="s">
        <v>616</v>
      </c>
      <c r="J37" s="1553" t="s">
        <v>617</v>
      </c>
      <c r="K37" s="1288" t="s">
        <v>50</v>
      </c>
      <c r="L37" s="1288"/>
      <c r="M37" s="1288"/>
      <c r="N37" s="757"/>
      <c r="O37" s="757"/>
      <c r="P37" s="757"/>
      <c r="Q37" s="757"/>
      <c r="R37" s="757"/>
      <c r="S37" s="757"/>
      <c r="T37" s="757"/>
      <c r="U37" s="757"/>
      <c r="V37" s="757"/>
      <c r="W37" s="757"/>
      <c r="X37" s="757"/>
      <c r="Y37" s="757"/>
      <c r="Z37" s="757"/>
      <c r="AA37" s="758"/>
    </row>
    <row r="38" spans="3:27" s="18" customFormat="1" ht="78" customHeight="1" thickBot="1" x14ac:dyDescent="0.25">
      <c r="C38" s="1283"/>
      <c r="D38" s="1284"/>
      <c r="E38" s="1284"/>
      <c r="F38" s="1284"/>
      <c r="G38" s="1285"/>
      <c r="H38" s="1554"/>
      <c r="I38" s="1554"/>
      <c r="J38" s="1554"/>
      <c r="K38" s="1289"/>
      <c r="L38" s="1289"/>
      <c r="M38" s="1289"/>
      <c r="N38" s="1284"/>
      <c r="O38" s="1284"/>
      <c r="P38" s="1284"/>
      <c r="Q38" s="1284"/>
      <c r="R38" s="1284"/>
      <c r="S38" s="1284"/>
      <c r="T38" s="1284"/>
      <c r="U38" s="1284"/>
      <c r="V38" s="1284"/>
      <c r="W38" s="1284"/>
      <c r="X38" s="1284"/>
      <c r="Y38" s="1284"/>
      <c r="Z38" s="1284"/>
      <c r="AA38" s="1285"/>
    </row>
    <row r="39" spans="3:27" s="18" customFormat="1" ht="216" customHeight="1" x14ac:dyDescent="0.2">
      <c r="C39" s="744" t="s">
        <v>242</v>
      </c>
      <c r="D39" s="745"/>
      <c r="E39" s="745"/>
      <c r="F39" s="745"/>
      <c r="G39" s="746"/>
      <c r="H39" s="95">
        <f>1081+710+796</f>
        <v>2587</v>
      </c>
      <c r="I39" s="95">
        <f>1082+710+796</f>
        <v>2588</v>
      </c>
      <c r="J39" s="96">
        <f>+H39/I39</f>
        <v>0.99961360123647602</v>
      </c>
      <c r="K39" s="1518" t="s">
        <v>618</v>
      </c>
      <c r="L39" s="1518"/>
      <c r="M39" s="1518"/>
      <c r="N39" s="1519"/>
      <c r="O39" s="1519"/>
      <c r="P39" s="1519"/>
      <c r="Q39" s="1519"/>
      <c r="R39" s="1519"/>
      <c r="S39" s="1519"/>
      <c r="T39" s="1519"/>
      <c r="U39" s="1519"/>
      <c r="V39" s="1519"/>
      <c r="W39" s="1519"/>
      <c r="X39" s="1519"/>
      <c r="Y39" s="1519"/>
      <c r="Z39" s="1519"/>
      <c r="AA39" s="1520"/>
    </row>
    <row r="40" spans="3:27" s="18" customFormat="1" ht="216" customHeight="1" x14ac:dyDescent="0.2">
      <c r="C40" s="744" t="s">
        <v>245</v>
      </c>
      <c r="D40" s="745"/>
      <c r="E40" s="745"/>
      <c r="F40" s="745"/>
      <c r="G40" s="746"/>
      <c r="H40" s="97">
        <f>699+995+829</f>
        <v>2523</v>
      </c>
      <c r="I40" s="97">
        <f>699+995+829</f>
        <v>2523</v>
      </c>
      <c r="J40" s="120">
        <f>IF(H40="","",+H40/I40)</f>
        <v>1</v>
      </c>
      <c r="K40" s="1518" t="s">
        <v>619</v>
      </c>
      <c r="L40" s="1518"/>
      <c r="M40" s="1518"/>
      <c r="N40" s="1519"/>
      <c r="O40" s="1519"/>
      <c r="P40" s="1519"/>
      <c r="Q40" s="1519"/>
      <c r="R40" s="1519"/>
      <c r="S40" s="1519"/>
      <c r="T40" s="1519"/>
      <c r="U40" s="1519"/>
      <c r="V40" s="1519"/>
      <c r="W40" s="1519"/>
      <c r="X40" s="1519"/>
      <c r="Y40" s="1519"/>
      <c r="Z40" s="1519"/>
      <c r="AA40" s="1520"/>
    </row>
    <row r="41" spans="3:27" s="18" customFormat="1" ht="216" customHeight="1" x14ac:dyDescent="0.2">
      <c r="C41" s="744" t="s">
        <v>247</v>
      </c>
      <c r="D41" s="745"/>
      <c r="E41" s="745"/>
      <c r="F41" s="745"/>
      <c r="G41" s="746"/>
      <c r="H41" s="97">
        <v>2686</v>
      </c>
      <c r="I41" s="97">
        <v>2686</v>
      </c>
      <c r="J41" s="120">
        <f>IF(H41="","",+H41/I41)</f>
        <v>1</v>
      </c>
      <c r="K41" s="1518" t="s">
        <v>620</v>
      </c>
      <c r="L41" s="1518"/>
      <c r="M41" s="1518"/>
      <c r="N41" s="1519"/>
      <c r="O41" s="1519"/>
      <c r="P41" s="1519"/>
      <c r="Q41" s="1519"/>
      <c r="R41" s="1519"/>
      <c r="S41" s="1519"/>
      <c r="T41" s="1519"/>
      <c r="U41" s="1519"/>
      <c r="V41" s="1519"/>
      <c r="W41" s="1519"/>
      <c r="X41" s="1519"/>
      <c r="Y41" s="1519"/>
      <c r="Z41" s="1519"/>
      <c r="AA41" s="1520"/>
    </row>
    <row r="42" spans="3:27" s="18" customFormat="1" ht="216" customHeight="1" thickBot="1" x14ac:dyDescent="0.25">
      <c r="C42" s="744" t="s">
        <v>248</v>
      </c>
      <c r="D42" s="745"/>
      <c r="E42" s="745"/>
      <c r="F42" s="745"/>
      <c r="G42" s="746"/>
      <c r="H42" s="97"/>
      <c r="I42" s="97"/>
      <c r="J42" s="120" t="str">
        <f>IF(H42="","",+H42/I42)</f>
        <v/>
      </c>
      <c r="K42" s="1518"/>
      <c r="L42" s="1518"/>
      <c r="M42" s="1518"/>
      <c r="N42" s="1519"/>
      <c r="O42" s="1519"/>
      <c r="P42" s="1519"/>
      <c r="Q42" s="1519"/>
      <c r="R42" s="1519"/>
      <c r="S42" s="1519"/>
      <c r="T42" s="1519"/>
      <c r="U42" s="1519"/>
      <c r="V42" s="1519"/>
      <c r="W42" s="1519"/>
      <c r="X42" s="1519"/>
      <c r="Y42" s="1519"/>
      <c r="Z42" s="1519"/>
      <c r="AA42" s="1520"/>
    </row>
    <row r="43" spans="3:27" s="18" customFormat="1" ht="20.100000000000001" customHeight="1" thickBot="1" x14ac:dyDescent="0.3">
      <c r="C43" s="750" t="s">
        <v>53</v>
      </c>
      <c r="D43" s="751"/>
      <c r="E43" s="751"/>
      <c r="F43" s="751"/>
      <c r="G43" s="752"/>
      <c r="H43" s="300">
        <f>IF(H39="","",SUM(H39:H42))</f>
        <v>7796</v>
      </c>
      <c r="I43" s="244">
        <f>IF(I39="","",SUM(I39:I42))</f>
        <v>7797</v>
      </c>
      <c r="J43" s="301">
        <f t="shared" ref="J43" si="0">IF(H43="","",+H43/I43)</f>
        <v>0.99987174554315761</v>
      </c>
      <c r="K43" s="753"/>
      <c r="L43" s="754"/>
      <c r="M43" s="754"/>
      <c r="N43" s="754"/>
      <c r="O43" s="754"/>
      <c r="P43" s="754"/>
      <c r="Q43" s="754"/>
      <c r="R43" s="754"/>
      <c r="S43" s="754"/>
      <c r="T43" s="754"/>
      <c r="U43" s="754"/>
      <c r="V43" s="754"/>
      <c r="W43" s="754"/>
      <c r="X43" s="754"/>
      <c r="Y43" s="754"/>
      <c r="Z43" s="754"/>
      <c r="AA43" s="755"/>
    </row>
    <row r="44" spans="3:27" s="18" customFormat="1" ht="5.25" customHeight="1" x14ac:dyDescent="0.2">
      <c r="C44" s="15"/>
      <c r="D44" s="15"/>
      <c r="E44" s="15"/>
      <c r="F44" s="15"/>
      <c r="G44" s="15"/>
      <c r="H44" s="100"/>
      <c r="I44" s="100"/>
      <c r="J44" s="101"/>
      <c r="K44" s="15"/>
      <c r="L44" s="15"/>
      <c r="M44" s="15"/>
      <c r="N44" s="15"/>
      <c r="O44" s="15"/>
      <c r="P44" s="15"/>
      <c r="Q44" s="15"/>
      <c r="R44" s="15"/>
      <c r="S44" s="15"/>
      <c r="T44" s="15"/>
      <c r="U44" s="15"/>
      <c r="V44" s="15"/>
      <c r="W44" s="15"/>
      <c r="X44" s="15"/>
      <c r="Y44" s="15"/>
      <c r="Z44" s="15"/>
      <c r="AA44" s="15"/>
    </row>
    <row r="45" spans="3:27" s="18" customFormat="1" ht="15" thickBot="1" x14ac:dyDescent="0.25">
      <c r="C45" s="15"/>
      <c r="D45" s="15"/>
      <c r="E45" s="15"/>
      <c r="F45" s="15"/>
      <c r="G45" s="15"/>
      <c r="H45" s="100"/>
      <c r="I45" s="100"/>
      <c r="J45" s="101"/>
      <c r="K45" s="15"/>
      <c r="L45" s="15"/>
      <c r="M45" s="15"/>
      <c r="N45" s="15"/>
      <c r="O45" s="15"/>
      <c r="P45" s="15"/>
      <c r="Q45" s="15"/>
      <c r="R45" s="15"/>
      <c r="S45" s="15"/>
      <c r="T45" s="15"/>
      <c r="U45" s="15"/>
      <c r="V45" s="15"/>
      <c r="W45" s="15"/>
      <c r="X45" s="15"/>
      <c r="Y45" s="15"/>
      <c r="Z45" s="15"/>
      <c r="AA45" s="15"/>
    </row>
    <row r="46" spans="3:27" s="18" customFormat="1" x14ac:dyDescent="0.2">
      <c r="C46" s="588" t="s">
        <v>54</v>
      </c>
      <c r="D46" s="589"/>
      <c r="E46" s="589"/>
      <c r="F46" s="589"/>
      <c r="G46" s="589"/>
      <c r="H46" s="589"/>
      <c r="I46" s="589"/>
      <c r="J46" s="589"/>
      <c r="K46" s="589"/>
      <c r="L46" s="589"/>
      <c r="M46" s="589"/>
      <c r="N46" s="589"/>
      <c r="O46" s="589"/>
      <c r="P46" s="589"/>
      <c r="Q46" s="589"/>
      <c r="R46" s="589"/>
      <c r="S46" s="589"/>
      <c r="T46" s="589"/>
      <c r="U46" s="589"/>
      <c r="V46" s="589"/>
      <c r="W46" s="589"/>
      <c r="X46" s="589"/>
      <c r="Y46" s="589"/>
      <c r="Z46" s="589"/>
      <c r="AA46" s="590"/>
    </row>
    <row r="47" spans="3:27" ht="15" thickBot="1" x14ac:dyDescent="0.25">
      <c r="C47" s="716"/>
      <c r="D47" s="717"/>
      <c r="E47" s="717"/>
      <c r="F47" s="717"/>
      <c r="G47" s="717"/>
      <c r="H47" s="717"/>
      <c r="I47" s="717"/>
      <c r="J47" s="717"/>
      <c r="K47" s="717"/>
      <c r="L47" s="717"/>
      <c r="M47" s="717"/>
      <c r="N47" s="717"/>
      <c r="O47" s="717"/>
      <c r="P47" s="717"/>
      <c r="Q47" s="717"/>
      <c r="R47" s="717"/>
      <c r="S47" s="717"/>
      <c r="T47" s="717"/>
      <c r="U47" s="717"/>
      <c r="V47" s="717"/>
      <c r="W47" s="717"/>
      <c r="X47" s="717"/>
      <c r="Y47" s="717"/>
      <c r="Z47" s="717"/>
      <c r="AA47" s="718"/>
    </row>
    <row r="48" spans="3:27" x14ac:dyDescent="0.2">
      <c r="C48" s="719" t="s">
        <v>429</v>
      </c>
      <c r="D48" s="720"/>
      <c r="E48" s="720"/>
      <c r="F48" s="720"/>
      <c r="G48" s="720"/>
      <c r="H48" s="720"/>
      <c r="I48" s="720"/>
      <c r="J48" s="720"/>
      <c r="K48" s="720"/>
      <c r="L48" s="720"/>
      <c r="M48" s="720"/>
      <c r="N48" s="720"/>
      <c r="O48" s="720"/>
      <c r="P48" s="720"/>
      <c r="Q48" s="720"/>
      <c r="R48" s="720"/>
      <c r="S48" s="720"/>
      <c r="T48" s="720"/>
      <c r="U48" s="720"/>
      <c r="V48" s="720"/>
      <c r="W48" s="720"/>
      <c r="X48" s="720"/>
      <c r="Y48" s="720"/>
      <c r="Z48" s="720"/>
      <c r="AA48" s="721"/>
    </row>
    <row r="49" spans="3:27" x14ac:dyDescent="0.2">
      <c r="C49" s="722"/>
      <c r="D49" s="723"/>
      <c r="E49" s="723"/>
      <c r="F49" s="723"/>
      <c r="G49" s="723"/>
      <c r="H49" s="723"/>
      <c r="I49" s="723"/>
      <c r="J49" s="723"/>
      <c r="K49" s="723"/>
      <c r="L49" s="723"/>
      <c r="M49" s="723"/>
      <c r="N49" s="723"/>
      <c r="O49" s="723"/>
      <c r="P49" s="723"/>
      <c r="Q49" s="723"/>
      <c r="R49" s="723"/>
      <c r="S49" s="723"/>
      <c r="T49" s="723"/>
      <c r="U49" s="723"/>
      <c r="V49" s="723"/>
      <c r="W49" s="723"/>
      <c r="X49" s="723"/>
      <c r="Y49" s="723"/>
      <c r="Z49" s="723"/>
      <c r="AA49" s="724"/>
    </row>
    <row r="50" spans="3:27" x14ac:dyDescent="0.2">
      <c r="C50" s="722"/>
      <c r="D50" s="723"/>
      <c r="E50" s="723"/>
      <c r="F50" s="723"/>
      <c r="G50" s="723"/>
      <c r="H50" s="723"/>
      <c r="I50" s="723"/>
      <c r="J50" s="723"/>
      <c r="K50" s="723"/>
      <c r="L50" s="723"/>
      <c r="M50" s="723"/>
      <c r="N50" s="723"/>
      <c r="O50" s="723"/>
      <c r="P50" s="723"/>
      <c r="Q50" s="723"/>
      <c r="R50" s="723"/>
      <c r="S50" s="723"/>
      <c r="T50" s="723"/>
      <c r="U50" s="723"/>
      <c r="V50" s="723"/>
      <c r="W50" s="723"/>
      <c r="X50" s="723"/>
      <c r="Y50" s="723"/>
      <c r="Z50" s="723"/>
      <c r="AA50" s="724"/>
    </row>
    <row r="51" spans="3:27" x14ac:dyDescent="0.2">
      <c r="C51" s="722"/>
      <c r="D51" s="723"/>
      <c r="E51" s="723"/>
      <c r="F51" s="723"/>
      <c r="G51" s="723"/>
      <c r="H51" s="723"/>
      <c r="I51" s="723"/>
      <c r="J51" s="723"/>
      <c r="K51" s="723"/>
      <c r="L51" s="723"/>
      <c r="M51" s="723"/>
      <c r="N51" s="723"/>
      <c r="O51" s="723"/>
      <c r="P51" s="723"/>
      <c r="Q51" s="723"/>
      <c r="R51" s="723"/>
      <c r="S51" s="723"/>
      <c r="T51" s="723"/>
      <c r="U51" s="723"/>
      <c r="V51" s="723"/>
      <c r="W51" s="723"/>
      <c r="X51" s="723"/>
      <c r="Y51" s="723"/>
      <c r="Z51" s="723"/>
      <c r="AA51" s="724"/>
    </row>
    <row r="52" spans="3:27" x14ac:dyDescent="0.2">
      <c r="C52" s="722"/>
      <c r="D52" s="723"/>
      <c r="E52" s="723"/>
      <c r="F52" s="723"/>
      <c r="G52" s="723"/>
      <c r="H52" s="723"/>
      <c r="I52" s="723"/>
      <c r="J52" s="723"/>
      <c r="K52" s="723"/>
      <c r="L52" s="723"/>
      <c r="M52" s="723"/>
      <c r="N52" s="723"/>
      <c r="O52" s="723"/>
      <c r="P52" s="723"/>
      <c r="Q52" s="723"/>
      <c r="R52" s="723"/>
      <c r="S52" s="723"/>
      <c r="T52" s="723"/>
      <c r="U52" s="723"/>
      <c r="V52" s="723"/>
      <c r="W52" s="723"/>
      <c r="X52" s="723"/>
      <c r="Y52" s="723"/>
      <c r="Z52" s="723"/>
      <c r="AA52" s="724"/>
    </row>
    <row r="53" spans="3:27" x14ac:dyDescent="0.2">
      <c r="C53" s="722"/>
      <c r="D53" s="723"/>
      <c r="E53" s="723"/>
      <c r="F53" s="723"/>
      <c r="G53" s="723"/>
      <c r="H53" s="723"/>
      <c r="I53" s="723"/>
      <c r="J53" s="723"/>
      <c r="K53" s="723"/>
      <c r="L53" s="723"/>
      <c r="M53" s="723"/>
      <c r="N53" s="723"/>
      <c r="O53" s="723"/>
      <c r="P53" s="723"/>
      <c r="Q53" s="723"/>
      <c r="R53" s="723"/>
      <c r="S53" s="723"/>
      <c r="T53" s="723"/>
      <c r="U53" s="723"/>
      <c r="V53" s="723"/>
      <c r="W53" s="723"/>
      <c r="X53" s="723"/>
      <c r="Y53" s="723"/>
      <c r="Z53" s="723"/>
      <c r="AA53" s="724"/>
    </row>
    <row r="54" spans="3:27" x14ac:dyDescent="0.2">
      <c r="C54" s="722"/>
      <c r="D54" s="723"/>
      <c r="E54" s="723"/>
      <c r="F54" s="723"/>
      <c r="G54" s="723"/>
      <c r="H54" s="723"/>
      <c r="I54" s="723"/>
      <c r="J54" s="723"/>
      <c r="K54" s="723"/>
      <c r="L54" s="723"/>
      <c r="M54" s="723"/>
      <c r="N54" s="723"/>
      <c r="O54" s="723"/>
      <c r="P54" s="723"/>
      <c r="Q54" s="723"/>
      <c r="R54" s="723"/>
      <c r="S54" s="723"/>
      <c r="T54" s="723"/>
      <c r="U54" s="723"/>
      <c r="V54" s="723"/>
      <c r="W54" s="723"/>
      <c r="X54" s="723"/>
      <c r="Y54" s="723"/>
      <c r="Z54" s="723"/>
      <c r="AA54" s="724"/>
    </row>
    <row r="55" spans="3:27" x14ac:dyDescent="0.2">
      <c r="C55" s="722"/>
      <c r="D55" s="723"/>
      <c r="E55" s="723"/>
      <c r="F55" s="723"/>
      <c r="G55" s="723"/>
      <c r="H55" s="723"/>
      <c r="I55" s="723"/>
      <c r="J55" s="723"/>
      <c r="K55" s="723"/>
      <c r="L55" s="723"/>
      <c r="M55" s="723"/>
      <c r="N55" s="723"/>
      <c r="O55" s="723"/>
      <c r="P55" s="723"/>
      <c r="Q55" s="723"/>
      <c r="R55" s="723"/>
      <c r="S55" s="723"/>
      <c r="T55" s="723"/>
      <c r="U55" s="723"/>
      <c r="V55" s="723"/>
      <c r="W55" s="723"/>
      <c r="X55" s="723"/>
      <c r="Y55" s="723"/>
      <c r="Z55" s="723"/>
      <c r="AA55" s="724"/>
    </row>
    <row r="56" spans="3:27" x14ac:dyDescent="0.2">
      <c r="C56" s="722"/>
      <c r="D56" s="723"/>
      <c r="E56" s="723"/>
      <c r="F56" s="723"/>
      <c r="G56" s="723"/>
      <c r="H56" s="723"/>
      <c r="I56" s="723"/>
      <c r="J56" s="723"/>
      <c r="K56" s="723"/>
      <c r="L56" s="723"/>
      <c r="M56" s="723"/>
      <c r="N56" s="723"/>
      <c r="O56" s="723"/>
      <c r="P56" s="723"/>
      <c r="Q56" s="723"/>
      <c r="R56" s="723"/>
      <c r="S56" s="723"/>
      <c r="T56" s="723"/>
      <c r="U56" s="723"/>
      <c r="V56" s="723"/>
      <c r="W56" s="723"/>
      <c r="X56" s="723"/>
      <c r="Y56" s="723"/>
      <c r="Z56" s="723"/>
      <c r="AA56" s="724"/>
    </row>
    <row r="57" spans="3:27" x14ac:dyDescent="0.2">
      <c r="C57" s="722"/>
      <c r="D57" s="723"/>
      <c r="E57" s="723"/>
      <c r="F57" s="723"/>
      <c r="G57" s="723"/>
      <c r="H57" s="723"/>
      <c r="I57" s="723"/>
      <c r="J57" s="723"/>
      <c r="K57" s="723"/>
      <c r="L57" s="723"/>
      <c r="M57" s="723"/>
      <c r="N57" s="723"/>
      <c r="O57" s="723"/>
      <c r="P57" s="723"/>
      <c r="Q57" s="723"/>
      <c r="R57" s="723"/>
      <c r="S57" s="723"/>
      <c r="T57" s="723"/>
      <c r="U57" s="723"/>
      <c r="V57" s="723"/>
      <c r="W57" s="723"/>
      <c r="X57" s="723"/>
      <c r="Y57" s="723"/>
      <c r="Z57" s="723"/>
      <c r="AA57" s="724"/>
    </row>
    <row r="58" spans="3:27" x14ac:dyDescent="0.2">
      <c r="C58" s="722"/>
      <c r="D58" s="723"/>
      <c r="E58" s="723"/>
      <c r="F58" s="723"/>
      <c r="G58" s="723"/>
      <c r="H58" s="723"/>
      <c r="I58" s="723"/>
      <c r="J58" s="723"/>
      <c r="K58" s="723"/>
      <c r="L58" s="723"/>
      <c r="M58" s="723"/>
      <c r="N58" s="723"/>
      <c r="O58" s="723"/>
      <c r="P58" s="723"/>
      <c r="Q58" s="723"/>
      <c r="R58" s="723"/>
      <c r="S58" s="723"/>
      <c r="T58" s="723"/>
      <c r="U58" s="723"/>
      <c r="V58" s="723"/>
      <c r="W58" s="723"/>
      <c r="X58" s="723"/>
      <c r="Y58" s="723"/>
      <c r="Z58" s="723"/>
      <c r="AA58" s="724"/>
    </row>
    <row r="59" spans="3:27" x14ac:dyDescent="0.2">
      <c r="C59" s="722"/>
      <c r="D59" s="723"/>
      <c r="E59" s="723"/>
      <c r="F59" s="723"/>
      <c r="G59" s="723"/>
      <c r="H59" s="723"/>
      <c r="I59" s="723"/>
      <c r="J59" s="723"/>
      <c r="K59" s="723"/>
      <c r="L59" s="723"/>
      <c r="M59" s="723"/>
      <c r="N59" s="723"/>
      <c r="O59" s="723"/>
      <c r="P59" s="723"/>
      <c r="Q59" s="723"/>
      <c r="R59" s="723"/>
      <c r="S59" s="723"/>
      <c r="T59" s="723"/>
      <c r="U59" s="723"/>
      <c r="V59" s="723"/>
      <c r="W59" s="723"/>
      <c r="X59" s="723"/>
      <c r="Y59" s="723"/>
      <c r="Z59" s="723"/>
      <c r="AA59" s="724"/>
    </row>
    <row r="60" spans="3:27" ht="15" thickBot="1" x14ac:dyDescent="0.25">
      <c r="C60" s="725"/>
      <c r="D60" s="726"/>
      <c r="E60" s="726"/>
      <c r="F60" s="726"/>
      <c r="G60" s="726"/>
      <c r="H60" s="726"/>
      <c r="I60" s="726"/>
      <c r="J60" s="726"/>
      <c r="K60" s="726"/>
      <c r="L60" s="726"/>
      <c r="M60" s="726"/>
      <c r="N60" s="726"/>
      <c r="O60" s="726"/>
      <c r="P60" s="726"/>
      <c r="Q60" s="726"/>
      <c r="R60" s="726"/>
      <c r="S60" s="726"/>
      <c r="T60" s="726"/>
      <c r="U60" s="726"/>
      <c r="V60" s="726"/>
      <c r="W60" s="726"/>
      <c r="X60" s="726"/>
      <c r="Y60" s="726"/>
      <c r="Z60" s="726"/>
      <c r="AA60" s="727"/>
    </row>
    <row r="61" spans="3:27" x14ac:dyDescent="0.2">
      <c r="C61" s="78"/>
      <c r="D61" s="78"/>
      <c r="E61" s="78"/>
      <c r="F61" s="78"/>
      <c r="G61" s="78"/>
      <c r="H61" s="78"/>
      <c r="I61" s="78"/>
      <c r="J61" s="78"/>
      <c r="K61" s="78"/>
      <c r="L61" s="78"/>
      <c r="M61" s="78"/>
      <c r="N61" s="78"/>
      <c r="O61" s="78"/>
      <c r="P61" s="78"/>
      <c r="Q61" s="78"/>
      <c r="R61" s="78"/>
      <c r="S61" s="78"/>
      <c r="T61" s="78"/>
      <c r="U61" s="78"/>
      <c r="V61" s="78"/>
      <c r="W61" s="78"/>
      <c r="X61" s="78"/>
      <c r="Y61" s="78"/>
      <c r="Z61" s="78"/>
      <c r="AA61" s="78"/>
    </row>
    <row r="62" spans="3:27" ht="15" thickBot="1" x14ac:dyDescent="0.25">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row>
    <row r="63" spans="3:27" ht="14.25" customHeight="1" x14ac:dyDescent="0.2">
      <c r="C63" s="732" t="s">
        <v>46</v>
      </c>
      <c r="D63" s="733"/>
      <c r="E63" s="733"/>
      <c r="F63" s="733"/>
      <c r="G63" s="733"/>
      <c r="H63" s="733" t="s">
        <v>85</v>
      </c>
      <c r="I63" s="733"/>
      <c r="J63" s="733" t="s">
        <v>56</v>
      </c>
      <c r="K63" s="733"/>
      <c r="L63" s="733"/>
      <c r="M63" s="733"/>
      <c r="N63" s="733"/>
      <c r="O63" s="733"/>
      <c r="P63" s="1551" t="s">
        <v>585</v>
      </c>
      <c r="Q63" s="1551"/>
      <c r="R63" s="1551"/>
      <c r="S63" s="1551"/>
      <c r="T63" s="1551"/>
      <c r="U63" s="733" t="s">
        <v>58</v>
      </c>
      <c r="V63" s="733"/>
      <c r="W63" s="733"/>
      <c r="X63" s="733"/>
      <c r="Y63" s="733"/>
      <c r="Z63" s="733"/>
      <c r="AA63" s="1482"/>
    </row>
    <row r="64" spans="3:27" ht="14.25" customHeight="1" x14ac:dyDescent="0.2">
      <c r="C64" s="734"/>
      <c r="D64" s="735"/>
      <c r="E64" s="735"/>
      <c r="F64" s="735"/>
      <c r="G64" s="735"/>
      <c r="H64" s="735"/>
      <c r="I64" s="735"/>
      <c r="J64" s="735"/>
      <c r="K64" s="735"/>
      <c r="L64" s="735"/>
      <c r="M64" s="735"/>
      <c r="N64" s="735"/>
      <c r="O64" s="735"/>
      <c r="P64" s="1552"/>
      <c r="Q64" s="1552"/>
      <c r="R64" s="1552"/>
      <c r="S64" s="1552"/>
      <c r="T64" s="1552"/>
      <c r="U64" s="735"/>
      <c r="V64" s="735"/>
      <c r="W64" s="735"/>
      <c r="X64" s="735"/>
      <c r="Y64" s="735"/>
      <c r="Z64" s="735"/>
      <c r="AA64" s="1483"/>
    </row>
    <row r="65" spans="3:27" ht="15" customHeight="1" x14ac:dyDescent="0.2">
      <c r="C65" s="734"/>
      <c r="D65" s="735"/>
      <c r="E65" s="735"/>
      <c r="F65" s="735"/>
      <c r="G65" s="735"/>
      <c r="H65" s="735"/>
      <c r="I65" s="735"/>
      <c r="J65" s="735"/>
      <c r="K65" s="735"/>
      <c r="L65" s="735"/>
      <c r="M65" s="735"/>
      <c r="N65" s="735"/>
      <c r="O65" s="735"/>
      <c r="P65" s="1552"/>
      <c r="Q65" s="1552"/>
      <c r="R65" s="1552"/>
      <c r="S65" s="1552"/>
      <c r="T65" s="1552"/>
      <c r="U65" s="735"/>
      <c r="V65" s="735"/>
      <c r="W65" s="735"/>
      <c r="X65" s="735"/>
      <c r="Y65" s="735"/>
      <c r="Z65" s="735"/>
      <c r="AA65" s="1483"/>
    </row>
    <row r="66" spans="3:27" ht="90" customHeight="1" x14ac:dyDescent="0.2">
      <c r="C66" s="1547" t="s">
        <v>242</v>
      </c>
      <c r="D66" s="1299"/>
      <c r="E66" s="1299"/>
      <c r="F66" s="1299"/>
      <c r="G66" s="1299"/>
      <c r="H66" s="1485">
        <v>0.97099999999999997</v>
      </c>
      <c r="I66" s="1485"/>
      <c r="J66" s="699">
        <f>+J39</f>
        <v>0.99961360123647602</v>
      </c>
      <c r="K66" s="699"/>
      <c r="L66" s="699"/>
      <c r="M66" s="699"/>
      <c r="N66" s="699"/>
      <c r="O66" s="699"/>
      <c r="P66" s="1548" t="s">
        <v>621</v>
      </c>
      <c r="Q66" s="1548"/>
      <c r="R66" s="1548"/>
      <c r="S66" s="1548"/>
      <c r="T66" s="1548"/>
      <c r="U66" s="1548" t="s">
        <v>606</v>
      </c>
      <c r="V66" s="1548"/>
      <c r="W66" s="1548"/>
      <c r="X66" s="1548"/>
      <c r="Y66" s="1548"/>
      <c r="Z66" s="1548"/>
      <c r="AA66" s="1549"/>
    </row>
    <row r="67" spans="3:27" ht="61.5" customHeight="1" x14ac:dyDescent="0.2">
      <c r="C67" s="1547" t="s">
        <v>245</v>
      </c>
      <c r="D67" s="1299"/>
      <c r="E67" s="1299"/>
      <c r="F67" s="1299"/>
      <c r="G67" s="1299"/>
      <c r="H67" s="1485">
        <v>0.99</v>
      </c>
      <c r="I67" s="1485"/>
      <c r="J67" s="1485">
        <f>+J40</f>
        <v>1</v>
      </c>
      <c r="K67" s="1485"/>
      <c r="L67" s="1485"/>
      <c r="M67" s="1485"/>
      <c r="N67" s="1485"/>
      <c r="O67" s="1485"/>
      <c r="P67" s="1548" t="s">
        <v>621</v>
      </c>
      <c r="Q67" s="1548"/>
      <c r="R67" s="1548"/>
      <c r="S67" s="1548"/>
      <c r="T67" s="1548"/>
      <c r="U67" s="1548" t="s">
        <v>606</v>
      </c>
      <c r="V67" s="1548"/>
      <c r="W67" s="1548"/>
      <c r="X67" s="1548"/>
      <c r="Y67" s="1548"/>
      <c r="Z67" s="1548"/>
      <c r="AA67" s="1549"/>
    </row>
    <row r="68" spans="3:27" ht="60.75" customHeight="1" x14ac:dyDescent="0.2">
      <c r="C68" s="1547" t="s">
        <v>247</v>
      </c>
      <c r="D68" s="1299"/>
      <c r="E68" s="1299"/>
      <c r="F68" s="1299"/>
      <c r="G68" s="1299"/>
      <c r="H68" s="1412">
        <v>0.98699999999999999</v>
      </c>
      <c r="I68" s="1412"/>
      <c r="J68" s="1550">
        <f>+J41</f>
        <v>1</v>
      </c>
      <c r="K68" s="1550"/>
      <c r="L68" s="1550"/>
      <c r="M68" s="1550"/>
      <c r="N68" s="1550"/>
      <c r="O68" s="1550"/>
      <c r="P68" s="1548" t="s">
        <v>621</v>
      </c>
      <c r="Q68" s="1548"/>
      <c r="R68" s="1548"/>
      <c r="S68" s="1548"/>
      <c r="T68" s="1548"/>
      <c r="U68" s="1548" t="s">
        <v>606</v>
      </c>
      <c r="V68" s="1548"/>
      <c r="W68" s="1548"/>
      <c r="X68" s="1548"/>
      <c r="Y68" s="1548"/>
      <c r="Z68" s="1548"/>
      <c r="AA68" s="1549"/>
    </row>
    <row r="69" spans="3:27" ht="60" customHeight="1" thickBot="1" x14ac:dyDescent="0.25">
      <c r="C69" s="1542" t="s">
        <v>248</v>
      </c>
      <c r="D69" s="407"/>
      <c r="E69" s="407"/>
      <c r="F69" s="407"/>
      <c r="G69" s="407"/>
      <c r="H69" s="1543">
        <v>0.97399999999999998</v>
      </c>
      <c r="I69" s="1543"/>
      <c r="J69" s="1544"/>
      <c r="K69" s="1544"/>
      <c r="L69" s="1544"/>
      <c r="M69" s="1544"/>
      <c r="N69" s="1544"/>
      <c r="O69" s="1544"/>
      <c r="P69" s="1545"/>
      <c r="Q69" s="1545"/>
      <c r="R69" s="1545"/>
      <c r="S69" s="1545"/>
      <c r="T69" s="1545"/>
      <c r="U69" s="1545"/>
      <c r="V69" s="1545"/>
      <c r="W69" s="1545"/>
      <c r="X69" s="1545"/>
      <c r="Y69" s="1545"/>
      <c r="Z69" s="1545"/>
      <c r="AA69" s="1546"/>
    </row>
  </sheetData>
  <mergeCells count="101">
    <mergeCell ref="B2:G4"/>
    <mergeCell ref="H2:AB2"/>
    <mergeCell ref="H3:Q3"/>
    <mergeCell ref="R3:AB3"/>
    <mergeCell ref="H4:AB4"/>
    <mergeCell ref="C7:H8"/>
    <mergeCell ref="I7:AA8"/>
    <mergeCell ref="C13:H14"/>
    <mergeCell ref="I13:U14"/>
    <mergeCell ref="V13:AA13"/>
    <mergeCell ref="V14:AA14"/>
    <mergeCell ref="C16:H16"/>
    <mergeCell ref="I16:AA16"/>
    <mergeCell ref="C10:H11"/>
    <mergeCell ref="I10:S11"/>
    <mergeCell ref="T10:W10"/>
    <mergeCell ref="X10:AA10"/>
    <mergeCell ref="T11:W11"/>
    <mergeCell ref="X11:AA11"/>
    <mergeCell ref="C18:H18"/>
    <mergeCell ref="I18:AA18"/>
    <mergeCell ref="AD18:AM18"/>
    <mergeCell ref="C20:H21"/>
    <mergeCell ref="I20:N21"/>
    <mergeCell ref="O20:U20"/>
    <mergeCell ref="V20:AA20"/>
    <mergeCell ref="O21:U21"/>
    <mergeCell ref="V21:AA21"/>
    <mergeCell ref="C26:H26"/>
    <mergeCell ref="I26:AA26"/>
    <mergeCell ref="C28:H28"/>
    <mergeCell ref="I28:J28"/>
    <mergeCell ref="K28:O28"/>
    <mergeCell ref="P28:R28"/>
    <mergeCell ref="T28:V28"/>
    <mergeCell ref="X28:Z28"/>
    <mergeCell ref="C23:I23"/>
    <mergeCell ref="J23:R23"/>
    <mergeCell ref="S23:AA23"/>
    <mergeCell ref="C24:I24"/>
    <mergeCell ref="J24:R24"/>
    <mergeCell ref="S24:AA24"/>
    <mergeCell ref="C35:AA36"/>
    <mergeCell ref="C37:G38"/>
    <mergeCell ref="H37:H38"/>
    <mergeCell ref="I37:I38"/>
    <mergeCell ref="J37:J38"/>
    <mergeCell ref="K37:AA38"/>
    <mergeCell ref="K33:N33"/>
    <mergeCell ref="O33:R33"/>
    <mergeCell ref="S33:T33"/>
    <mergeCell ref="U33:W33"/>
    <mergeCell ref="X33:Y33"/>
    <mergeCell ref="Z33:AA33"/>
    <mergeCell ref="C31:J33"/>
    <mergeCell ref="K31:R31"/>
    <mergeCell ref="S31:W31"/>
    <mergeCell ref="X31:AA31"/>
    <mergeCell ref="K32:N32"/>
    <mergeCell ref="O32:R32"/>
    <mergeCell ref="S32:T32"/>
    <mergeCell ref="U32:W32"/>
    <mergeCell ref="X32:Y32"/>
    <mergeCell ref="Z32:AA32"/>
    <mergeCell ref="C42:G42"/>
    <mergeCell ref="K42:AA42"/>
    <mergeCell ref="C43:G43"/>
    <mergeCell ref="K43:AA43"/>
    <mergeCell ref="C46:AA47"/>
    <mergeCell ref="C48:AA60"/>
    <mergeCell ref="C39:G39"/>
    <mergeCell ref="K39:AA39"/>
    <mergeCell ref="C40:G40"/>
    <mergeCell ref="K40:AA40"/>
    <mergeCell ref="C41:G41"/>
    <mergeCell ref="K41:AA41"/>
    <mergeCell ref="C63:G65"/>
    <mergeCell ref="H63:I65"/>
    <mergeCell ref="J63:O65"/>
    <mergeCell ref="P63:T65"/>
    <mergeCell ref="U63:AA65"/>
    <mergeCell ref="C66:G66"/>
    <mergeCell ref="H66:I66"/>
    <mergeCell ref="J66:O66"/>
    <mergeCell ref="P66:T66"/>
    <mergeCell ref="U66:AA66"/>
    <mergeCell ref="C69:G69"/>
    <mergeCell ref="H69:I69"/>
    <mergeCell ref="J69:O69"/>
    <mergeCell ref="P69:T69"/>
    <mergeCell ref="U69:AA69"/>
    <mergeCell ref="C67:G67"/>
    <mergeCell ref="H67:I67"/>
    <mergeCell ref="J67:O67"/>
    <mergeCell ref="P67:T67"/>
    <mergeCell ref="U67:AA67"/>
    <mergeCell ref="C68:G68"/>
    <mergeCell ref="H68:I68"/>
    <mergeCell ref="J68:O68"/>
    <mergeCell ref="P68:T68"/>
    <mergeCell ref="U68:AA68"/>
  </mergeCell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AB66"/>
  <sheetViews>
    <sheetView view="pageBreakPreview" topLeftCell="A35" zoomScaleNormal="100" zoomScaleSheetLayoutView="100" zoomScalePageLayoutView="70" workbookViewId="0">
      <selection activeCell="C45" sqref="C45:AA57"/>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row>
    <row r="3" spans="2:28" ht="15"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6"/>
      <c r="AA3" s="486"/>
      <c r="AB3" s="487"/>
    </row>
    <row r="4" spans="2:28" ht="15.75" thickBot="1" x14ac:dyDescent="0.25">
      <c r="B4" s="482"/>
      <c r="C4" s="483"/>
      <c r="D4" s="483"/>
      <c r="E4" s="483"/>
      <c r="F4" s="483"/>
      <c r="G4" s="483"/>
      <c r="H4" s="488" t="s">
        <v>622</v>
      </c>
      <c r="I4" s="488"/>
      <c r="J4" s="488"/>
      <c r="K4" s="488"/>
      <c r="L4" s="488"/>
      <c r="M4" s="488"/>
      <c r="N4" s="488"/>
      <c r="O4" s="488"/>
      <c r="P4" s="488"/>
      <c r="Q4" s="488"/>
      <c r="R4" s="488"/>
      <c r="S4" s="488"/>
      <c r="T4" s="488"/>
      <c r="U4" s="488"/>
      <c r="V4" s="488"/>
      <c r="W4" s="488"/>
      <c r="X4" s="488"/>
      <c r="Y4" s="488"/>
      <c r="Z4" s="488"/>
      <c r="AA4" s="488"/>
      <c r="AB4" s="489"/>
    </row>
    <row r="5" spans="2:28" ht="6" customHeight="1" x14ac:dyDescent="0.2">
      <c r="H5" s="3"/>
      <c r="I5" s="3"/>
      <c r="J5" s="3"/>
      <c r="K5" s="3"/>
      <c r="L5" s="3"/>
      <c r="M5" s="3"/>
      <c r="N5" s="3"/>
      <c r="O5" s="3"/>
      <c r="P5" s="3"/>
      <c r="Q5" s="3"/>
      <c r="R5" s="3"/>
      <c r="S5" s="3"/>
      <c r="T5" s="3"/>
      <c r="U5" s="3"/>
      <c r="V5" s="3"/>
      <c r="W5" s="3"/>
      <c r="X5" s="3"/>
      <c r="Y5" s="3"/>
      <c r="Z5" s="3"/>
      <c r="AA5" s="3"/>
      <c r="AB5" s="3"/>
    </row>
    <row r="6" spans="2:28" ht="8.4499999999999993"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444" t="s">
        <v>4</v>
      </c>
      <c r="D7" s="445"/>
      <c r="E7" s="445"/>
      <c r="F7" s="445"/>
      <c r="G7" s="445"/>
      <c r="H7" s="446"/>
      <c r="I7" s="1603" t="s">
        <v>623</v>
      </c>
      <c r="J7" s="1604"/>
      <c r="K7" s="1604"/>
      <c r="L7" s="1604"/>
      <c r="M7" s="1604"/>
      <c r="N7" s="1604"/>
      <c r="O7" s="1604"/>
      <c r="P7" s="1604"/>
      <c r="Q7" s="1604"/>
      <c r="R7" s="1604"/>
      <c r="S7" s="1604"/>
      <c r="T7" s="1604"/>
      <c r="U7" s="1604"/>
      <c r="V7" s="1604"/>
      <c r="W7" s="1604"/>
      <c r="X7" s="1604"/>
      <c r="Y7" s="1604"/>
      <c r="Z7" s="1604"/>
      <c r="AA7" s="1605"/>
      <c r="AB7" s="10"/>
    </row>
    <row r="8" spans="2:28" ht="5.45" customHeight="1" thickBot="1" x14ac:dyDescent="0.25">
      <c r="B8" s="9"/>
      <c r="C8" s="447"/>
      <c r="D8" s="448"/>
      <c r="E8" s="448"/>
      <c r="F8" s="448"/>
      <c r="G8" s="448"/>
      <c r="H8" s="449"/>
      <c r="I8" s="1606"/>
      <c r="J8" s="1607"/>
      <c r="K8" s="1607"/>
      <c r="L8" s="1607"/>
      <c r="M8" s="1607"/>
      <c r="N8" s="1607"/>
      <c r="O8" s="1607"/>
      <c r="P8" s="1607"/>
      <c r="Q8" s="1607"/>
      <c r="R8" s="1607"/>
      <c r="S8" s="1607"/>
      <c r="T8" s="1607"/>
      <c r="U8" s="1607"/>
      <c r="V8" s="1607"/>
      <c r="W8" s="1607"/>
      <c r="X8" s="1607"/>
      <c r="Y8" s="1607"/>
      <c r="Z8" s="1607"/>
      <c r="AA8" s="1608"/>
      <c r="AB8" s="10"/>
    </row>
    <row r="9" spans="2:28" ht="9"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444" t="s">
        <v>6</v>
      </c>
      <c r="D10" s="445"/>
      <c r="E10" s="445"/>
      <c r="F10" s="445"/>
      <c r="G10" s="445"/>
      <c r="H10" s="446"/>
      <c r="I10" s="1611" t="s">
        <v>624</v>
      </c>
      <c r="J10" s="1612"/>
      <c r="K10" s="1612"/>
      <c r="L10" s="1612"/>
      <c r="M10" s="1612"/>
      <c r="N10" s="1612"/>
      <c r="O10" s="1612"/>
      <c r="P10" s="1612"/>
      <c r="Q10" s="1613"/>
      <c r="R10" s="498" t="s">
        <v>8</v>
      </c>
      <c r="S10" s="499"/>
      <c r="T10" s="499"/>
      <c r="U10" s="500"/>
      <c r="V10" s="400" t="s">
        <v>9</v>
      </c>
      <c r="W10" s="401"/>
      <c r="X10" s="401"/>
      <c r="Y10" s="401"/>
      <c r="Z10" s="401"/>
      <c r="AA10" s="402"/>
      <c r="AB10" s="10"/>
    </row>
    <row r="11" spans="2:28" ht="18" customHeight="1" thickBot="1" x14ac:dyDescent="0.25">
      <c r="B11" s="9"/>
      <c r="C11" s="447"/>
      <c r="D11" s="448"/>
      <c r="E11" s="448"/>
      <c r="F11" s="448"/>
      <c r="G11" s="448"/>
      <c r="H11" s="449"/>
      <c r="I11" s="1614"/>
      <c r="J11" s="1615"/>
      <c r="K11" s="1615"/>
      <c r="L11" s="1615"/>
      <c r="M11" s="1615"/>
      <c r="N11" s="1615"/>
      <c r="O11" s="1615"/>
      <c r="P11" s="1615"/>
      <c r="Q11" s="1616"/>
      <c r="R11" s="1588" t="s">
        <v>625</v>
      </c>
      <c r="S11" s="1617"/>
      <c r="T11" s="1617"/>
      <c r="U11" s="1618"/>
      <c r="V11" s="1371" t="s">
        <v>287</v>
      </c>
      <c r="W11" s="1609"/>
      <c r="X11" s="1609"/>
      <c r="Y11" s="1609"/>
      <c r="Z11" s="1609"/>
      <c r="AA11" s="1610"/>
      <c r="AB11" s="10"/>
    </row>
    <row r="12" spans="2:28" ht="9.6"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444" t="s">
        <v>11</v>
      </c>
      <c r="D13" s="445"/>
      <c r="E13" s="445"/>
      <c r="F13" s="445"/>
      <c r="G13" s="445"/>
      <c r="H13" s="446"/>
      <c r="I13" s="779" t="s">
        <v>626</v>
      </c>
      <c r="J13" s="780"/>
      <c r="K13" s="780"/>
      <c r="L13" s="780"/>
      <c r="M13" s="780"/>
      <c r="N13" s="780"/>
      <c r="O13" s="780"/>
      <c r="P13" s="780"/>
      <c r="Q13" s="780"/>
      <c r="R13" s="780"/>
      <c r="S13" s="781"/>
      <c r="T13" s="444" t="s">
        <v>13</v>
      </c>
      <c r="U13" s="445"/>
      <c r="V13" s="445"/>
      <c r="W13" s="445"/>
      <c r="X13" s="445"/>
      <c r="Y13" s="445"/>
      <c r="Z13" s="445"/>
      <c r="AA13" s="446"/>
      <c r="AB13" s="16"/>
    </row>
    <row r="14" spans="2:28" ht="16.149999999999999" customHeight="1" thickBot="1" x14ac:dyDescent="0.25">
      <c r="B14" s="14"/>
      <c r="C14" s="447"/>
      <c r="D14" s="448"/>
      <c r="E14" s="448"/>
      <c r="F14" s="448"/>
      <c r="G14" s="448"/>
      <c r="H14" s="449"/>
      <c r="I14" s="782"/>
      <c r="J14" s="783"/>
      <c r="K14" s="783"/>
      <c r="L14" s="783"/>
      <c r="M14" s="783"/>
      <c r="N14" s="783"/>
      <c r="O14" s="783"/>
      <c r="P14" s="783"/>
      <c r="Q14" s="783"/>
      <c r="R14" s="783"/>
      <c r="S14" s="784"/>
      <c r="T14" s="846" t="s">
        <v>357</v>
      </c>
      <c r="U14" s="847"/>
      <c r="V14" s="847"/>
      <c r="W14" s="847"/>
      <c r="X14" s="847"/>
      <c r="Y14" s="847"/>
      <c r="Z14" s="847"/>
      <c r="AA14" s="848"/>
      <c r="AB14" s="16"/>
    </row>
    <row r="15" spans="2:28" ht="7.9"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27" customHeight="1" thickBot="1" x14ac:dyDescent="0.25">
      <c r="B16" s="14"/>
      <c r="C16" s="421" t="s">
        <v>15</v>
      </c>
      <c r="D16" s="422"/>
      <c r="E16" s="422"/>
      <c r="F16" s="422"/>
      <c r="G16" s="422"/>
      <c r="H16" s="423"/>
      <c r="I16" s="776" t="s">
        <v>627</v>
      </c>
      <c r="J16" s="777"/>
      <c r="K16" s="777"/>
      <c r="L16" s="777"/>
      <c r="M16" s="777"/>
      <c r="N16" s="777"/>
      <c r="O16" s="777"/>
      <c r="P16" s="777"/>
      <c r="Q16" s="777"/>
      <c r="R16" s="777"/>
      <c r="S16" s="777"/>
      <c r="T16" s="777"/>
      <c r="U16" s="777"/>
      <c r="V16" s="777"/>
      <c r="W16" s="777"/>
      <c r="X16" s="777"/>
      <c r="Y16" s="777"/>
      <c r="Z16" s="777"/>
      <c r="AA16" s="778"/>
      <c r="AB16" s="16"/>
    </row>
    <row r="17" spans="2:28" ht="6"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69" customHeight="1" thickBot="1" x14ac:dyDescent="0.25">
      <c r="B18" s="14"/>
      <c r="C18" s="421" t="s">
        <v>69</v>
      </c>
      <c r="D18" s="422"/>
      <c r="E18" s="422"/>
      <c r="F18" s="422"/>
      <c r="G18" s="422"/>
      <c r="H18" s="423"/>
      <c r="I18" s="776" t="s">
        <v>628</v>
      </c>
      <c r="J18" s="777"/>
      <c r="K18" s="777"/>
      <c r="L18" s="777"/>
      <c r="M18" s="777"/>
      <c r="N18" s="777"/>
      <c r="O18" s="777"/>
      <c r="P18" s="777"/>
      <c r="Q18" s="777"/>
      <c r="R18" s="777"/>
      <c r="S18" s="777"/>
      <c r="T18" s="777"/>
      <c r="U18" s="777"/>
      <c r="V18" s="777"/>
      <c r="W18" s="777"/>
      <c r="X18" s="777"/>
      <c r="Y18" s="777"/>
      <c r="Z18" s="777"/>
      <c r="AA18" s="778"/>
      <c r="AB18" s="16"/>
    </row>
    <row r="19" spans="2:28" ht="7.1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14.45" customHeight="1" x14ac:dyDescent="0.2">
      <c r="B20" s="14"/>
      <c r="C20" s="462" t="s">
        <v>19</v>
      </c>
      <c r="D20" s="463"/>
      <c r="E20" s="463"/>
      <c r="F20" s="463"/>
      <c r="G20" s="463"/>
      <c r="H20" s="464"/>
      <c r="I20" s="1597" t="s">
        <v>629</v>
      </c>
      <c r="J20" s="1598"/>
      <c r="K20" s="1598"/>
      <c r="L20" s="1599"/>
      <c r="M20" s="400" t="s">
        <v>21</v>
      </c>
      <c r="N20" s="401"/>
      <c r="O20" s="401"/>
      <c r="P20" s="401"/>
      <c r="Q20" s="401"/>
      <c r="R20" s="401"/>
      <c r="S20" s="402"/>
      <c r="T20" s="400" t="s">
        <v>22</v>
      </c>
      <c r="U20" s="401"/>
      <c r="V20" s="401"/>
      <c r="W20" s="401"/>
      <c r="X20" s="401"/>
      <c r="Y20" s="401"/>
      <c r="Z20" s="401"/>
      <c r="AA20" s="402"/>
      <c r="AB20" s="16"/>
    </row>
    <row r="21" spans="2:28" ht="19.149999999999999" customHeight="1" thickBot="1" x14ac:dyDescent="0.25">
      <c r="B21" s="14"/>
      <c r="C21" s="465"/>
      <c r="D21" s="466"/>
      <c r="E21" s="466"/>
      <c r="F21" s="466"/>
      <c r="G21" s="466"/>
      <c r="H21" s="467"/>
      <c r="I21" s="1600"/>
      <c r="J21" s="1601"/>
      <c r="K21" s="1601"/>
      <c r="L21" s="1602"/>
      <c r="M21" s="1377" t="s">
        <v>218</v>
      </c>
      <c r="N21" s="1372"/>
      <c r="O21" s="1372"/>
      <c r="P21" s="1372"/>
      <c r="Q21" s="1372"/>
      <c r="R21" s="1372"/>
      <c r="S21" s="1373"/>
      <c r="T21" s="1371" t="s">
        <v>219</v>
      </c>
      <c r="U21" s="1372"/>
      <c r="V21" s="1372"/>
      <c r="W21" s="1372"/>
      <c r="X21" s="1372"/>
      <c r="Y21" s="1372"/>
      <c r="Z21" s="1372"/>
      <c r="AA21" s="1373"/>
      <c r="AB21" s="16"/>
    </row>
    <row r="22" spans="2:28" ht="7.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25.15" customHeight="1" x14ac:dyDescent="0.2">
      <c r="B23" s="14"/>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c r="AB23" s="16"/>
    </row>
    <row r="24" spans="2:28" ht="24.75" customHeight="1" thickBot="1" x14ac:dyDescent="0.25">
      <c r="B24" s="14"/>
      <c r="C24" s="795" t="s">
        <v>630</v>
      </c>
      <c r="D24" s="796"/>
      <c r="E24" s="796"/>
      <c r="F24" s="796"/>
      <c r="G24" s="796"/>
      <c r="H24" s="796"/>
      <c r="I24" s="797"/>
      <c r="J24" s="795" t="s">
        <v>631</v>
      </c>
      <c r="K24" s="796"/>
      <c r="L24" s="796"/>
      <c r="M24" s="796"/>
      <c r="N24" s="796"/>
      <c r="O24" s="796"/>
      <c r="P24" s="797"/>
      <c r="Q24" s="798" t="s">
        <v>175</v>
      </c>
      <c r="R24" s="799"/>
      <c r="S24" s="799"/>
      <c r="T24" s="799"/>
      <c r="U24" s="799"/>
      <c r="V24" s="799"/>
      <c r="W24" s="799"/>
      <c r="X24" s="799"/>
      <c r="Y24" s="799"/>
      <c r="Z24" s="799"/>
      <c r="AA24" s="800"/>
      <c r="AB24" s="16"/>
    </row>
    <row r="25" spans="2:28" ht="10.15"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57" customHeight="1" thickBot="1" x14ac:dyDescent="0.25">
      <c r="B26" s="14"/>
      <c r="C26" s="421" t="s">
        <v>31</v>
      </c>
      <c r="D26" s="422"/>
      <c r="E26" s="422"/>
      <c r="F26" s="422"/>
      <c r="G26" s="422"/>
      <c r="H26" s="423"/>
      <c r="I26" s="776" t="s">
        <v>632</v>
      </c>
      <c r="J26" s="777"/>
      <c r="K26" s="777"/>
      <c r="L26" s="777"/>
      <c r="M26" s="777"/>
      <c r="N26" s="777"/>
      <c r="O26" s="777"/>
      <c r="P26" s="777"/>
      <c r="Q26" s="777"/>
      <c r="R26" s="777"/>
      <c r="S26" s="777"/>
      <c r="T26" s="777"/>
      <c r="U26" s="777"/>
      <c r="V26" s="777"/>
      <c r="W26" s="777"/>
      <c r="X26" s="777"/>
      <c r="Y26" s="777"/>
      <c r="Z26" s="777"/>
      <c r="AA26" s="778"/>
      <c r="AB26" s="16"/>
    </row>
    <row r="27" spans="2:28" ht="8.4499999999999993"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40.15" customHeight="1" thickBot="1" x14ac:dyDescent="0.25">
      <c r="B28" s="14"/>
      <c r="C28" s="421" t="s">
        <v>33</v>
      </c>
      <c r="D28" s="422"/>
      <c r="E28" s="422"/>
      <c r="F28" s="422"/>
      <c r="G28" s="422"/>
      <c r="H28" s="423"/>
      <c r="I28" s="1588">
        <v>0.9</v>
      </c>
      <c r="J28" s="776"/>
      <c r="K28" s="409" t="s">
        <v>34</v>
      </c>
      <c r="L28" s="410"/>
      <c r="M28" s="410"/>
      <c r="N28" s="411"/>
      <c r="O28" s="1596" t="s">
        <v>35</v>
      </c>
      <c r="P28" s="1594"/>
      <c r="Q28" s="1594"/>
      <c r="R28" s="1595"/>
      <c r="S28" s="64" t="s">
        <v>37</v>
      </c>
      <c r="T28" s="1594" t="s">
        <v>36</v>
      </c>
      <c r="U28" s="1594"/>
      <c r="V28" s="1595"/>
      <c r="W28" s="31"/>
      <c r="X28" s="1591" t="s">
        <v>38</v>
      </c>
      <c r="Y28" s="1592"/>
      <c r="Z28" s="1593"/>
      <c r="AA28" s="30"/>
      <c r="AB28" s="16"/>
    </row>
    <row r="29" spans="2:28" ht="10.15"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c r="AB30" s="16"/>
    </row>
    <row r="31" spans="2:28" ht="14.25" customHeight="1" x14ac:dyDescent="0.2">
      <c r="B31" s="14"/>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c r="AB31" s="16"/>
    </row>
    <row r="32" spans="2:28" s="251" customFormat="1" ht="24" customHeight="1" thickBot="1" x14ac:dyDescent="0.3">
      <c r="B32" s="305"/>
      <c r="C32" s="438"/>
      <c r="D32" s="439"/>
      <c r="E32" s="439"/>
      <c r="F32" s="439"/>
      <c r="G32" s="439"/>
      <c r="H32" s="439"/>
      <c r="I32" s="439"/>
      <c r="J32" s="440"/>
      <c r="K32" s="1589">
        <v>0</v>
      </c>
      <c r="L32" s="407"/>
      <c r="M32" s="407"/>
      <c r="N32" s="407"/>
      <c r="O32" s="1590">
        <v>0.89</v>
      </c>
      <c r="P32" s="1590"/>
      <c r="Q32" s="1590"/>
      <c r="R32" s="1590"/>
      <c r="S32" s="1590">
        <v>0.9</v>
      </c>
      <c r="T32" s="1590"/>
      <c r="U32" s="1590">
        <v>0.95</v>
      </c>
      <c r="V32" s="1590"/>
      <c r="W32" s="1590"/>
      <c r="X32" s="1590">
        <v>0.96</v>
      </c>
      <c r="Y32" s="1590"/>
      <c r="Z32" s="1590">
        <v>1</v>
      </c>
      <c r="AA32" s="408"/>
      <c r="AB32" s="268"/>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18" customFormat="1" ht="15" thickBot="1" x14ac:dyDescent="0.25">
      <c r="B34" s="19"/>
      <c r="C34" s="646" t="s">
        <v>45</v>
      </c>
      <c r="D34" s="647"/>
      <c r="E34" s="647"/>
      <c r="F34" s="647"/>
      <c r="G34" s="647"/>
      <c r="H34" s="647"/>
      <c r="I34" s="647"/>
      <c r="J34" s="647"/>
      <c r="K34" s="647"/>
      <c r="L34" s="647"/>
      <c r="M34" s="647"/>
      <c r="N34" s="647"/>
      <c r="O34" s="647"/>
      <c r="P34" s="647"/>
      <c r="Q34" s="647"/>
      <c r="R34" s="647"/>
      <c r="S34" s="647"/>
      <c r="T34" s="647"/>
      <c r="U34" s="647"/>
      <c r="V34" s="647"/>
      <c r="W34" s="647"/>
      <c r="X34" s="647"/>
      <c r="Y34" s="647"/>
      <c r="Z34" s="647"/>
      <c r="AA34" s="648"/>
      <c r="AB34" s="16"/>
    </row>
    <row r="35" spans="2:28" s="18" customFormat="1" ht="62.45" customHeight="1" thickBot="1" x14ac:dyDescent="0.25">
      <c r="B35" s="19"/>
      <c r="C35" s="415" t="s">
        <v>46</v>
      </c>
      <c r="D35" s="416"/>
      <c r="E35" s="416"/>
      <c r="F35" s="416"/>
      <c r="G35" s="417"/>
      <c r="H35" s="38" t="s">
        <v>633</v>
      </c>
      <c r="I35" s="38" t="s">
        <v>634</v>
      </c>
      <c r="J35" s="38" t="s">
        <v>49</v>
      </c>
      <c r="K35" s="418" t="s">
        <v>50</v>
      </c>
      <c r="L35" s="419"/>
      <c r="M35" s="419"/>
      <c r="N35" s="419"/>
      <c r="O35" s="419"/>
      <c r="P35" s="419"/>
      <c r="Q35" s="419"/>
      <c r="R35" s="419"/>
      <c r="S35" s="419"/>
      <c r="T35" s="419"/>
      <c r="U35" s="419"/>
      <c r="V35" s="419"/>
      <c r="W35" s="419"/>
      <c r="X35" s="419"/>
      <c r="Y35" s="419"/>
      <c r="Z35" s="419"/>
      <c r="AA35" s="420"/>
      <c r="AB35" s="16"/>
    </row>
    <row r="36" spans="2:28" s="18" customFormat="1" ht="138.75" customHeight="1" x14ac:dyDescent="0.2">
      <c r="B36" s="19"/>
      <c r="C36" s="575" t="s">
        <v>281</v>
      </c>
      <c r="D36" s="576"/>
      <c r="E36" s="576"/>
      <c r="F36" s="576"/>
      <c r="G36" s="577"/>
      <c r="H36" s="304">
        <v>0.23</v>
      </c>
      <c r="I36" s="304">
        <v>0.28999999999999998</v>
      </c>
      <c r="J36" s="109">
        <f>IFERROR(H36/I36,"*")</f>
        <v>0.79310344827586221</v>
      </c>
      <c r="K36" s="807" t="s">
        <v>635</v>
      </c>
      <c r="L36" s="808"/>
      <c r="M36" s="808"/>
      <c r="N36" s="808"/>
      <c r="O36" s="808"/>
      <c r="P36" s="808"/>
      <c r="Q36" s="808"/>
      <c r="R36" s="808"/>
      <c r="S36" s="808"/>
      <c r="T36" s="808"/>
      <c r="U36" s="808"/>
      <c r="V36" s="808"/>
      <c r="W36" s="808"/>
      <c r="X36" s="808"/>
      <c r="Y36" s="808"/>
      <c r="Z36" s="808"/>
      <c r="AA36" s="809"/>
      <c r="AB36" s="16"/>
    </row>
    <row r="37" spans="2:28" s="18" customFormat="1" ht="174" customHeight="1" x14ac:dyDescent="0.2">
      <c r="B37" s="19"/>
      <c r="C37" s="575" t="s">
        <v>282</v>
      </c>
      <c r="D37" s="576"/>
      <c r="E37" s="576"/>
      <c r="F37" s="576"/>
      <c r="G37" s="577"/>
      <c r="H37" s="304">
        <v>0.13</v>
      </c>
      <c r="I37" s="304">
        <v>0.27</v>
      </c>
      <c r="J37" s="109">
        <f>IFERROR(H37/I37,"*")</f>
        <v>0.48148148148148145</v>
      </c>
      <c r="K37" s="804" t="s">
        <v>636</v>
      </c>
      <c r="L37" s="805"/>
      <c r="M37" s="805"/>
      <c r="N37" s="805"/>
      <c r="O37" s="805"/>
      <c r="P37" s="805"/>
      <c r="Q37" s="805"/>
      <c r="R37" s="805"/>
      <c r="S37" s="805"/>
      <c r="T37" s="805"/>
      <c r="U37" s="805"/>
      <c r="V37" s="805"/>
      <c r="W37" s="805"/>
      <c r="X37" s="805"/>
      <c r="Y37" s="805"/>
      <c r="Z37" s="805"/>
      <c r="AA37" s="806"/>
      <c r="AB37" s="16"/>
    </row>
    <row r="38" spans="2:28" s="18" customFormat="1" ht="171" customHeight="1" x14ac:dyDescent="0.2">
      <c r="B38" s="19"/>
      <c r="C38" s="575" t="s">
        <v>283</v>
      </c>
      <c r="D38" s="576"/>
      <c r="E38" s="576"/>
      <c r="F38" s="576"/>
      <c r="G38" s="577"/>
      <c r="H38" s="304">
        <v>0.36499999999999999</v>
      </c>
      <c r="I38" s="304">
        <v>0.25</v>
      </c>
      <c r="J38" s="109">
        <f>IFERROR(H38/I38,"*")</f>
        <v>1.46</v>
      </c>
      <c r="K38" s="804" t="s">
        <v>637</v>
      </c>
      <c r="L38" s="805"/>
      <c r="M38" s="805"/>
      <c r="N38" s="805"/>
      <c r="O38" s="805"/>
      <c r="P38" s="805"/>
      <c r="Q38" s="805"/>
      <c r="R38" s="805"/>
      <c r="S38" s="805"/>
      <c r="T38" s="805"/>
      <c r="U38" s="805"/>
      <c r="V38" s="805"/>
      <c r="W38" s="805"/>
      <c r="X38" s="805"/>
      <c r="Y38" s="805"/>
      <c r="Z38" s="805"/>
      <c r="AA38" s="806"/>
      <c r="AB38" s="16"/>
    </row>
    <row r="39" spans="2:28" s="18" customFormat="1" ht="27" customHeight="1" thickBot="1" x14ac:dyDescent="0.25">
      <c r="B39" s="19"/>
      <c r="C39" s="575" t="s">
        <v>284</v>
      </c>
      <c r="D39" s="576"/>
      <c r="E39" s="576"/>
      <c r="F39" s="576"/>
      <c r="G39" s="577"/>
      <c r="H39" s="304"/>
      <c r="I39" s="304"/>
      <c r="J39" s="109"/>
      <c r="K39" s="1585"/>
      <c r="L39" s="1586"/>
      <c r="M39" s="1586"/>
      <c r="N39" s="1586"/>
      <c r="O39" s="1586"/>
      <c r="P39" s="1586"/>
      <c r="Q39" s="1586"/>
      <c r="R39" s="1586"/>
      <c r="S39" s="1586"/>
      <c r="T39" s="1586"/>
      <c r="U39" s="1586"/>
      <c r="V39" s="1586"/>
      <c r="W39" s="1586"/>
      <c r="X39" s="1586"/>
      <c r="Y39" s="1586"/>
      <c r="Z39" s="1586"/>
      <c r="AA39" s="1587"/>
      <c r="AB39" s="16"/>
    </row>
    <row r="40" spans="2:28" s="18" customFormat="1" ht="12" customHeight="1" thickBot="1" x14ac:dyDescent="0.25">
      <c r="B40" s="19"/>
      <c r="C40" s="649" t="s">
        <v>53</v>
      </c>
      <c r="D40" s="650"/>
      <c r="E40" s="650"/>
      <c r="F40" s="650"/>
      <c r="G40" s="651"/>
      <c r="H40" s="303">
        <f>+SUM(H36:H39)</f>
        <v>0.72499999999999998</v>
      </c>
      <c r="I40" s="303">
        <f>+SUM(I36:I39)</f>
        <v>0.81</v>
      </c>
      <c r="J40" s="303">
        <f>IFERROR(AVERAGE(J36:J39),"*")</f>
        <v>0.9115283099191146</v>
      </c>
      <c r="K40" s="826"/>
      <c r="L40" s="652"/>
      <c r="M40" s="652"/>
      <c r="N40" s="652"/>
      <c r="O40" s="652"/>
      <c r="P40" s="652"/>
      <c r="Q40" s="652"/>
      <c r="R40" s="652"/>
      <c r="S40" s="652"/>
      <c r="T40" s="652"/>
      <c r="U40" s="652"/>
      <c r="V40" s="652"/>
      <c r="W40" s="652"/>
      <c r="X40" s="652"/>
      <c r="Y40" s="652"/>
      <c r="Z40" s="652"/>
      <c r="AA40" s="653"/>
      <c r="AB40" s="16"/>
    </row>
    <row r="41" spans="2:28" s="18" customFormat="1" ht="5.25" customHeight="1" x14ac:dyDescent="0.2">
      <c r="B41" s="19"/>
      <c r="C41" s="81"/>
      <c r="D41" s="81"/>
      <c r="E41" s="81"/>
      <c r="F41" s="81"/>
      <c r="G41" s="81"/>
      <c r="H41" s="83"/>
      <c r="I41" s="83"/>
      <c r="J41" s="302"/>
      <c r="K41" s="81"/>
      <c r="L41" s="81"/>
      <c r="M41" s="81"/>
      <c r="N41" s="81"/>
      <c r="O41" s="81"/>
      <c r="P41" s="81"/>
      <c r="Q41" s="81"/>
      <c r="R41" s="81"/>
      <c r="S41" s="81"/>
      <c r="T41" s="81"/>
      <c r="U41" s="81"/>
      <c r="V41" s="81"/>
      <c r="W41" s="81"/>
      <c r="X41" s="81"/>
      <c r="Y41" s="81"/>
      <c r="Z41" s="81"/>
      <c r="AA41" s="81"/>
      <c r="AB41" s="16"/>
    </row>
    <row r="42" spans="2:28" s="18" customFormat="1" ht="7.15" customHeight="1" thickBot="1" x14ac:dyDescent="0.25">
      <c r="B42" s="19"/>
      <c r="C42" s="81"/>
      <c r="D42" s="81"/>
      <c r="E42" s="81"/>
      <c r="F42" s="81"/>
      <c r="G42" s="81"/>
      <c r="H42" s="83"/>
      <c r="I42" s="83"/>
      <c r="J42" s="82"/>
      <c r="K42" s="81"/>
      <c r="L42" s="81"/>
      <c r="M42" s="81"/>
      <c r="N42" s="81"/>
      <c r="O42" s="81"/>
      <c r="P42" s="81"/>
      <c r="Q42" s="81"/>
      <c r="R42" s="81"/>
      <c r="S42" s="81"/>
      <c r="T42" s="81"/>
      <c r="U42" s="81"/>
      <c r="V42" s="81"/>
      <c r="W42" s="81"/>
      <c r="X42" s="81"/>
      <c r="Y42" s="81"/>
      <c r="Z42" s="81"/>
      <c r="AA42" s="81"/>
      <c r="AB42" s="16"/>
    </row>
    <row r="43" spans="2:28" s="18" customFormat="1" x14ac:dyDescent="0.2">
      <c r="B43" s="19"/>
      <c r="C43" s="654" t="s">
        <v>54</v>
      </c>
      <c r="D43" s="655"/>
      <c r="E43" s="655"/>
      <c r="F43" s="655"/>
      <c r="G43" s="655"/>
      <c r="H43" s="655"/>
      <c r="I43" s="655"/>
      <c r="J43" s="655"/>
      <c r="K43" s="655"/>
      <c r="L43" s="655"/>
      <c r="M43" s="655"/>
      <c r="N43" s="655"/>
      <c r="O43" s="655"/>
      <c r="P43" s="655"/>
      <c r="Q43" s="655"/>
      <c r="R43" s="655"/>
      <c r="S43" s="655"/>
      <c r="T43" s="655"/>
      <c r="U43" s="655"/>
      <c r="V43" s="655"/>
      <c r="W43" s="655"/>
      <c r="X43" s="655"/>
      <c r="Y43" s="655"/>
      <c r="Z43" s="655"/>
      <c r="AA43" s="656"/>
      <c r="AB43" s="16"/>
    </row>
    <row r="44" spans="2:28" ht="3" customHeight="1" thickBot="1" x14ac:dyDescent="0.25">
      <c r="B44" s="14"/>
      <c r="C44" s="657"/>
      <c r="D44" s="658"/>
      <c r="E44" s="658"/>
      <c r="F44" s="658"/>
      <c r="G44" s="658"/>
      <c r="H44" s="658"/>
      <c r="I44" s="658"/>
      <c r="J44" s="658"/>
      <c r="K44" s="658"/>
      <c r="L44" s="658"/>
      <c r="M44" s="658"/>
      <c r="N44" s="658"/>
      <c r="O44" s="658"/>
      <c r="P44" s="658"/>
      <c r="Q44" s="658"/>
      <c r="R44" s="658"/>
      <c r="S44" s="658"/>
      <c r="T44" s="658"/>
      <c r="U44" s="658"/>
      <c r="V44" s="658"/>
      <c r="W44" s="658"/>
      <c r="X44" s="658"/>
      <c r="Y44" s="658"/>
      <c r="Z44" s="658"/>
      <c r="AA44" s="659"/>
      <c r="AB44" s="16"/>
    </row>
    <row r="45" spans="2:28" ht="18.600000000000001" customHeight="1" x14ac:dyDescent="0.2">
      <c r="B45" s="14"/>
      <c r="C45" s="660"/>
      <c r="D45" s="661"/>
      <c r="E45" s="661"/>
      <c r="F45" s="661"/>
      <c r="G45" s="661"/>
      <c r="H45" s="661"/>
      <c r="I45" s="661"/>
      <c r="J45" s="661"/>
      <c r="K45" s="661"/>
      <c r="L45" s="661"/>
      <c r="M45" s="661"/>
      <c r="N45" s="661"/>
      <c r="O45" s="661"/>
      <c r="P45" s="661"/>
      <c r="Q45" s="661"/>
      <c r="R45" s="661"/>
      <c r="S45" s="661"/>
      <c r="T45" s="661"/>
      <c r="U45" s="661"/>
      <c r="V45" s="661"/>
      <c r="W45" s="661"/>
      <c r="X45" s="661"/>
      <c r="Y45" s="661"/>
      <c r="Z45" s="661"/>
      <c r="AA45" s="662"/>
      <c r="AB45" s="16"/>
    </row>
    <row r="46" spans="2:28" ht="5.45" hidden="1" customHeight="1" x14ac:dyDescent="0.2">
      <c r="B46" s="14"/>
      <c r="C46" s="663"/>
      <c r="D46" s="664"/>
      <c r="E46" s="664"/>
      <c r="F46" s="664"/>
      <c r="G46" s="664"/>
      <c r="H46" s="664"/>
      <c r="I46" s="664"/>
      <c r="J46" s="664"/>
      <c r="K46" s="664"/>
      <c r="L46" s="664"/>
      <c r="M46" s="664"/>
      <c r="N46" s="664"/>
      <c r="O46" s="664"/>
      <c r="P46" s="664"/>
      <c r="Q46" s="664"/>
      <c r="R46" s="664"/>
      <c r="S46" s="664"/>
      <c r="T46" s="664"/>
      <c r="U46" s="664"/>
      <c r="V46" s="664"/>
      <c r="W46" s="664"/>
      <c r="X46" s="664"/>
      <c r="Y46" s="664"/>
      <c r="Z46" s="664"/>
      <c r="AA46" s="665"/>
      <c r="AB46" s="16"/>
    </row>
    <row r="47" spans="2:28" ht="11.45" customHeight="1" x14ac:dyDescent="0.2">
      <c r="B47" s="14"/>
      <c r="C47" s="663"/>
      <c r="D47" s="664"/>
      <c r="E47" s="664"/>
      <c r="F47" s="664"/>
      <c r="G47" s="664"/>
      <c r="H47" s="664"/>
      <c r="I47" s="664"/>
      <c r="J47" s="664"/>
      <c r="K47" s="664"/>
      <c r="L47" s="664"/>
      <c r="M47" s="664"/>
      <c r="N47" s="664"/>
      <c r="O47" s="664"/>
      <c r="P47" s="664"/>
      <c r="Q47" s="664"/>
      <c r="R47" s="664"/>
      <c r="S47" s="664"/>
      <c r="T47" s="664"/>
      <c r="U47" s="664"/>
      <c r="V47" s="664"/>
      <c r="W47" s="664"/>
      <c r="X47" s="664"/>
      <c r="Y47" s="664"/>
      <c r="Z47" s="664"/>
      <c r="AA47" s="665"/>
      <c r="AB47" s="16"/>
    </row>
    <row r="48" spans="2:28" ht="19.5" customHeight="1" x14ac:dyDescent="0.2">
      <c r="B48" s="14"/>
      <c r="C48" s="663"/>
      <c r="D48" s="664"/>
      <c r="E48" s="664"/>
      <c r="F48" s="664"/>
      <c r="G48" s="664"/>
      <c r="H48" s="664"/>
      <c r="I48" s="664"/>
      <c r="J48" s="664"/>
      <c r="K48" s="664"/>
      <c r="L48" s="664"/>
      <c r="M48" s="664"/>
      <c r="N48" s="664"/>
      <c r="O48" s="664"/>
      <c r="P48" s="664"/>
      <c r="Q48" s="664"/>
      <c r="R48" s="664"/>
      <c r="S48" s="664"/>
      <c r="T48" s="664"/>
      <c r="U48" s="664"/>
      <c r="V48" s="664"/>
      <c r="W48" s="664"/>
      <c r="X48" s="664"/>
      <c r="Y48" s="664"/>
      <c r="Z48" s="664"/>
      <c r="AA48" s="665"/>
      <c r="AB48" s="16"/>
    </row>
    <row r="49" spans="2:28" ht="19.5" customHeight="1" x14ac:dyDescent="0.2">
      <c r="B49" s="14"/>
      <c r="C49" s="663"/>
      <c r="D49" s="664"/>
      <c r="E49" s="664"/>
      <c r="F49" s="664"/>
      <c r="G49" s="664"/>
      <c r="H49" s="664"/>
      <c r="I49" s="664"/>
      <c r="J49" s="664"/>
      <c r="K49" s="664"/>
      <c r="L49" s="664"/>
      <c r="M49" s="664"/>
      <c r="N49" s="664"/>
      <c r="O49" s="664"/>
      <c r="P49" s="664"/>
      <c r="Q49" s="664"/>
      <c r="R49" s="664"/>
      <c r="S49" s="664"/>
      <c r="T49" s="664"/>
      <c r="U49" s="664"/>
      <c r="V49" s="664"/>
      <c r="W49" s="664"/>
      <c r="X49" s="664"/>
      <c r="Y49" s="664"/>
      <c r="Z49" s="664"/>
      <c r="AA49" s="665"/>
      <c r="AB49" s="16"/>
    </row>
    <row r="50" spans="2:28" ht="19.5" customHeight="1" x14ac:dyDescent="0.2">
      <c r="B50" s="14"/>
      <c r="C50" s="663"/>
      <c r="D50" s="664"/>
      <c r="E50" s="664"/>
      <c r="F50" s="664"/>
      <c r="G50" s="664"/>
      <c r="H50" s="664"/>
      <c r="I50" s="664"/>
      <c r="J50" s="664"/>
      <c r="K50" s="664"/>
      <c r="L50" s="664"/>
      <c r="M50" s="664"/>
      <c r="N50" s="664"/>
      <c r="O50" s="664"/>
      <c r="P50" s="664"/>
      <c r="Q50" s="664"/>
      <c r="R50" s="664"/>
      <c r="S50" s="664"/>
      <c r="T50" s="664"/>
      <c r="U50" s="664"/>
      <c r="V50" s="664"/>
      <c r="W50" s="664"/>
      <c r="X50" s="664"/>
      <c r="Y50" s="664"/>
      <c r="Z50" s="664"/>
      <c r="AA50" s="665"/>
      <c r="AB50" s="16"/>
    </row>
    <row r="51" spans="2:28" ht="18" customHeight="1" x14ac:dyDescent="0.2">
      <c r="B51" s="14"/>
      <c r="C51" s="663"/>
      <c r="D51" s="664"/>
      <c r="E51" s="664"/>
      <c r="F51" s="664"/>
      <c r="G51" s="664"/>
      <c r="H51" s="664"/>
      <c r="I51" s="664"/>
      <c r="J51" s="664"/>
      <c r="K51" s="664"/>
      <c r="L51" s="664"/>
      <c r="M51" s="664"/>
      <c r="N51" s="664"/>
      <c r="O51" s="664"/>
      <c r="P51" s="664"/>
      <c r="Q51" s="664"/>
      <c r="R51" s="664"/>
      <c r="S51" s="664"/>
      <c r="T51" s="664"/>
      <c r="U51" s="664"/>
      <c r="V51" s="664"/>
      <c r="W51" s="664"/>
      <c r="X51" s="664"/>
      <c r="Y51" s="664"/>
      <c r="Z51" s="664"/>
      <c r="AA51" s="665"/>
      <c r="AB51" s="16"/>
    </row>
    <row r="52" spans="2:28" ht="19.149999999999999" hidden="1" customHeight="1" x14ac:dyDescent="0.2">
      <c r="B52" s="14"/>
      <c r="C52" s="663"/>
      <c r="D52" s="664"/>
      <c r="E52" s="664"/>
      <c r="F52" s="664"/>
      <c r="G52" s="664"/>
      <c r="H52" s="664"/>
      <c r="I52" s="664"/>
      <c r="J52" s="664"/>
      <c r="K52" s="664"/>
      <c r="L52" s="664"/>
      <c r="M52" s="664"/>
      <c r="N52" s="664"/>
      <c r="O52" s="664"/>
      <c r="P52" s="664"/>
      <c r="Q52" s="664"/>
      <c r="R52" s="664"/>
      <c r="S52" s="664"/>
      <c r="T52" s="664"/>
      <c r="U52" s="664"/>
      <c r="V52" s="664"/>
      <c r="W52" s="664"/>
      <c r="X52" s="664"/>
      <c r="Y52" s="664"/>
      <c r="Z52" s="664"/>
      <c r="AA52" s="665"/>
      <c r="AB52" s="16"/>
    </row>
    <row r="53" spans="2:28" ht="19.5" customHeight="1" x14ac:dyDescent="0.2">
      <c r="B53" s="14"/>
      <c r="C53" s="663"/>
      <c r="D53" s="664"/>
      <c r="E53" s="664"/>
      <c r="F53" s="664"/>
      <c r="G53" s="664"/>
      <c r="H53" s="664"/>
      <c r="I53" s="664"/>
      <c r="J53" s="664"/>
      <c r="K53" s="664"/>
      <c r="L53" s="664"/>
      <c r="M53" s="664"/>
      <c r="N53" s="664"/>
      <c r="O53" s="664"/>
      <c r="P53" s="664"/>
      <c r="Q53" s="664"/>
      <c r="R53" s="664"/>
      <c r="S53" s="664"/>
      <c r="T53" s="664"/>
      <c r="U53" s="664"/>
      <c r="V53" s="664"/>
      <c r="W53" s="664"/>
      <c r="X53" s="664"/>
      <c r="Y53" s="664"/>
      <c r="Z53" s="664"/>
      <c r="AA53" s="665"/>
      <c r="AB53" s="16"/>
    </row>
    <row r="54" spans="2:28" ht="10.15" customHeight="1" x14ac:dyDescent="0.2">
      <c r="B54" s="14"/>
      <c r="C54" s="663"/>
      <c r="D54" s="664"/>
      <c r="E54" s="664"/>
      <c r="F54" s="664"/>
      <c r="G54" s="664"/>
      <c r="H54" s="664"/>
      <c r="I54" s="664"/>
      <c r="J54" s="664"/>
      <c r="K54" s="664"/>
      <c r="L54" s="664"/>
      <c r="M54" s="664"/>
      <c r="N54" s="664"/>
      <c r="O54" s="664"/>
      <c r="P54" s="664"/>
      <c r="Q54" s="664"/>
      <c r="R54" s="664"/>
      <c r="S54" s="664"/>
      <c r="T54" s="664"/>
      <c r="U54" s="664"/>
      <c r="V54" s="664"/>
      <c r="W54" s="664"/>
      <c r="X54" s="664"/>
      <c r="Y54" s="664"/>
      <c r="Z54" s="664"/>
      <c r="AA54" s="665"/>
      <c r="AB54" s="16"/>
    </row>
    <row r="55" spans="2:28" ht="9.6" customHeight="1" x14ac:dyDescent="0.2">
      <c r="B55" s="14"/>
      <c r="C55" s="663"/>
      <c r="D55" s="664"/>
      <c r="E55" s="664"/>
      <c r="F55" s="664"/>
      <c r="G55" s="664"/>
      <c r="H55" s="664"/>
      <c r="I55" s="664"/>
      <c r="J55" s="664"/>
      <c r="K55" s="664"/>
      <c r="L55" s="664"/>
      <c r="M55" s="664"/>
      <c r="N55" s="664"/>
      <c r="O55" s="664"/>
      <c r="P55" s="664"/>
      <c r="Q55" s="664"/>
      <c r="R55" s="664"/>
      <c r="S55" s="664"/>
      <c r="T55" s="664"/>
      <c r="U55" s="664"/>
      <c r="V55" s="664"/>
      <c r="W55" s="664"/>
      <c r="X55" s="664"/>
      <c r="Y55" s="664"/>
      <c r="Z55" s="664"/>
      <c r="AA55" s="665"/>
      <c r="AB55" s="16"/>
    </row>
    <row r="56" spans="2:28" ht="6" customHeight="1" x14ac:dyDescent="0.2">
      <c r="B56" s="14"/>
      <c r="C56" s="663"/>
      <c r="D56" s="664"/>
      <c r="E56" s="664"/>
      <c r="F56" s="664"/>
      <c r="G56" s="664"/>
      <c r="H56" s="664"/>
      <c r="I56" s="664"/>
      <c r="J56" s="664"/>
      <c r="K56" s="664"/>
      <c r="L56" s="664"/>
      <c r="M56" s="664"/>
      <c r="N56" s="664"/>
      <c r="O56" s="664"/>
      <c r="P56" s="664"/>
      <c r="Q56" s="664"/>
      <c r="R56" s="664"/>
      <c r="S56" s="664"/>
      <c r="T56" s="664"/>
      <c r="U56" s="664"/>
      <c r="V56" s="664"/>
      <c r="W56" s="664"/>
      <c r="X56" s="664"/>
      <c r="Y56" s="664"/>
      <c r="Z56" s="664"/>
      <c r="AA56" s="665"/>
      <c r="AB56" s="16"/>
    </row>
    <row r="57" spans="2:28" ht="9.6" customHeight="1" thickBot="1" x14ac:dyDescent="0.25">
      <c r="B57" s="14"/>
      <c r="C57" s="666"/>
      <c r="D57" s="667"/>
      <c r="E57" s="667"/>
      <c r="F57" s="667"/>
      <c r="G57" s="667"/>
      <c r="H57" s="667"/>
      <c r="I57" s="667"/>
      <c r="J57" s="667"/>
      <c r="K57" s="667"/>
      <c r="L57" s="667"/>
      <c r="M57" s="667"/>
      <c r="N57" s="667"/>
      <c r="O57" s="667"/>
      <c r="P57" s="667"/>
      <c r="Q57" s="667"/>
      <c r="R57" s="667"/>
      <c r="S57" s="667"/>
      <c r="T57" s="667"/>
      <c r="U57" s="667"/>
      <c r="V57" s="667"/>
      <c r="W57" s="667"/>
      <c r="X57" s="667"/>
      <c r="Y57" s="667"/>
      <c r="Z57" s="667"/>
      <c r="AA57" s="668"/>
      <c r="AB57" s="16"/>
    </row>
    <row r="58" spans="2:28" ht="7.15" customHeight="1" x14ac:dyDescent="0.2">
      <c r="B58" s="2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21"/>
    </row>
    <row r="59" spans="2:28" ht="6" customHeight="1" thickBot="1" x14ac:dyDescent="0.25">
      <c r="B59" s="22"/>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23"/>
    </row>
    <row r="60" spans="2:28" ht="9.6" customHeight="1" x14ac:dyDescent="0.2">
      <c r="B60" s="24"/>
      <c r="C60" s="1574" t="s">
        <v>46</v>
      </c>
      <c r="D60" s="1575"/>
      <c r="E60" s="1575"/>
      <c r="F60" s="1575"/>
      <c r="G60" s="1576"/>
      <c r="H60" s="1574" t="s">
        <v>85</v>
      </c>
      <c r="I60" s="1576"/>
      <c r="J60" s="1574" t="s">
        <v>56</v>
      </c>
      <c r="K60" s="1575"/>
      <c r="L60" s="1575"/>
      <c r="M60" s="1576"/>
      <c r="N60" s="1574" t="s">
        <v>57</v>
      </c>
      <c r="O60" s="1575"/>
      <c r="P60" s="1575"/>
      <c r="Q60" s="1575"/>
      <c r="R60" s="1575"/>
      <c r="S60" s="1575"/>
      <c r="T60" s="1575"/>
      <c r="U60" s="1576"/>
      <c r="V60" s="836" t="s">
        <v>58</v>
      </c>
      <c r="W60" s="836"/>
      <c r="X60" s="836"/>
      <c r="Y60" s="836"/>
      <c r="Z60" s="836"/>
      <c r="AA60" s="837"/>
      <c r="AB60" s="25"/>
    </row>
    <row r="61" spans="2:28" ht="9.6" customHeight="1" x14ac:dyDescent="0.2">
      <c r="B61" s="26"/>
      <c r="C61" s="1577"/>
      <c r="D61" s="1578"/>
      <c r="E61" s="1578"/>
      <c r="F61" s="1578"/>
      <c r="G61" s="1579"/>
      <c r="H61" s="1577"/>
      <c r="I61" s="1579"/>
      <c r="J61" s="1577"/>
      <c r="K61" s="1578"/>
      <c r="L61" s="1578"/>
      <c r="M61" s="1579"/>
      <c r="N61" s="1577"/>
      <c r="O61" s="1578"/>
      <c r="P61" s="1578"/>
      <c r="Q61" s="1578"/>
      <c r="R61" s="1578"/>
      <c r="S61" s="1578"/>
      <c r="T61" s="1578"/>
      <c r="U61" s="1579"/>
      <c r="V61" s="838"/>
      <c r="W61" s="838"/>
      <c r="X61" s="838"/>
      <c r="Y61" s="838"/>
      <c r="Z61" s="838"/>
      <c r="AA61" s="839"/>
      <c r="AB61" s="25"/>
    </row>
    <row r="62" spans="2:28" ht="10.15" customHeight="1" thickBot="1" x14ac:dyDescent="0.25">
      <c r="B62" s="26"/>
      <c r="C62" s="1577"/>
      <c r="D62" s="1578"/>
      <c r="E62" s="1578"/>
      <c r="F62" s="1578"/>
      <c r="G62" s="1579"/>
      <c r="H62" s="1577"/>
      <c r="I62" s="1579"/>
      <c r="J62" s="1577"/>
      <c r="K62" s="1578"/>
      <c r="L62" s="1578"/>
      <c r="M62" s="1579"/>
      <c r="N62" s="1582"/>
      <c r="O62" s="1583"/>
      <c r="P62" s="1583"/>
      <c r="Q62" s="1583"/>
      <c r="R62" s="1583"/>
      <c r="S62" s="1583"/>
      <c r="T62" s="1583"/>
      <c r="U62" s="1584"/>
      <c r="V62" s="1580"/>
      <c r="W62" s="1580"/>
      <c r="X62" s="1580"/>
      <c r="Y62" s="1580"/>
      <c r="Z62" s="1580"/>
      <c r="AA62" s="1581"/>
      <c r="AB62" s="25"/>
    </row>
    <row r="63" spans="2:28" s="251" customFormat="1" ht="84.75" customHeight="1" x14ac:dyDescent="0.25">
      <c r="B63" s="253"/>
      <c r="C63" s="1561" t="s">
        <v>281</v>
      </c>
      <c r="D63" s="1562"/>
      <c r="E63" s="1562"/>
      <c r="F63" s="1562"/>
      <c r="G63" s="1562"/>
      <c r="H63" s="1562" t="s">
        <v>638</v>
      </c>
      <c r="I63" s="1562"/>
      <c r="J63" s="1563">
        <v>0.79</v>
      </c>
      <c r="K63" s="1562"/>
      <c r="L63" s="1562"/>
      <c r="M63" s="1562"/>
      <c r="N63" s="1564" t="s">
        <v>639</v>
      </c>
      <c r="O63" s="1565"/>
      <c r="P63" s="1565"/>
      <c r="Q63" s="1565"/>
      <c r="R63" s="1565"/>
      <c r="S63" s="1565"/>
      <c r="T63" s="1565"/>
      <c r="U63" s="1566"/>
      <c r="V63" s="1564" t="s">
        <v>640</v>
      </c>
      <c r="W63" s="1565"/>
      <c r="X63" s="1565"/>
      <c r="Y63" s="1565"/>
      <c r="Z63" s="1565"/>
      <c r="AA63" s="1567"/>
      <c r="AB63" s="252"/>
    </row>
    <row r="64" spans="2:28" s="251" customFormat="1" ht="110.25" customHeight="1" x14ac:dyDescent="0.25">
      <c r="B64" s="253"/>
      <c r="C64" s="1561" t="s">
        <v>282</v>
      </c>
      <c r="D64" s="1562"/>
      <c r="E64" s="1562"/>
      <c r="F64" s="1562"/>
      <c r="G64" s="1562"/>
      <c r="H64" s="1562" t="s">
        <v>638</v>
      </c>
      <c r="I64" s="1562"/>
      <c r="J64" s="1563">
        <v>0.48</v>
      </c>
      <c r="K64" s="1562"/>
      <c r="L64" s="1562"/>
      <c r="M64" s="1562"/>
      <c r="N64" s="1564" t="s">
        <v>639</v>
      </c>
      <c r="O64" s="1565"/>
      <c r="P64" s="1565"/>
      <c r="Q64" s="1565"/>
      <c r="R64" s="1565"/>
      <c r="S64" s="1565"/>
      <c r="T64" s="1565"/>
      <c r="U64" s="1566"/>
      <c r="V64" s="1564" t="s">
        <v>641</v>
      </c>
      <c r="W64" s="1565"/>
      <c r="X64" s="1565"/>
      <c r="Y64" s="1565"/>
      <c r="Z64" s="1565"/>
      <c r="AA64" s="1567"/>
      <c r="AB64" s="252"/>
    </row>
    <row r="65" spans="2:28" s="251" customFormat="1" ht="147" customHeight="1" x14ac:dyDescent="0.25">
      <c r="B65" s="253"/>
      <c r="C65" s="1561" t="s">
        <v>283</v>
      </c>
      <c r="D65" s="1562"/>
      <c r="E65" s="1562"/>
      <c r="F65" s="1562"/>
      <c r="G65" s="1562"/>
      <c r="H65" s="1562" t="s">
        <v>638</v>
      </c>
      <c r="I65" s="1562"/>
      <c r="J65" s="1563">
        <v>1.46</v>
      </c>
      <c r="K65" s="1562"/>
      <c r="L65" s="1562"/>
      <c r="M65" s="1562"/>
      <c r="N65" s="1564" t="s">
        <v>639</v>
      </c>
      <c r="O65" s="1565"/>
      <c r="P65" s="1565"/>
      <c r="Q65" s="1565"/>
      <c r="R65" s="1565"/>
      <c r="S65" s="1565"/>
      <c r="T65" s="1565"/>
      <c r="U65" s="1566"/>
      <c r="V65" s="1564" t="s">
        <v>641</v>
      </c>
      <c r="W65" s="1565"/>
      <c r="X65" s="1565"/>
      <c r="Y65" s="1565"/>
      <c r="Z65" s="1565"/>
      <c r="AA65" s="1567"/>
      <c r="AB65" s="252"/>
    </row>
    <row r="66" spans="2:28" s="251" customFormat="1" ht="24" customHeight="1" thickBot="1" x14ac:dyDescent="0.3">
      <c r="B66" s="253"/>
      <c r="C66" s="1561" t="s">
        <v>284</v>
      </c>
      <c r="D66" s="1562"/>
      <c r="E66" s="1562"/>
      <c r="F66" s="1562"/>
      <c r="G66" s="1562"/>
      <c r="H66" s="1568">
        <v>1.67</v>
      </c>
      <c r="I66" s="1569"/>
      <c r="J66" s="1568"/>
      <c r="K66" s="1569"/>
      <c r="L66" s="1569"/>
      <c r="M66" s="1569"/>
      <c r="N66" s="1570"/>
      <c r="O66" s="1571"/>
      <c r="P66" s="1571"/>
      <c r="Q66" s="1571"/>
      <c r="R66" s="1571"/>
      <c r="S66" s="1571"/>
      <c r="T66" s="1571"/>
      <c r="U66" s="1572"/>
      <c r="V66" s="1570"/>
      <c r="W66" s="1571"/>
      <c r="X66" s="1571"/>
      <c r="Y66" s="1571"/>
      <c r="Z66" s="1571"/>
      <c r="AA66" s="1573"/>
      <c r="AB66" s="252"/>
    </row>
  </sheetData>
  <mergeCells count="97">
    <mergeCell ref="C13:H14"/>
    <mergeCell ref="I13:S14"/>
    <mergeCell ref="T13:AA13"/>
    <mergeCell ref="T14:AA14"/>
    <mergeCell ref="C7:H8"/>
    <mergeCell ref="I7:AA8"/>
    <mergeCell ref="V10:AA10"/>
    <mergeCell ref="V11:AA11"/>
    <mergeCell ref="R10:U10"/>
    <mergeCell ref="I10:Q11"/>
    <mergeCell ref="R11:U11"/>
    <mergeCell ref="C10:H11"/>
    <mergeCell ref="B2:G4"/>
    <mergeCell ref="H2:AB2"/>
    <mergeCell ref="H3:O3"/>
    <mergeCell ref="P3:AB3"/>
    <mergeCell ref="H4:AB4"/>
    <mergeCell ref="C16:H16"/>
    <mergeCell ref="I16:AA16"/>
    <mergeCell ref="C18:H18"/>
    <mergeCell ref="I18:AA18"/>
    <mergeCell ref="C20:H21"/>
    <mergeCell ref="I20:L21"/>
    <mergeCell ref="M20:S20"/>
    <mergeCell ref="T20:AA20"/>
    <mergeCell ref="M21:S21"/>
    <mergeCell ref="T21:AA21"/>
    <mergeCell ref="U32:W32"/>
    <mergeCell ref="X32:Y32"/>
    <mergeCell ref="Z32:AA32"/>
    <mergeCell ref="C30:J32"/>
    <mergeCell ref="X28:Z28"/>
    <mergeCell ref="T28:V28"/>
    <mergeCell ref="O28:R28"/>
    <mergeCell ref="K30:R30"/>
    <mergeCell ref="S30:W30"/>
    <mergeCell ref="X30:AA30"/>
    <mergeCell ref="O31:R31"/>
    <mergeCell ref="S31:T31"/>
    <mergeCell ref="U31:W31"/>
    <mergeCell ref="X31:Y31"/>
    <mergeCell ref="Z31:AA31"/>
    <mergeCell ref="C23:I23"/>
    <mergeCell ref="J23:P23"/>
    <mergeCell ref="Q23:AA23"/>
    <mergeCell ref="C24:I24"/>
    <mergeCell ref="J24:P24"/>
    <mergeCell ref="Q24:AA24"/>
    <mergeCell ref="C26:H26"/>
    <mergeCell ref="I26:AA26"/>
    <mergeCell ref="C36:G36"/>
    <mergeCell ref="K36:AA36"/>
    <mergeCell ref="C37:G37"/>
    <mergeCell ref="K37:AA37"/>
    <mergeCell ref="K28:N28"/>
    <mergeCell ref="C34:AA34"/>
    <mergeCell ref="C28:H28"/>
    <mergeCell ref="I28:J28"/>
    <mergeCell ref="K32:N32"/>
    <mergeCell ref="O32:R32"/>
    <mergeCell ref="S32:T32"/>
    <mergeCell ref="C35:G35"/>
    <mergeCell ref="K35:AA35"/>
    <mergeCell ref="K31:N31"/>
    <mergeCell ref="K38:AA38"/>
    <mergeCell ref="C63:G63"/>
    <mergeCell ref="H63:I63"/>
    <mergeCell ref="J63:M63"/>
    <mergeCell ref="C40:G40"/>
    <mergeCell ref="K40:AA40"/>
    <mergeCell ref="C43:AA44"/>
    <mergeCell ref="C45:AA57"/>
    <mergeCell ref="C60:G62"/>
    <mergeCell ref="H60:I62"/>
    <mergeCell ref="V60:AA62"/>
    <mergeCell ref="N60:U62"/>
    <mergeCell ref="C39:G39"/>
    <mergeCell ref="K39:AA39"/>
    <mergeCell ref="C38:G38"/>
    <mergeCell ref="J60:M62"/>
    <mergeCell ref="N65:U65"/>
    <mergeCell ref="N66:U66"/>
    <mergeCell ref="V65:AA65"/>
    <mergeCell ref="V66:AA66"/>
    <mergeCell ref="N63:U63"/>
    <mergeCell ref="V63:AA63"/>
    <mergeCell ref="C65:G65"/>
    <mergeCell ref="H65:I65"/>
    <mergeCell ref="J65:M65"/>
    <mergeCell ref="C66:G66"/>
    <mergeCell ref="H66:I66"/>
    <mergeCell ref="J66:M66"/>
    <mergeCell ref="C64:G64"/>
    <mergeCell ref="H64:I64"/>
    <mergeCell ref="J64:M64"/>
    <mergeCell ref="N64:U64"/>
    <mergeCell ref="V64:AA64"/>
  </mergeCells>
  <pageMargins left="0.70866141732283472" right="0.70866141732283472" top="0.74803149606299213" bottom="1.1023622047244095" header="0.31496062992125984" footer="0.31496062992125984"/>
  <pageSetup scale="68" fitToHeight="0" orientation="portrait" r:id="rId1"/>
  <headerFooter>
    <oddFooter>&amp;LCalle 26 No.69-76, Edificio Elemento, Torre AIRE - piso 3 - C.P. 111071
PBX:(+57) 601-3779555 - Información: Línea 195
Sede Operativa - Atención al Ciudadano: Calle 22D No. 120-40
www.umv.gov.co&amp;CDESI-FM-007
&amp;P de &amp;N</oddFooter>
  </headerFooter>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AB69"/>
  <sheetViews>
    <sheetView topLeftCell="A28" zoomScale="80" zoomScaleNormal="80" zoomScaleSheetLayoutView="90" zoomScalePageLayoutView="70" workbookViewId="0">
      <selection activeCell="K40" sqref="K40:AA40"/>
    </sheetView>
  </sheetViews>
  <sheetFormatPr baseColWidth="10" defaultColWidth="3.7109375" defaultRowHeight="14.25" x14ac:dyDescent="0.2"/>
  <cols>
    <col min="1" max="1" width="3.7109375" style="1"/>
    <col min="2" max="2" width="2.85546875" style="1" customWidth="1"/>
    <col min="3" max="6" width="2.7109375" style="1" customWidth="1"/>
    <col min="7" max="7" width="7.7109375" style="1" customWidth="1"/>
    <col min="8" max="8" width="17"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7.85546875" style="1" customWidth="1"/>
    <col min="18" max="18" width="3.7109375" style="1"/>
    <col min="19" max="19" width="3.28515625" style="1" customWidth="1"/>
    <col min="20" max="20" width="12.42578125" style="1" customWidth="1"/>
    <col min="21" max="21" width="8.42578125" style="1" customWidth="1"/>
    <col min="22" max="22" width="3.7109375" style="1"/>
    <col min="23" max="25" width="5" style="1" customWidth="1"/>
    <col min="26" max="26" width="5.42578125" style="1" customWidth="1"/>
    <col min="27" max="27" width="20.140625" style="1" customWidth="1"/>
    <col min="28" max="28" width="2" style="1" customWidth="1"/>
    <col min="29" max="34" width="3.7109375" style="1"/>
    <col min="35" max="35" width="10.7109375" style="1" bestFit="1" customWidth="1"/>
    <col min="36" max="36" width="11.5703125" style="1" customWidth="1"/>
    <col min="37" max="38" width="3.7109375" style="1"/>
    <col min="39" max="39" width="7" style="1" bestFit="1" customWidth="1"/>
    <col min="40" max="16384" width="3.7109375" style="1"/>
  </cols>
  <sheetData>
    <row r="1" spans="2:28" ht="15" thickBot="1" x14ac:dyDescent="0.25">
      <c r="B1" s="2"/>
      <c r="C1" s="2"/>
      <c r="D1" s="2"/>
      <c r="E1" s="2"/>
      <c r="F1" s="2"/>
    </row>
    <row r="2" spans="2:28"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row>
    <row r="3" spans="2:28" ht="15"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6"/>
      <c r="AA3" s="486"/>
      <c r="AB3" s="487"/>
    </row>
    <row r="4" spans="2:28" ht="15.75"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444" t="s">
        <v>4</v>
      </c>
      <c r="D7" s="445"/>
      <c r="E7" s="445"/>
      <c r="F7" s="445"/>
      <c r="G7" s="445"/>
      <c r="H7" s="446"/>
      <c r="I7" s="770" t="s">
        <v>642</v>
      </c>
      <c r="J7" s="771"/>
      <c r="K7" s="771"/>
      <c r="L7" s="771"/>
      <c r="M7" s="771"/>
      <c r="N7" s="771"/>
      <c r="O7" s="771"/>
      <c r="P7" s="771"/>
      <c r="Q7" s="771"/>
      <c r="R7" s="771"/>
      <c r="S7" s="771"/>
      <c r="T7" s="771"/>
      <c r="U7" s="771"/>
      <c r="V7" s="771"/>
      <c r="W7" s="771"/>
      <c r="X7" s="771"/>
      <c r="Y7" s="771"/>
      <c r="Z7" s="771"/>
      <c r="AA7" s="772"/>
      <c r="AB7" s="10"/>
    </row>
    <row r="8" spans="2:28" ht="15.75" thickBot="1" x14ac:dyDescent="0.25">
      <c r="B8" s="9"/>
      <c r="C8" s="447"/>
      <c r="D8" s="448"/>
      <c r="E8" s="448"/>
      <c r="F8" s="448"/>
      <c r="G8" s="448"/>
      <c r="H8" s="449"/>
      <c r="I8" s="773"/>
      <c r="J8" s="774"/>
      <c r="K8" s="774"/>
      <c r="L8" s="774"/>
      <c r="M8" s="774"/>
      <c r="N8" s="774"/>
      <c r="O8" s="774"/>
      <c r="P8" s="774"/>
      <c r="Q8" s="774"/>
      <c r="R8" s="774"/>
      <c r="S8" s="774"/>
      <c r="T8" s="774"/>
      <c r="U8" s="774"/>
      <c r="V8" s="774"/>
      <c r="W8" s="774"/>
      <c r="X8" s="774"/>
      <c r="Y8" s="774"/>
      <c r="Z8" s="774"/>
      <c r="AA8" s="77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444" t="s">
        <v>6</v>
      </c>
      <c r="D10" s="445"/>
      <c r="E10" s="445"/>
      <c r="F10" s="445"/>
      <c r="G10" s="445"/>
      <c r="H10" s="446"/>
      <c r="I10" s="1619" t="s">
        <v>643</v>
      </c>
      <c r="J10" s="1620"/>
      <c r="K10" s="1620"/>
      <c r="L10" s="1620"/>
      <c r="M10" s="1620"/>
      <c r="N10" s="1620"/>
      <c r="O10" s="1620"/>
      <c r="P10" s="1620"/>
      <c r="Q10" s="1621"/>
      <c r="R10" s="498" t="s">
        <v>8</v>
      </c>
      <c r="S10" s="499"/>
      <c r="T10" s="499"/>
      <c r="U10" s="500"/>
      <c r="V10" s="400" t="s">
        <v>9</v>
      </c>
      <c r="W10" s="401"/>
      <c r="X10" s="401"/>
      <c r="Y10" s="401"/>
      <c r="Z10" s="401"/>
      <c r="AA10" s="402"/>
      <c r="AB10" s="10"/>
    </row>
    <row r="11" spans="2:28" ht="28.5" customHeight="1" thickBot="1" x14ac:dyDescent="0.25">
      <c r="B11" s="9"/>
      <c r="C11" s="447"/>
      <c r="D11" s="448"/>
      <c r="E11" s="448"/>
      <c r="F11" s="448"/>
      <c r="G11" s="448"/>
      <c r="H11" s="449"/>
      <c r="I11" s="1622"/>
      <c r="J11" s="1623"/>
      <c r="K11" s="1623"/>
      <c r="L11" s="1623"/>
      <c r="M11" s="1623"/>
      <c r="N11" s="1623"/>
      <c r="O11" s="1623"/>
      <c r="P11" s="1623"/>
      <c r="Q11" s="1624"/>
      <c r="R11" s="427" t="s">
        <v>644</v>
      </c>
      <c r="S11" s="507"/>
      <c r="T11" s="507"/>
      <c r="U11" s="508"/>
      <c r="V11" s="1625" t="s">
        <v>645</v>
      </c>
      <c r="W11" s="1626"/>
      <c r="X11" s="1626"/>
      <c r="Y11" s="1626"/>
      <c r="Z11" s="1626"/>
      <c r="AA11" s="162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444" t="s">
        <v>11</v>
      </c>
      <c r="D13" s="445"/>
      <c r="E13" s="445"/>
      <c r="F13" s="445"/>
      <c r="G13" s="445"/>
      <c r="H13" s="446"/>
      <c r="I13" s="1303" t="s">
        <v>646</v>
      </c>
      <c r="J13" s="1304"/>
      <c r="K13" s="1304"/>
      <c r="L13" s="1304"/>
      <c r="M13" s="1304"/>
      <c r="N13" s="1304"/>
      <c r="O13" s="1304"/>
      <c r="P13" s="1304"/>
      <c r="Q13" s="1304"/>
      <c r="R13" s="1304"/>
      <c r="S13" s="1305"/>
      <c r="T13" s="444" t="s">
        <v>13</v>
      </c>
      <c r="U13" s="445"/>
      <c r="V13" s="445"/>
      <c r="W13" s="445"/>
      <c r="X13" s="445"/>
      <c r="Y13" s="445"/>
      <c r="Z13" s="445"/>
      <c r="AA13" s="446"/>
      <c r="AB13" s="16"/>
    </row>
    <row r="14" spans="2:28" ht="30" customHeight="1" thickBot="1" x14ac:dyDescent="0.25">
      <c r="B14" s="14"/>
      <c r="C14" s="447"/>
      <c r="D14" s="448"/>
      <c r="E14" s="448"/>
      <c r="F14" s="448"/>
      <c r="G14" s="448"/>
      <c r="H14" s="449"/>
      <c r="I14" s="1306"/>
      <c r="J14" s="1307"/>
      <c r="K14" s="1307"/>
      <c r="L14" s="1307"/>
      <c r="M14" s="1307"/>
      <c r="N14" s="1307"/>
      <c r="O14" s="1307"/>
      <c r="P14" s="1307"/>
      <c r="Q14" s="1307"/>
      <c r="R14" s="1307"/>
      <c r="S14" s="1308"/>
      <c r="T14" s="456" t="s">
        <v>336</v>
      </c>
      <c r="U14" s="457"/>
      <c r="V14" s="457"/>
      <c r="W14" s="457"/>
      <c r="X14" s="457"/>
      <c r="Y14" s="457"/>
      <c r="Z14" s="457"/>
      <c r="AA14" s="458"/>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21" t="s">
        <v>15</v>
      </c>
      <c r="D16" s="422"/>
      <c r="E16" s="422"/>
      <c r="F16" s="422"/>
      <c r="G16" s="422"/>
      <c r="H16" s="423"/>
      <c r="I16" s="424" t="s">
        <v>647</v>
      </c>
      <c r="J16" s="425"/>
      <c r="K16" s="425"/>
      <c r="L16" s="425"/>
      <c r="M16" s="425"/>
      <c r="N16" s="425"/>
      <c r="O16" s="425"/>
      <c r="P16" s="425"/>
      <c r="Q16" s="425"/>
      <c r="R16" s="425"/>
      <c r="S16" s="425"/>
      <c r="T16" s="425"/>
      <c r="U16" s="425"/>
      <c r="V16" s="425"/>
      <c r="W16" s="425"/>
      <c r="X16" s="425"/>
      <c r="Y16" s="425"/>
      <c r="Z16" s="425"/>
      <c r="AA16" s="426"/>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84" customHeight="1" thickBot="1" x14ac:dyDescent="0.25">
      <c r="B18" s="14"/>
      <c r="C18" s="421" t="s">
        <v>69</v>
      </c>
      <c r="D18" s="422"/>
      <c r="E18" s="422"/>
      <c r="F18" s="422"/>
      <c r="G18" s="422"/>
      <c r="H18" s="423"/>
      <c r="I18" s="1449" t="s">
        <v>648</v>
      </c>
      <c r="J18" s="1450"/>
      <c r="K18" s="1450"/>
      <c r="L18" s="1450"/>
      <c r="M18" s="1450"/>
      <c r="N18" s="1450"/>
      <c r="O18" s="1450"/>
      <c r="P18" s="1450"/>
      <c r="Q18" s="1450"/>
      <c r="R18" s="1450"/>
      <c r="S18" s="1450"/>
      <c r="T18" s="1450"/>
      <c r="U18" s="1450"/>
      <c r="V18" s="1450"/>
      <c r="W18" s="1450"/>
      <c r="X18" s="1450"/>
      <c r="Y18" s="1450"/>
      <c r="Z18" s="1450"/>
      <c r="AA18" s="1451"/>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462" t="s">
        <v>19</v>
      </c>
      <c r="D20" s="463"/>
      <c r="E20" s="463"/>
      <c r="F20" s="463"/>
      <c r="G20" s="463"/>
      <c r="H20" s="464"/>
      <c r="I20" s="1628" t="s">
        <v>649</v>
      </c>
      <c r="J20" s="1629"/>
      <c r="K20" s="1629"/>
      <c r="L20" s="1630"/>
      <c r="M20" s="400" t="s">
        <v>21</v>
      </c>
      <c r="N20" s="401"/>
      <c r="O20" s="401"/>
      <c r="P20" s="401"/>
      <c r="Q20" s="401"/>
      <c r="R20" s="401"/>
      <c r="S20" s="402"/>
      <c r="T20" s="400" t="s">
        <v>22</v>
      </c>
      <c r="U20" s="401"/>
      <c r="V20" s="401"/>
      <c r="W20" s="401"/>
      <c r="X20" s="401"/>
      <c r="Y20" s="401"/>
      <c r="Z20" s="401"/>
      <c r="AA20" s="402"/>
      <c r="AB20" s="16"/>
    </row>
    <row r="21" spans="2:28" ht="30.75" customHeight="1" thickBot="1" x14ac:dyDescent="0.25">
      <c r="B21" s="14"/>
      <c r="C21" s="465"/>
      <c r="D21" s="466"/>
      <c r="E21" s="466"/>
      <c r="F21" s="466"/>
      <c r="G21" s="466"/>
      <c r="H21" s="467"/>
      <c r="I21" s="1631"/>
      <c r="J21" s="1632"/>
      <c r="K21" s="1632"/>
      <c r="L21" s="1633"/>
      <c r="M21" s="474" t="s">
        <v>23</v>
      </c>
      <c r="N21" s="475"/>
      <c r="O21" s="475"/>
      <c r="P21" s="475"/>
      <c r="Q21" s="475"/>
      <c r="R21" s="475"/>
      <c r="S21" s="476"/>
      <c r="T21" s="474" t="s">
        <v>172</v>
      </c>
      <c r="U21" s="475"/>
      <c r="V21" s="475"/>
      <c r="W21" s="475"/>
      <c r="X21" s="475"/>
      <c r="Y21" s="475"/>
      <c r="Z21" s="475"/>
      <c r="AA21" s="476"/>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c r="AB23" s="16"/>
    </row>
    <row r="24" spans="2:28" ht="64.5" customHeight="1" thickBot="1" x14ac:dyDescent="0.25">
      <c r="B24" s="14"/>
      <c r="C24" s="403" t="s">
        <v>650</v>
      </c>
      <c r="D24" s="404"/>
      <c r="E24" s="404"/>
      <c r="F24" s="404"/>
      <c r="G24" s="404"/>
      <c r="H24" s="404"/>
      <c r="I24" s="405"/>
      <c r="J24" s="403" t="s">
        <v>651</v>
      </c>
      <c r="K24" s="404"/>
      <c r="L24" s="404"/>
      <c r="M24" s="404"/>
      <c r="N24" s="404"/>
      <c r="O24" s="404"/>
      <c r="P24" s="405"/>
      <c r="Q24" s="406" t="s">
        <v>652</v>
      </c>
      <c r="R24" s="407"/>
      <c r="S24" s="407"/>
      <c r="T24" s="407"/>
      <c r="U24" s="407"/>
      <c r="V24" s="407"/>
      <c r="W24" s="407"/>
      <c r="X24" s="407"/>
      <c r="Y24" s="407"/>
      <c r="Z24" s="407"/>
      <c r="AA24" s="408"/>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21" t="s">
        <v>31</v>
      </c>
      <c r="D26" s="422"/>
      <c r="E26" s="422"/>
      <c r="F26" s="422"/>
      <c r="G26" s="422"/>
      <c r="H26" s="423"/>
      <c r="I26" s="424" t="s">
        <v>653</v>
      </c>
      <c r="J26" s="425"/>
      <c r="K26" s="425"/>
      <c r="L26" s="425"/>
      <c r="M26" s="425"/>
      <c r="N26" s="425"/>
      <c r="O26" s="425"/>
      <c r="P26" s="425"/>
      <c r="Q26" s="425"/>
      <c r="R26" s="425"/>
      <c r="S26" s="425"/>
      <c r="T26" s="425"/>
      <c r="U26" s="425"/>
      <c r="V26" s="425"/>
      <c r="W26" s="425"/>
      <c r="X26" s="425"/>
      <c r="Y26" s="425"/>
      <c r="Z26" s="425"/>
      <c r="AA26" s="426"/>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21" t="s">
        <v>33</v>
      </c>
      <c r="D28" s="422"/>
      <c r="E28" s="422"/>
      <c r="F28" s="422"/>
      <c r="G28" s="422"/>
      <c r="H28" s="423"/>
      <c r="I28" s="1634">
        <v>0.35</v>
      </c>
      <c r="J28" s="1635"/>
      <c r="K28" s="409" t="s">
        <v>34</v>
      </c>
      <c r="L28" s="410"/>
      <c r="M28" s="410"/>
      <c r="N28" s="411"/>
      <c r="O28" s="1596" t="s">
        <v>35</v>
      </c>
      <c r="P28" s="1594"/>
      <c r="Q28" s="1595"/>
      <c r="R28" s="309"/>
      <c r="S28" s="1596" t="s">
        <v>36</v>
      </c>
      <c r="T28" s="1594"/>
      <c r="U28" s="309" t="s">
        <v>37</v>
      </c>
      <c r="V28" s="1591" t="s">
        <v>38</v>
      </c>
      <c r="W28" s="1636"/>
      <c r="X28" s="1636"/>
      <c r="Y28" s="1636"/>
      <c r="Z28" s="1637"/>
      <c r="AA28" s="30"/>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x14ac:dyDescent="0.25">
      <c r="B30" s="14"/>
      <c r="C30" s="432" t="s">
        <v>39</v>
      </c>
      <c r="D30" s="433"/>
      <c r="E30" s="433"/>
      <c r="F30" s="433"/>
      <c r="G30" s="433"/>
      <c r="H30" s="433"/>
      <c r="I30" s="433"/>
      <c r="J30" s="434"/>
      <c r="K30" s="1443" t="s">
        <v>40</v>
      </c>
      <c r="L30" s="1444"/>
      <c r="M30" s="1444"/>
      <c r="N30" s="1444"/>
      <c r="O30" s="1444"/>
      <c r="P30" s="1444"/>
      <c r="Q30" s="1444"/>
      <c r="R30" s="1445"/>
      <c r="S30" s="1446" t="s">
        <v>41</v>
      </c>
      <c r="T30" s="1447"/>
      <c r="U30" s="1447"/>
      <c r="V30" s="1447"/>
      <c r="W30" s="1448"/>
      <c r="X30" s="1454" t="s">
        <v>42</v>
      </c>
      <c r="Y30" s="1455"/>
      <c r="Z30" s="1455"/>
      <c r="AA30" s="1456"/>
      <c r="AB30" s="16"/>
    </row>
    <row r="31" spans="2:28" ht="14.25" customHeight="1" x14ac:dyDescent="0.2">
      <c r="B31" s="14"/>
      <c r="C31" s="435"/>
      <c r="D31" s="436"/>
      <c r="E31" s="436"/>
      <c r="F31" s="436"/>
      <c r="G31" s="436"/>
      <c r="H31" s="436"/>
      <c r="I31" s="436"/>
      <c r="J31" s="437"/>
      <c r="K31" s="1457" t="s">
        <v>43</v>
      </c>
      <c r="L31" s="1458"/>
      <c r="M31" s="1458"/>
      <c r="N31" s="1459"/>
      <c r="O31" s="1460" t="s">
        <v>44</v>
      </c>
      <c r="P31" s="1458"/>
      <c r="Q31" s="1458"/>
      <c r="R31" s="1459"/>
      <c r="S31" s="1460" t="s">
        <v>43</v>
      </c>
      <c r="T31" s="1459"/>
      <c r="U31" s="1460" t="s">
        <v>44</v>
      </c>
      <c r="V31" s="1458"/>
      <c r="W31" s="1459"/>
      <c r="X31" s="1460" t="s">
        <v>43</v>
      </c>
      <c r="Y31" s="1459"/>
      <c r="Z31" s="1460" t="s">
        <v>44</v>
      </c>
      <c r="AA31" s="1461"/>
      <c r="AB31" s="16"/>
    </row>
    <row r="32" spans="2:28" ht="15" customHeight="1" thickBot="1" x14ac:dyDescent="0.25">
      <c r="B32" s="14"/>
      <c r="C32" s="438"/>
      <c r="D32" s="439"/>
      <c r="E32" s="439"/>
      <c r="F32" s="439"/>
      <c r="G32" s="439"/>
      <c r="H32" s="439"/>
      <c r="I32" s="439"/>
      <c r="J32" s="440"/>
      <c r="K32" s="1638">
        <v>0</v>
      </c>
      <c r="L32" s="1639"/>
      <c r="M32" s="1639"/>
      <c r="N32" s="1640"/>
      <c r="O32" s="1641">
        <v>0.34899999999999998</v>
      </c>
      <c r="P32" s="1639"/>
      <c r="Q32" s="1639"/>
      <c r="R32" s="1640"/>
      <c r="S32" s="1641">
        <v>0.35</v>
      </c>
      <c r="T32" s="1640"/>
      <c r="U32" s="1641">
        <v>0.44900000000000001</v>
      </c>
      <c r="V32" s="1639"/>
      <c r="W32" s="1640"/>
      <c r="X32" s="1641">
        <v>0.45</v>
      </c>
      <c r="Y32" s="1640"/>
      <c r="Z32" s="1641">
        <v>1</v>
      </c>
      <c r="AA32" s="1642"/>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18" customFormat="1" x14ac:dyDescent="0.2">
      <c r="B34" s="19"/>
      <c r="C34" s="756" t="s">
        <v>45</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18" customFormat="1" ht="15" thickBot="1" x14ac:dyDescent="0.25">
      <c r="B35" s="19"/>
      <c r="C35" s="1283"/>
      <c r="D35" s="1284"/>
      <c r="E35" s="1284"/>
      <c r="F35" s="1284"/>
      <c r="G35" s="1284"/>
      <c r="H35" s="1284"/>
      <c r="I35" s="1284"/>
      <c r="J35" s="1284"/>
      <c r="K35" s="1284"/>
      <c r="L35" s="1284"/>
      <c r="M35" s="1284"/>
      <c r="N35" s="1284"/>
      <c r="O35" s="1284"/>
      <c r="P35" s="1284"/>
      <c r="Q35" s="1284"/>
      <c r="R35" s="1284"/>
      <c r="S35" s="1284"/>
      <c r="T35" s="1284"/>
      <c r="U35" s="1284"/>
      <c r="V35" s="1284"/>
      <c r="W35" s="1284"/>
      <c r="X35" s="1284"/>
      <c r="Y35" s="1284"/>
      <c r="Z35" s="1284"/>
      <c r="AA35" s="1285"/>
      <c r="AB35" s="16"/>
    </row>
    <row r="36" spans="2:28" s="18" customFormat="1" ht="15" customHeight="1" x14ac:dyDescent="0.2">
      <c r="B36" s="19"/>
      <c r="C36" s="1463" t="s">
        <v>46</v>
      </c>
      <c r="D36" s="1464"/>
      <c r="E36" s="1464"/>
      <c r="F36" s="1464"/>
      <c r="G36" s="1465"/>
      <c r="H36" s="1525" t="s">
        <v>654</v>
      </c>
      <c r="I36" s="1525" t="s">
        <v>655</v>
      </c>
      <c r="J36" s="1525" t="s">
        <v>49</v>
      </c>
      <c r="K36" s="1463" t="s">
        <v>50</v>
      </c>
      <c r="L36" s="1464"/>
      <c r="M36" s="1464"/>
      <c r="N36" s="1464"/>
      <c r="O36" s="1464"/>
      <c r="P36" s="1464"/>
      <c r="Q36" s="1464"/>
      <c r="R36" s="1464"/>
      <c r="S36" s="1464"/>
      <c r="T36" s="1464"/>
      <c r="U36" s="1464"/>
      <c r="V36" s="1464"/>
      <c r="W36" s="1464"/>
      <c r="X36" s="1464"/>
      <c r="Y36" s="1464"/>
      <c r="Z36" s="1464"/>
      <c r="AA36" s="1465"/>
      <c r="AB36" s="16"/>
    </row>
    <row r="37" spans="2:28" s="18" customFormat="1" ht="43.5" customHeight="1" thickBot="1" x14ac:dyDescent="0.25">
      <c r="B37" s="19"/>
      <c r="C37" s="1466"/>
      <c r="D37" s="1467"/>
      <c r="E37" s="1467"/>
      <c r="F37" s="1467"/>
      <c r="G37" s="1468"/>
      <c r="H37" s="1526"/>
      <c r="I37" s="1526"/>
      <c r="J37" s="1526"/>
      <c r="K37" s="1466"/>
      <c r="L37" s="1467"/>
      <c r="M37" s="1467"/>
      <c r="N37" s="1467"/>
      <c r="O37" s="1467"/>
      <c r="P37" s="1467"/>
      <c r="Q37" s="1467"/>
      <c r="R37" s="1467"/>
      <c r="S37" s="1467"/>
      <c r="T37" s="1467"/>
      <c r="U37" s="1467"/>
      <c r="V37" s="1467"/>
      <c r="W37" s="1467"/>
      <c r="X37" s="1467"/>
      <c r="Y37" s="1467"/>
      <c r="Z37" s="1467"/>
      <c r="AA37" s="1468"/>
      <c r="AB37" s="16"/>
    </row>
    <row r="38" spans="2:28" s="18" customFormat="1" ht="46.5" customHeight="1" x14ac:dyDescent="0.2">
      <c r="B38" s="19"/>
      <c r="C38" s="1344" t="s">
        <v>656</v>
      </c>
      <c r="D38" s="1345"/>
      <c r="E38" s="1345"/>
      <c r="F38" s="1345"/>
      <c r="G38" s="1346"/>
      <c r="H38" s="95">
        <v>16161</v>
      </c>
      <c r="I38" s="95">
        <v>21417</v>
      </c>
      <c r="J38" s="96">
        <f>H38/I38</f>
        <v>0.75458747723770836</v>
      </c>
      <c r="K38" s="1518" t="s">
        <v>657</v>
      </c>
      <c r="L38" s="1519"/>
      <c r="M38" s="1519"/>
      <c r="N38" s="1519"/>
      <c r="O38" s="1519"/>
      <c r="P38" s="1519"/>
      <c r="Q38" s="1519"/>
      <c r="R38" s="1519"/>
      <c r="S38" s="1519"/>
      <c r="T38" s="1519"/>
      <c r="U38" s="1519"/>
      <c r="V38" s="1519"/>
      <c r="W38" s="1519"/>
      <c r="X38" s="1519"/>
      <c r="Y38" s="1519"/>
      <c r="Z38" s="1519"/>
      <c r="AA38" s="1520"/>
      <c r="AB38" s="16"/>
    </row>
    <row r="39" spans="2:28" s="18" customFormat="1" ht="45" customHeight="1" x14ac:dyDescent="0.2">
      <c r="B39" s="19"/>
      <c r="C39" s="744" t="s">
        <v>658</v>
      </c>
      <c r="D39" s="745"/>
      <c r="E39" s="745"/>
      <c r="F39" s="745"/>
      <c r="G39" s="746"/>
      <c r="H39" s="97">
        <v>32611</v>
      </c>
      <c r="I39" s="97">
        <v>36898</v>
      </c>
      <c r="J39" s="96">
        <f>H39/I39</f>
        <v>0.88381484091278661</v>
      </c>
      <c r="K39" s="1518" t="s">
        <v>659</v>
      </c>
      <c r="L39" s="1519"/>
      <c r="M39" s="1519"/>
      <c r="N39" s="1519"/>
      <c r="O39" s="1519"/>
      <c r="P39" s="1519"/>
      <c r="Q39" s="1519"/>
      <c r="R39" s="1519"/>
      <c r="S39" s="1519"/>
      <c r="T39" s="1519"/>
      <c r="U39" s="1519"/>
      <c r="V39" s="1519"/>
      <c r="W39" s="1519"/>
      <c r="X39" s="1519"/>
      <c r="Y39" s="1519"/>
      <c r="Z39" s="1519"/>
      <c r="AA39" s="1520"/>
      <c r="AB39" s="16"/>
    </row>
    <row r="40" spans="2:28" s="18" customFormat="1" ht="46.5" customHeight="1" x14ac:dyDescent="0.2">
      <c r="B40" s="19"/>
      <c r="C40" s="744" t="s">
        <v>660</v>
      </c>
      <c r="D40" s="745"/>
      <c r="E40" s="745"/>
      <c r="F40" s="745"/>
      <c r="G40" s="746"/>
      <c r="H40" s="97">
        <v>6329</v>
      </c>
      <c r="I40" s="97">
        <v>14923</v>
      </c>
      <c r="J40" s="96">
        <f>H40/I40</f>
        <v>0.42411043355893585</v>
      </c>
      <c r="K40" s="1518" t="s">
        <v>661</v>
      </c>
      <c r="L40" s="1519"/>
      <c r="M40" s="1519"/>
      <c r="N40" s="1519"/>
      <c r="O40" s="1519"/>
      <c r="P40" s="1519"/>
      <c r="Q40" s="1519"/>
      <c r="R40" s="1519"/>
      <c r="S40" s="1519"/>
      <c r="T40" s="1519"/>
      <c r="U40" s="1519"/>
      <c r="V40" s="1519"/>
      <c r="W40" s="1519"/>
      <c r="X40" s="1519"/>
      <c r="Y40" s="1519"/>
      <c r="Z40" s="1519"/>
      <c r="AA40" s="1520"/>
      <c r="AB40" s="16"/>
    </row>
    <row r="41" spans="2:28" s="18" customFormat="1" ht="45.75" customHeight="1" thickBot="1" x14ac:dyDescent="0.25">
      <c r="B41" s="19"/>
      <c r="C41" s="1643" t="s">
        <v>662</v>
      </c>
      <c r="D41" s="1644"/>
      <c r="E41" s="1644"/>
      <c r="F41" s="1644"/>
      <c r="G41" s="1645"/>
      <c r="H41" s="239"/>
      <c r="I41" s="239"/>
      <c r="J41" s="308" t="e">
        <f>H41/I41</f>
        <v>#DIV/0!</v>
      </c>
      <c r="K41" s="1646"/>
      <c r="L41" s="1647"/>
      <c r="M41" s="1647"/>
      <c r="N41" s="1647"/>
      <c r="O41" s="1647"/>
      <c r="P41" s="1647"/>
      <c r="Q41" s="1647"/>
      <c r="R41" s="1647"/>
      <c r="S41" s="1647"/>
      <c r="T41" s="1647"/>
      <c r="U41" s="1647"/>
      <c r="V41" s="1647"/>
      <c r="W41" s="1647"/>
      <c r="X41" s="1647"/>
      <c r="Y41" s="1647"/>
      <c r="Z41" s="1647"/>
      <c r="AA41" s="1648"/>
      <c r="AB41" s="16"/>
    </row>
    <row r="42" spans="2:28" s="18" customFormat="1" ht="26.25" customHeight="1" thickBot="1" x14ac:dyDescent="0.25">
      <c r="B42" s="19"/>
      <c r="C42" s="1651" t="s">
        <v>53</v>
      </c>
      <c r="D42" s="1652"/>
      <c r="E42" s="1652"/>
      <c r="F42" s="1652"/>
      <c r="G42" s="1653"/>
      <c r="H42" s="307">
        <f>SUM(H38:H41)</f>
        <v>55101</v>
      </c>
      <c r="I42" s="307">
        <f>SUM(I38:I41)</f>
        <v>73238</v>
      </c>
      <c r="J42" s="306">
        <f>H42/I42</f>
        <v>0.75235533466233373</v>
      </c>
      <c r="K42" s="1341"/>
      <c r="L42" s="1342"/>
      <c r="M42" s="1342"/>
      <c r="N42" s="1342"/>
      <c r="O42" s="1342"/>
      <c r="P42" s="1342"/>
      <c r="Q42" s="1342"/>
      <c r="R42" s="1342"/>
      <c r="S42" s="1342"/>
      <c r="T42" s="1342"/>
      <c r="U42" s="1342"/>
      <c r="V42" s="1342"/>
      <c r="W42" s="1342"/>
      <c r="X42" s="1342"/>
      <c r="Y42" s="1342"/>
      <c r="Z42" s="1342"/>
      <c r="AA42" s="1343"/>
      <c r="AB42" s="16"/>
    </row>
    <row r="43" spans="2:28" s="18" customFormat="1" x14ac:dyDescent="0.2">
      <c r="B43" s="19"/>
      <c r="C43" s="15"/>
      <c r="D43" s="15"/>
      <c r="E43" s="15"/>
      <c r="F43" s="15"/>
      <c r="G43" s="15"/>
      <c r="H43" s="100"/>
      <c r="I43" s="100"/>
      <c r="J43" s="101"/>
      <c r="K43" s="15"/>
      <c r="L43" s="15"/>
      <c r="M43" s="15"/>
      <c r="N43" s="15"/>
      <c r="O43" s="15"/>
      <c r="P43" s="15"/>
      <c r="Q43" s="15"/>
      <c r="R43" s="15"/>
      <c r="S43" s="15"/>
      <c r="T43" s="15"/>
      <c r="U43" s="15"/>
      <c r="V43" s="15"/>
      <c r="W43" s="15"/>
      <c r="X43" s="15"/>
      <c r="Y43" s="15"/>
      <c r="Z43" s="15"/>
      <c r="AA43" s="15"/>
      <c r="AB43" s="16"/>
    </row>
    <row r="44" spans="2:28" s="18" customFormat="1" ht="15" thickBot="1" x14ac:dyDescent="0.25">
      <c r="B44" s="19"/>
      <c r="C44" s="15"/>
      <c r="D44" s="15"/>
      <c r="E44" s="15"/>
      <c r="F44" s="15"/>
      <c r="G44" s="15"/>
      <c r="H44" s="100"/>
      <c r="I44" s="100"/>
      <c r="J44" s="101"/>
      <c r="K44" s="15"/>
      <c r="L44" s="15"/>
      <c r="M44" s="15"/>
      <c r="N44" s="15"/>
      <c r="O44" s="15"/>
      <c r="P44" s="15"/>
      <c r="Q44" s="15"/>
      <c r="R44" s="15"/>
      <c r="S44" s="15"/>
      <c r="T44" s="15"/>
      <c r="U44" s="15"/>
      <c r="V44" s="15"/>
      <c r="W44" s="15"/>
      <c r="X44" s="15"/>
      <c r="Y44" s="15"/>
      <c r="Z44" s="15"/>
      <c r="AA44" s="15"/>
      <c r="AB44" s="16"/>
    </row>
    <row r="45" spans="2:28" s="18" customFormat="1" x14ac:dyDescent="0.2">
      <c r="B45" s="19"/>
      <c r="C45" s="588" t="s">
        <v>54</v>
      </c>
      <c r="D45" s="589"/>
      <c r="E45" s="589"/>
      <c r="F45" s="589"/>
      <c r="G45" s="589"/>
      <c r="H45" s="589"/>
      <c r="I45" s="589"/>
      <c r="J45" s="589"/>
      <c r="K45" s="589"/>
      <c r="L45" s="589"/>
      <c r="M45" s="589"/>
      <c r="N45" s="589"/>
      <c r="O45" s="589"/>
      <c r="P45" s="589"/>
      <c r="Q45" s="589"/>
      <c r="R45" s="589"/>
      <c r="S45" s="589"/>
      <c r="T45" s="589"/>
      <c r="U45" s="589"/>
      <c r="V45" s="589"/>
      <c r="W45" s="589"/>
      <c r="X45" s="589"/>
      <c r="Y45" s="589"/>
      <c r="Z45" s="589"/>
      <c r="AA45" s="590"/>
      <c r="AB45" s="16"/>
    </row>
    <row r="46" spans="2:28" ht="15" thickBot="1" x14ac:dyDescent="0.25">
      <c r="B46" s="14"/>
      <c r="C46" s="716"/>
      <c r="D46" s="717"/>
      <c r="E46" s="717"/>
      <c r="F46" s="717"/>
      <c r="G46" s="717"/>
      <c r="H46" s="717"/>
      <c r="I46" s="717"/>
      <c r="J46" s="717"/>
      <c r="K46" s="717"/>
      <c r="L46" s="717"/>
      <c r="M46" s="717"/>
      <c r="N46" s="717"/>
      <c r="O46" s="717"/>
      <c r="P46" s="717"/>
      <c r="Q46" s="717"/>
      <c r="R46" s="717"/>
      <c r="S46" s="717"/>
      <c r="T46" s="717"/>
      <c r="U46" s="717"/>
      <c r="V46" s="717"/>
      <c r="W46" s="717"/>
      <c r="X46" s="717"/>
      <c r="Y46" s="717"/>
      <c r="Z46" s="717"/>
      <c r="AA46" s="718"/>
      <c r="AB46" s="16"/>
    </row>
    <row r="47" spans="2:28" x14ac:dyDescent="0.2">
      <c r="B47" s="14"/>
      <c r="C47" s="719" t="s">
        <v>186</v>
      </c>
      <c r="D47" s="720"/>
      <c r="E47" s="720"/>
      <c r="F47" s="720"/>
      <c r="G47" s="720"/>
      <c r="H47" s="720"/>
      <c r="I47" s="720"/>
      <c r="J47" s="720"/>
      <c r="K47" s="720"/>
      <c r="L47" s="720"/>
      <c r="M47" s="720"/>
      <c r="N47" s="720"/>
      <c r="O47" s="720"/>
      <c r="P47" s="720"/>
      <c r="Q47" s="720"/>
      <c r="R47" s="720"/>
      <c r="S47" s="720"/>
      <c r="T47" s="720"/>
      <c r="U47" s="720"/>
      <c r="V47" s="720"/>
      <c r="W47" s="720"/>
      <c r="X47" s="720"/>
      <c r="Y47" s="720"/>
      <c r="Z47" s="720"/>
      <c r="AA47" s="721"/>
      <c r="AB47" s="16"/>
    </row>
    <row r="48" spans="2:28" x14ac:dyDescent="0.2">
      <c r="B48" s="14"/>
      <c r="C48" s="722"/>
      <c r="D48" s="723"/>
      <c r="E48" s="723"/>
      <c r="F48" s="723"/>
      <c r="G48" s="723"/>
      <c r="H48" s="723"/>
      <c r="I48" s="723"/>
      <c r="J48" s="723"/>
      <c r="K48" s="723"/>
      <c r="L48" s="723"/>
      <c r="M48" s="723"/>
      <c r="N48" s="723"/>
      <c r="O48" s="723"/>
      <c r="P48" s="723"/>
      <c r="Q48" s="723"/>
      <c r="R48" s="723"/>
      <c r="S48" s="723"/>
      <c r="T48" s="723"/>
      <c r="U48" s="723"/>
      <c r="V48" s="723"/>
      <c r="W48" s="723"/>
      <c r="X48" s="723"/>
      <c r="Y48" s="723"/>
      <c r="Z48" s="723"/>
      <c r="AA48" s="724"/>
      <c r="AB48" s="16"/>
    </row>
    <row r="49" spans="2:28" x14ac:dyDescent="0.2">
      <c r="B49" s="14"/>
      <c r="C49" s="722"/>
      <c r="D49" s="723"/>
      <c r="E49" s="723"/>
      <c r="F49" s="723"/>
      <c r="G49" s="723"/>
      <c r="H49" s="723"/>
      <c r="I49" s="723"/>
      <c r="J49" s="723"/>
      <c r="K49" s="723"/>
      <c r="L49" s="723"/>
      <c r="M49" s="723"/>
      <c r="N49" s="723"/>
      <c r="O49" s="723"/>
      <c r="P49" s="723"/>
      <c r="Q49" s="723"/>
      <c r="R49" s="723"/>
      <c r="S49" s="723"/>
      <c r="T49" s="723"/>
      <c r="U49" s="723"/>
      <c r="V49" s="723"/>
      <c r="W49" s="723"/>
      <c r="X49" s="723"/>
      <c r="Y49" s="723"/>
      <c r="Z49" s="723"/>
      <c r="AA49" s="724"/>
      <c r="AB49" s="16"/>
    </row>
    <row r="50" spans="2:28" x14ac:dyDescent="0.2">
      <c r="B50" s="14"/>
      <c r="C50" s="722"/>
      <c r="D50" s="723"/>
      <c r="E50" s="723"/>
      <c r="F50" s="723"/>
      <c r="G50" s="723"/>
      <c r="H50" s="723"/>
      <c r="I50" s="723"/>
      <c r="J50" s="723"/>
      <c r="K50" s="723"/>
      <c r="L50" s="723"/>
      <c r="M50" s="723"/>
      <c r="N50" s="723"/>
      <c r="O50" s="723"/>
      <c r="P50" s="723"/>
      <c r="Q50" s="723"/>
      <c r="R50" s="723"/>
      <c r="S50" s="723"/>
      <c r="T50" s="723"/>
      <c r="U50" s="723"/>
      <c r="V50" s="723"/>
      <c r="W50" s="723"/>
      <c r="X50" s="723"/>
      <c r="Y50" s="723"/>
      <c r="Z50" s="723"/>
      <c r="AA50" s="724"/>
      <c r="AB50" s="16"/>
    </row>
    <row r="51" spans="2:28" x14ac:dyDescent="0.2">
      <c r="B51" s="14"/>
      <c r="C51" s="722"/>
      <c r="D51" s="723"/>
      <c r="E51" s="723"/>
      <c r="F51" s="723"/>
      <c r="G51" s="723"/>
      <c r="H51" s="723"/>
      <c r="I51" s="723"/>
      <c r="J51" s="723"/>
      <c r="K51" s="723"/>
      <c r="L51" s="723"/>
      <c r="M51" s="723"/>
      <c r="N51" s="723"/>
      <c r="O51" s="723"/>
      <c r="P51" s="723"/>
      <c r="Q51" s="723"/>
      <c r="R51" s="723"/>
      <c r="S51" s="723"/>
      <c r="T51" s="723"/>
      <c r="U51" s="723"/>
      <c r="V51" s="723"/>
      <c r="W51" s="723"/>
      <c r="X51" s="723"/>
      <c r="Y51" s="723"/>
      <c r="Z51" s="723"/>
      <c r="AA51" s="724"/>
      <c r="AB51" s="16"/>
    </row>
    <row r="52" spans="2:28" x14ac:dyDescent="0.2">
      <c r="B52" s="14"/>
      <c r="C52" s="722"/>
      <c r="D52" s="723"/>
      <c r="E52" s="723"/>
      <c r="F52" s="723"/>
      <c r="G52" s="723"/>
      <c r="H52" s="723"/>
      <c r="I52" s="723"/>
      <c r="J52" s="723"/>
      <c r="K52" s="723"/>
      <c r="L52" s="723"/>
      <c r="M52" s="723"/>
      <c r="N52" s="723"/>
      <c r="O52" s="723"/>
      <c r="P52" s="723"/>
      <c r="Q52" s="723"/>
      <c r="R52" s="723"/>
      <c r="S52" s="723"/>
      <c r="T52" s="723"/>
      <c r="U52" s="723"/>
      <c r="V52" s="723"/>
      <c r="W52" s="723"/>
      <c r="X52" s="723"/>
      <c r="Y52" s="723"/>
      <c r="Z52" s="723"/>
      <c r="AA52" s="724"/>
      <c r="AB52" s="16"/>
    </row>
    <row r="53" spans="2:28" x14ac:dyDescent="0.2">
      <c r="B53" s="14"/>
      <c r="C53" s="722"/>
      <c r="D53" s="723"/>
      <c r="E53" s="723"/>
      <c r="F53" s="723"/>
      <c r="G53" s="723"/>
      <c r="H53" s="723"/>
      <c r="I53" s="723"/>
      <c r="J53" s="723"/>
      <c r="K53" s="723"/>
      <c r="L53" s="723"/>
      <c r="M53" s="723"/>
      <c r="N53" s="723"/>
      <c r="O53" s="723"/>
      <c r="P53" s="723"/>
      <c r="Q53" s="723"/>
      <c r="R53" s="723"/>
      <c r="S53" s="723"/>
      <c r="T53" s="723"/>
      <c r="U53" s="723"/>
      <c r="V53" s="723"/>
      <c r="W53" s="723"/>
      <c r="X53" s="723"/>
      <c r="Y53" s="723"/>
      <c r="Z53" s="723"/>
      <c r="AA53" s="724"/>
      <c r="AB53" s="16"/>
    </row>
    <row r="54" spans="2:28" x14ac:dyDescent="0.2">
      <c r="B54" s="14"/>
      <c r="C54" s="722"/>
      <c r="D54" s="723"/>
      <c r="E54" s="723"/>
      <c r="F54" s="723"/>
      <c r="G54" s="723"/>
      <c r="H54" s="723"/>
      <c r="I54" s="723"/>
      <c r="J54" s="723"/>
      <c r="K54" s="723"/>
      <c r="L54" s="723"/>
      <c r="M54" s="723"/>
      <c r="N54" s="723"/>
      <c r="O54" s="723"/>
      <c r="P54" s="723"/>
      <c r="Q54" s="723"/>
      <c r="R54" s="723"/>
      <c r="S54" s="723"/>
      <c r="T54" s="723"/>
      <c r="U54" s="723"/>
      <c r="V54" s="723"/>
      <c r="W54" s="723"/>
      <c r="X54" s="723"/>
      <c r="Y54" s="723"/>
      <c r="Z54" s="723"/>
      <c r="AA54" s="724"/>
      <c r="AB54" s="16"/>
    </row>
    <row r="55" spans="2:28" x14ac:dyDescent="0.2">
      <c r="B55" s="14"/>
      <c r="C55" s="722"/>
      <c r="D55" s="723"/>
      <c r="E55" s="723"/>
      <c r="F55" s="723"/>
      <c r="G55" s="723"/>
      <c r="H55" s="723"/>
      <c r="I55" s="723"/>
      <c r="J55" s="723"/>
      <c r="K55" s="723"/>
      <c r="L55" s="723"/>
      <c r="M55" s="723"/>
      <c r="N55" s="723"/>
      <c r="O55" s="723"/>
      <c r="P55" s="723"/>
      <c r="Q55" s="723"/>
      <c r="R55" s="723"/>
      <c r="S55" s="723"/>
      <c r="T55" s="723"/>
      <c r="U55" s="723"/>
      <c r="V55" s="723"/>
      <c r="W55" s="723"/>
      <c r="X55" s="723"/>
      <c r="Y55" s="723"/>
      <c r="Z55" s="723"/>
      <c r="AA55" s="724"/>
      <c r="AB55" s="16"/>
    </row>
    <row r="56" spans="2:28" x14ac:dyDescent="0.2">
      <c r="B56" s="14"/>
      <c r="C56" s="722"/>
      <c r="D56" s="723"/>
      <c r="E56" s="723"/>
      <c r="F56" s="723"/>
      <c r="G56" s="723"/>
      <c r="H56" s="723"/>
      <c r="I56" s="723"/>
      <c r="J56" s="723"/>
      <c r="K56" s="723"/>
      <c r="L56" s="723"/>
      <c r="M56" s="723"/>
      <c r="N56" s="723"/>
      <c r="O56" s="723"/>
      <c r="P56" s="723"/>
      <c r="Q56" s="723"/>
      <c r="R56" s="723"/>
      <c r="S56" s="723"/>
      <c r="T56" s="723"/>
      <c r="U56" s="723"/>
      <c r="V56" s="723"/>
      <c r="W56" s="723"/>
      <c r="X56" s="723"/>
      <c r="Y56" s="723"/>
      <c r="Z56" s="723"/>
      <c r="AA56" s="724"/>
      <c r="AB56" s="16"/>
    </row>
    <row r="57" spans="2:28" x14ac:dyDescent="0.2">
      <c r="B57" s="14"/>
      <c r="C57" s="722"/>
      <c r="D57" s="723"/>
      <c r="E57" s="723"/>
      <c r="F57" s="723"/>
      <c r="G57" s="723"/>
      <c r="H57" s="723"/>
      <c r="I57" s="723"/>
      <c r="J57" s="723"/>
      <c r="K57" s="723"/>
      <c r="L57" s="723"/>
      <c r="M57" s="723"/>
      <c r="N57" s="723"/>
      <c r="O57" s="723"/>
      <c r="P57" s="723"/>
      <c r="Q57" s="723"/>
      <c r="R57" s="723"/>
      <c r="S57" s="723"/>
      <c r="T57" s="723"/>
      <c r="U57" s="723"/>
      <c r="V57" s="723"/>
      <c r="W57" s="723"/>
      <c r="X57" s="723"/>
      <c r="Y57" s="723"/>
      <c r="Z57" s="723"/>
      <c r="AA57" s="724"/>
      <c r="AB57" s="16"/>
    </row>
    <row r="58" spans="2:28" x14ac:dyDescent="0.2">
      <c r="B58" s="14"/>
      <c r="C58" s="722"/>
      <c r="D58" s="723"/>
      <c r="E58" s="723"/>
      <c r="F58" s="723"/>
      <c r="G58" s="723"/>
      <c r="H58" s="723"/>
      <c r="I58" s="723"/>
      <c r="J58" s="723"/>
      <c r="K58" s="723"/>
      <c r="L58" s="723"/>
      <c r="M58" s="723"/>
      <c r="N58" s="723"/>
      <c r="O58" s="723"/>
      <c r="P58" s="723"/>
      <c r="Q58" s="723"/>
      <c r="R58" s="723"/>
      <c r="S58" s="723"/>
      <c r="T58" s="723"/>
      <c r="U58" s="723"/>
      <c r="V58" s="723"/>
      <c r="W58" s="723"/>
      <c r="X58" s="723"/>
      <c r="Y58" s="723"/>
      <c r="Z58" s="723"/>
      <c r="AA58" s="724"/>
      <c r="AB58" s="16"/>
    </row>
    <row r="59" spans="2:28" ht="15" thickBot="1" x14ac:dyDescent="0.25">
      <c r="B59" s="14"/>
      <c r="C59" s="725"/>
      <c r="D59" s="726"/>
      <c r="E59" s="726"/>
      <c r="F59" s="726"/>
      <c r="G59" s="726"/>
      <c r="H59" s="726"/>
      <c r="I59" s="726"/>
      <c r="J59" s="726"/>
      <c r="K59" s="726"/>
      <c r="L59" s="726"/>
      <c r="M59" s="726"/>
      <c r="N59" s="726"/>
      <c r="O59" s="726"/>
      <c r="P59" s="726"/>
      <c r="Q59" s="726"/>
      <c r="R59" s="726"/>
      <c r="S59" s="726"/>
      <c r="T59" s="726"/>
      <c r="U59" s="726"/>
      <c r="V59" s="726"/>
      <c r="W59" s="726"/>
      <c r="X59" s="726"/>
      <c r="Y59" s="726"/>
      <c r="Z59" s="726"/>
      <c r="AA59" s="727"/>
      <c r="AB59" s="16"/>
    </row>
    <row r="60" spans="2:28" x14ac:dyDescent="0.2">
      <c r="B60" s="20"/>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21"/>
    </row>
    <row r="61" spans="2:28" ht="15" thickBot="1" x14ac:dyDescent="0.25">
      <c r="B61" s="2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23"/>
    </row>
    <row r="62" spans="2:28" ht="15.75" x14ac:dyDescent="0.2">
      <c r="B62" s="24"/>
      <c r="C62" s="728" t="s">
        <v>46</v>
      </c>
      <c r="D62" s="729"/>
      <c r="E62" s="729"/>
      <c r="F62" s="729"/>
      <c r="G62" s="875"/>
      <c r="H62" s="728" t="s">
        <v>85</v>
      </c>
      <c r="I62" s="875"/>
      <c r="J62" s="728" t="s">
        <v>56</v>
      </c>
      <c r="K62" s="729"/>
      <c r="L62" s="729"/>
      <c r="M62" s="875"/>
      <c r="N62" s="728" t="s">
        <v>57</v>
      </c>
      <c r="O62" s="729"/>
      <c r="P62" s="729"/>
      <c r="Q62" s="729"/>
      <c r="R62" s="729"/>
      <c r="S62" s="729"/>
      <c r="T62" s="729"/>
      <c r="U62" s="875"/>
      <c r="V62" s="877" t="s">
        <v>58</v>
      </c>
      <c r="W62" s="877"/>
      <c r="X62" s="877"/>
      <c r="Y62" s="877"/>
      <c r="Z62" s="877"/>
      <c r="AA62" s="878"/>
      <c r="AB62" s="25"/>
    </row>
    <row r="63" spans="2:28" ht="15.75" x14ac:dyDescent="0.2">
      <c r="B63" s="26"/>
      <c r="C63" s="730"/>
      <c r="D63" s="731"/>
      <c r="E63" s="731"/>
      <c r="F63" s="731"/>
      <c r="G63" s="876"/>
      <c r="H63" s="730"/>
      <c r="I63" s="876"/>
      <c r="J63" s="730"/>
      <c r="K63" s="731"/>
      <c r="L63" s="731"/>
      <c r="M63" s="876"/>
      <c r="N63" s="730"/>
      <c r="O63" s="731"/>
      <c r="P63" s="731"/>
      <c r="Q63" s="731"/>
      <c r="R63" s="731"/>
      <c r="S63" s="731"/>
      <c r="T63" s="731"/>
      <c r="U63" s="876"/>
      <c r="V63" s="879"/>
      <c r="W63" s="879"/>
      <c r="X63" s="879"/>
      <c r="Y63" s="879"/>
      <c r="Z63" s="879"/>
      <c r="AA63" s="880"/>
      <c r="AB63" s="25"/>
    </row>
    <row r="64" spans="2:28" ht="12" customHeight="1" x14ac:dyDescent="0.2">
      <c r="B64" s="26"/>
      <c r="C64" s="730"/>
      <c r="D64" s="731"/>
      <c r="E64" s="731"/>
      <c r="F64" s="731"/>
      <c r="G64" s="876"/>
      <c r="H64" s="730"/>
      <c r="I64" s="876"/>
      <c r="J64" s="730"/>
      <c r="K64" s="731"/>
      <c r="L64" s="731"/>
      <c r="M64" s="876"/>
      <c r="N64" s="730"/>
      <c r="O64" s="731"/>
      <c r="P64" s="731"/>
      <c r="Q64" s="731"/>
      <c r="R64" s="731"/>
      <c r="S64" s="731"/>
      <c r="T64" s="731"/>
      <c r="U64" s="876"/>
      <c r="V64" s="879"/>
      <c r="W64" s="879"/>
      <c r="X64" s="879"/>
      <c r="Y64" s="879"/>
      <c r="Z64" s="879"/>
      <c r="AA64" s="880"/>
      <c r="AB64" s="25"/>
    </row>
    <row r="65" spans="2:28" ht="108.75" customHeight="1" x14ac:dyDescent="0.2">
      <c r="B65" s="24"/>
      <c r="C65" s="871" t="s">
        <v>422</v>
      </c>
      <c r="D65" s="871"/>
      <c r="E65" s="871"/>
      <c r="F65" s="871"/>
      <c r="G65" s="871"/>
      <c r="H65" s="1501">
        <v>0.37</v>
      </c>
      <c r="I65" s="1501"/>
      <c r="J65" s="1649">
        <f>J38</f>
        <v>0.75458747723770836</v>
      </c>
      <c r="K65" s="1649"/>
      <c r="L65" s="1649"/>
      <c r="M65" s="1649"/>
      <c r="N65" s="1650" t="s">
        <v>663</v>
      </c>
      <c r="O65" s="1650"/>
      <c r="P65" s="1650"/>
      <c r="Q65" s="1650"/>
      <c r="R65" s="1650"/>
      <c r="S65" s="1650"/>
      <c r="T65" s="1650"/>
      <c r="U65" s="1650"/>
      <c r="V65" s="1650" t="s">
        <v>664</v>
      </c>
      <c r="W65" s="1650"/>
      <c r="X65" s="1650"/>
      <c r="Y65" s="1650"/>
      <c r="Z65" s="1650"/>
      <c r="AA65" s="1650"/>
      <c r="AB65" s="27"/>
    </row>
    <row r="66" spans="2:28" ht="108.75" customHeight="1" x14ac:dyDescent="0.2">
      <c r="B66" s="24"/>
      <c r="C66" s="871" t="s">
        <v>424</v>
      </c>
      <c r="D66" s="871"/>
      <c r="E66" s="871"/>
      <c r="F66" s="871"/>
      <c r="G66" s="871"/>
      <c r="H66" s="1501">
        <v>0.4425</v>
      </c>
      <c r="I66" s="1501"/>
      <c r="J66" s="1412">
        <f>J39</f>
        <v>0.88381484091278661</v>
      </c>
      <c r="K66" s="871"/>
      <c r="L66" s="871"/>
      <c r="M66" s="871"/>
      <c r="N66" s="1650" t="s">
        <v>665</v>
      </c>
      <c r="O66" s="1650"/>
      <c r="P66" s="1650"/>
      <c r="Q66" s="1650"/>
      <c r="R66" s="1650"/>
      <c r="S66" s="1650"/>
      <c r="T66" s="1650"/>
      <c r="U66" s="1650"/>
      <c r="V66" s="1650" t="s">
        <v>664</v>
      </c>
      <c r="W66" s="1650"/>
      <c r="X66" s="1650"/>
      <c r="Y66" s="1650"/>
      <c r="Z66" s="1650"/>
      <c r="AA66" s="1650"/>
      <c r="AB66" s="27"/>
    </row>
    <row r="67" spans="2:28" ht="174.75" customHeight="1" x14ac:dyDescent="0.2">
      <c r="B67" s="24"/>
      <c r="C67" s="871" t="s">
        <v>426</v>
      </c>
      <c r="D67" s="871"/>
      <c r="E67" s="871"/>
      <c r="F67" s="871"/>
      <c r="G67" s="871"/>
      <c r="H67" s="1501">
        <v>0.76</v>
      </c>
      <c r="I67" s="1501"/>
      <c r="J67" s="1412">
        <f>J40</f>
        <v>0.42411043355893585</v>
      </c>
      <c r="K67" s="871"/>
      <c r="L67" s="871"/>
      <c r="M67" s="871"/>
      <c r="N67" s="1650" t="s">
        <v>666</v>
      </c>
      <c r="O67" s="1650"/>
      <c r="P67" s="1650"/>
      <c r="Q67" s="1650"/>
      <c r="R67" s="1650"/>
      <c r="S67" s="1650"/>
      <c r="T67" s="1650"/>
      <c r="U67" s="1650"/>
      <c r="V67" s="1650" t="s">
        <v>667</v>
      </c>
      <c r="W67" s="1650"/>
      <c r="X67" s="1650"/>
      <c r="Y67" s="1650"/>
      <c r="Z67" s="1650"/>
      <c r="AA67" s="1650"/>
      <c r="AB67" s="27"/>
    </row>
    <row r="68" spans="2:28" ht="66.75" customHeight="1" x14ac:dyDescent="0.2">
      <c r="B68" s="24"/>
      <c r="C68" s="871" t="s">
        <v>668</v>
      </c>
      <c r="D68" s="871"/>
      <c r="E68" s="871"/>
      <c r="F68" s="871"/>
      <c r="G68" s="871"/>
      <c r="H68" s="1501">
        <v>0.61</v>
      </c>
      <c r="I68" s="1501"/>
      <c r="J68" s="1412"/>
      <c r="K68" s="871"/>
      <c r="L68" s="871"/>
      <c r="M68" s="871"/>
      <c r="N68" s="844"/>
      <c r="O68" s="844"/>
      <c r="P68" s="844"/>
      <c r="Q68" s="844"/>
      <c r="R68" s="844"/>
      <c r="S68" s="844"/>
      <c r="T68" s="844"/>
      <c r="U68" s="844"/>
      <c r="V68" s="844"/>
      <c r="W68" s="844"/>
      <c r="X68" s="844"/>
      <c r="Y68" s="844"/>
      <c r="Z68" s="844"/>
      <c r="AA68" s="844"/>
      <c r="AB68" s="27"/>
    </row>
    <row r="69" spans="2:28" ht="81" customHeight="1" x14ac:dyDescent="0.2">
      <c r="B69" s="2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29"/>
    </row>
  </sheetData>
  <mergeCells count="100">
    <mergeCell ref="C68:G68"/>
    <mergeCell ref="H68:I68"/>
    <mergeCell ref="J68:M68"/>
    <mergeCell ref="N68:U68"/>
    <mergeCell ref="V68:AA68"/>
    <mergeCell ref="C42:G42"/>
    <mergeCell ref="K42:AA42"/>
    <mergeCell ref="C45:AA46"/>
    <mergeCell ref="C67:G67"/>
    <mergeCell ref="H67:I67"/>
    <mergeCell ref="J67:M67"/>
    <mergeCell ref="N67:U67"/>
    <mergeCell ref="V67:AA67"/>
    <mergeCell ref="C66:G66"/>
    <mergeCell ref="H66:I66"/>
    <mergeCell ref="J66:M66"/>
    <mergeCell ref="N66:U66"/>
    <mergeCell ref="V66:AA66"/>
    <mergeCell ref="C47:AA59"/>
    <mergeCell ref="C62:G64"/>
    <mergeCell ref="H62:I64"/>
    <mergeCell ref="J62:M64"/>
    <mergeCell ref="N62:U64"/>
    <mergeCell ref="V62:AA64"/>
    <mergeCell ref="C65:G65"/>
    <mergeCell ref="H65:I65"/>
    <mergeCell ref="J65:M65"/>
    <mergeCell ref="N65:U65"/>
    <mergeCell ref="V65:AA65"/>
    <mergeCell ref="K38:AA38"/>
    <mergeCell ref="C34:AA35"/>
    <mergeCell ref="C36:G37"/>
    <mergeCell ref="H36:H37"/>
    <mergeCell ref="I36:I37"/>
    <mergeCell ref="J36:J37"/>
    <mergeCell ref="K36:AA37"/>
    <mergeCell ref="C38:G38"/>
    <mergeCell ref="C39:G39"/>
    <mergeCell ref="K39:AA39"/>
    <mergeCell ref="C40:G40"/>
    <mergeCell ref="K40:AA40"/>
    <mergeCell ref="C41:G41"/>
    <mergeCell ref="K41:AA41"/>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26:H26"/>
    <mergeCell ref="I26:AA26"/>
    <mergeCell ref="C28:H28"/>
    <mergeCell ref="I28:J28"/>
    <mergeCell ref="K28:N28"/>
    <mergeCell ref="O28:Q28"/>
    <mergeCell ref="S28:T28"/>
    <mergeCell ref="V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23622047244095" header="0.31496062992125984" footer="0.31496062992125984"/>
  <pageSetup scale="68" fitToHeight="0" orientation="portrait" r:id="rId1"/>
  <headerFooter>
    <oddFooter>&amp;LCalle 26 No.57-41 Torre 8, Pisos 7 y 8 CEMSA – C.P. 111321
PBX: 3779555 – Información: Línea 195
www.umv.gov.co&amp;CGAM-IND-001
&amp;P de &amp;N</oddFooter>
  </headerFooter>
  <rowBreaks count="1" manualBreakCount="1">
    <brk id="33" min="1" max="27" man="1"/>
  </rowBreak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AB68"/>
  <sheetViews>
    <sheetView topLeftCell="A10" workbookViewId="0">
      <selection activeCell="H4" sqref="H4:AB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6.5703125" style="1" customWidth="1"/>
    <col min="10" max="10" width="15" style="1" customWidth="1"/>
    <col min="11" max="12" width="3.42578125" style="1" customWidth="1"/>
    <col min="13" max="15" width="2.7109375" style="1" customWidth="1"/>
    <col min="16" max="16" width="6.85546875" style="1" customWidth="1"/>
    <col min="17" max="17" width="3.5703125" style="1" customWidth="1"/>
    <col min="18" max="18" width="3.7109375" style="1"/>
    <col min="19" max="19" width="3.28515625" style="1" customWidth="1"/>
    <col min="20" max="20" width="9.710937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30" width="3.7109375" style="1"/>
    <col min="31" max="31" width="5.7109375" style="1" bestFit="1" customWidth="1"/>
    <col min="32" max="32" width="3.7109375" style="1"/>
    <col min="33" max="33" width="12" style="1" bestFit="1" customWidth="1"/>
    <col min="34" max="38" width="3.7109375" style="1"/>
    <col min="39" max="39" width="10.85546875" style="1" customWidth="1"/>
    <col min="40" max="16384" width="3.7109375" style="1"/>
  </cols>
  <sheetData>
    <row r="2" spans="2:28"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row>
    <row r="3" spans="2:28" ht="15" customHeight="1"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6"/>
      <c r="AA3" s="486"/>
      <c r="AB3" s="487"/>
    </row>
    <row r="4" spans="2:28" ht="15.75" customHeight="1"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444" t="s">
        <v>4</v>
      </c>
      <c r="D7" s="445"/>
      <c r="E7" s="445"/>
      <c r="F7" s="445"/>
      <c r="G7" s="445"/>
      <c r="H7" s="446"/>
      <c r="I7" s="770" t="s">
        <v>642</v>
      </c>
      <c r="J7" s="771"/>
      <c r="K7" s="771"/>
      <c r="L7" s="771"/>
      <c r="M7" s="771"/>
      <c r="N7" s="771"/>
      <c r="O7" s="771"/>
      <c r="P7" s="771"/>
      <c r="Q7" s="771"/>
      <c r="R7" s="771"/>
      <c r="S7" s="771"/>
      <c r="T7" s="771"/>
      <c r="U7" s="771"/>
      <c r="V7" s="771"/>
      <c r="W7" s="771"/>
      <c r="X7" s="771"/>
      <c r="Y7" s="771"/>
      <c r="Z7" s="771"/>
      <c r="AA7" s="772"/>
      <c r="AB7" s="10"/>
    </row>
    <row r="8" spans="2:28" ht="15.75" thickBot="1" x14ac:dyDescent="0.25">
      <c r="B8" s="9"/>
      <c r="C8" s="447"/>
      <c r="D8" s="448"/>
      <c r="E8" s="448"/>
      <c r="F8" s="448"/>
      <c r="G8" s="448"/>
      <c r="H8" s="449"/>
      <c r="I8" s="773"/>
      <c r="J8" s="774"/>
      <c r="K8" s="774"/>
      <c r="L8" s="774"/>
      <c r="M8" s="774"/>
      <c r="N8" s="774"/>
      <c r="O8" s="774"/>
      <c r="P8" s="774"/>
      <c r="Q8" s="774"/>
      <c r="R8" s="774"/>
      <c r="S8" s="774"/>
      <c r="T8" s="774"/>
      <c r="U8" s="774"/>
      <c r="V8" s="774"/>
      <c r="W8" s="774"/>
      <c r="X8" s="774"/>
      <c r="Y8" s="774"/>
      <c r="Z8" s="774"/>
      <c r="AA8" s="77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444" t="s">
        <v>6</v>
      </c>
      <c r="D10" s="445"/>
      <c r="E10" s="445"/>
      <c r="F10" s="445"/>
      <c r="G10" s="445"/>
      <c r="H10" s="446"/>
      <c r="I10" s="501" t="s">
        <v>669</v>
      </c>
      <c r="J10" s="502"/>
      <c r="K10" s="502"/>
      <c r="L10" s="502"/>
      <c r="M10" s="502"/>
      <c r="N10" s="502"/>
      <c r="O10" s="502"/>
      <c r="P10" s="502"/>
      <c r="Q10" s="503"/>
      <c r="R10" s="498" t="s">
        <v>8</v>
      </c>
      <c r="S10" s="499"/>
      <c r="T10" s="499"/>
      <c r="U10" s="500"/>
      <c r="V10" s="400" t="s">
        <v>9</v>
      </c>
      <c r="W10" s="401"/>
      <c r="X10" s="401"/>
      <c r="Y10" s="401"/>
      <c r="Z10" s="401"/>
      <c r="AA10" s="402"/>
      <c r="AB10" s="10"/>
    </row>
    <row r="11" spans="2:28" ht="28.5" customHeight="1" thickBot="1" x14ac:dyDescent="0.25">
      <c r="B11" s="9"/>
      <c r="C11" s="447"/>
      <c r="D11" s="448"/>
      <c r="E11" s="448"/>
      <c r="F11" s="448"/>
      <c r="G11" s="448"/>
      <c r="H11" s="449"/>
      <c r="I11" s="504"/>
      <c r="J11" s="505"/>
      <c r="K11" s="505"/>
      <c r="L11" s="505"/>
      <c r="M11" s="505"/>
      <c r="N11" s="505"/>
      <c r="O11" s="505"/>
      <c r="P11" s="505"/>
      <c r="Q11" s="506"/>
      <c r="R11" s="427" t="s">
        <v>670</v>
      </c>
      <c r="S11" s="507"/>
      <c r="T11" s="507"/>
      <c r="U11" s="508"/>
      <c r="V11" s="1625" t="s">
        <v>671</v>
      </c>
      <c r="W11" s="1626"/>
      <c r="X11" s="1626"/>
      <c r="Y11" s="1626"/>
      <c r="Z11" s="1626"/>
      <c r="AA11" s="162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444" t="s">
        <v>11</v>
      </c>
      <c r="D13" s="445"/>
      <c r="E13" s="445"/>
      <c r="F13" s="445"/>
      <c r="G13" s="445"/>
      <c r="H13" s="446"/>
      <c r="I13" s="450" t="s">
        <v>672</v>
      </c>
      <c r="J13" s="451"/>
      <c r="K13" s="451"/>
      <c r="L13" s="451"/>
      <c r="M13" s="451"/>
      <c r="N13" s="451"/>
      <c r="O13" s="451"/>
      <c r="P13" s="451"/>
      <c r="Q13" s="451"/>
      <c r="R13" s="451"/>
      <c r="S13" s="452"/>
      <c r="T13" s="444" t="s">
        <v>13</v>
      </c>
      <c r="U13" s="445"/>
      <c r="V13" s="445"/>
      <c r="W13" s="445"/>
      <c r="X13" s="445"/>
      <c r="Y13" s="445"/>
      <c r="Z13" s="445"/>
      <c r="AA13" s="446"/>
      <c r="AB13" s="16"/>
    </row>
    <row r="14" spans="2:28" ht="30" customHeight="1" thickBot="1" x14ac:dyDescent="0.25">
      <c r="B14" s="14"/>
      <c r="C14" s="447"/>
      <c r="D14" s="448"/>
      <c r="E14" s="448"/>
      <c r="F14" s="448"/>
      <c r="G14" s="448"/>
      <c r="H14" s="449"/>
      <c r="I14" s="453"/>
      <c r="J14" s="454"/>
      <c r="K14" s="454"/>
      <c r="L14" s="454"/>
      <c r="M14" s="454"/>
      <c r="N14" s="454"/>
      <c r="O14" s="454"/>
      <c r="P14" s="454"/>
      <c r="Q14" s="454"/>
      <c r="R14" s="454"/>
      <c r="S14" s="455"/>
      <c r="T14" s="456" t="s">
        <v>168</v>
      </c>
      <c r="U14" s="457"/>
      <c r="V14" s="457"/>
      <c r="W14" s="457"/>
      <c r="X14" s="457"/>
      <c r="Y14" s="457"/>
      <c r="Z14" s="457"/>
      <c r="AA14" s="458"/>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21" t="s">
        <v>15</v>
      </c>
      <c r="D16" s="422"/>
      <c r="E16" s="422"/>
      <c r="F16" s="422"/>
      <c r="G16" s="422"/>
      <c r="H16" s="423"/>
      <c r="I16" s="424" t="s">
        <v>673</v>
      </c>
      <c r="J16" s="425"/>
      <c r="K16" s="425"/>
      <c r="L16" s="425"/>
      <c r="M16" s="425"/>
      <c r="N16" s="425"/>
      <c r="O16" s="425"/>
      <c r="P16" s="425"/>
      <c r="Q16" s="425"/>
      <c r="R16" s="425"/>
      <c r="S16" s="425"/>
      <c r="T16" s="425"/>
      <c r="U16" s="425"/>
      <c r="V16" s="425"/>
      <c r="W16" s="425"/>
      <c r="X16" s="425"/>
      <c r="Y16" s="425"/>
      <c r="Z16" s="425"/>
      <c r="AA16" s="426"/>
      <c r="AB16" s="16"/>
    </row>
    <row r="18" spans="3:27" ht="66" customHeight="1" thickBot="1" x14ac:dyDescent="0.25">
      <c r="C18" s="421" t="s">
        <v>17</v>
      </c>
      <c r="D18" s="422"/>
      <c r="E18" s="422"/>
      <c r="F18" s="422"/>
      <c r="G18" s="422"/>
      <c r="H18" s="423"/>
      <c r="I18" s="1449" t="s">
        <v>674</v>
      </c>
      <c r="J18" s="1450"/>
      <c r="K18" s="1450"/>
      <c r="L18" s="1450"/>
      <c r="M18" s="1450"/>
      <c r="N18" s="1450"/>
      <c r="O18" s="1450"/>
      <c r="P18" s="1450"/>
      <c r="Q18" s="1450"/>
      <c r="R18" s="1450"/>
      <c r="S18" s="1450"/>
      <c r="T18" s="1450"/>
      <c r="U18" s="1450"/>
      <c r="V18" s="1450"/>
      <c r="W18" s="1450"/>
      <c r="X18" s="1450"/>
      <c r="Y18" s="1450"/>
      <c r="Z18" s="1450"/>
      <c r="AA18" s="1451"/>
    </row>
    <row r="19" spans="3:27" ht="16.5" customHeight="1" thickBot="1" x14ac:dyDescent="0.25">
      <c r="C19" s="13"/>
      <c r="D19" s="13"/>
      <c r="E19" s="13"/>
      <c r="F19" s="13"/>
      <c r="G19" s="13"/>
      <c r="H19" s="13"/>
      <c r="I19" s="17"/>
      <c r="J19" s="17"/>
      <c r="K19" s="17"/>
      <c r="L19" s="17"/>
      <c r="M19" s="17"/>
      <c r="N19" s="17"/>
      <c r="O19" s="17"/>
      <c r="P19" s="17"/>
      <c r="Q19" s="17"/>
      <c r="R19" s="17"/>
      <c r="S19" s="17"/>
      <c r="T19" s="17"/>
      <c r="U19" s="17"/>
      <c r="V19" s="17"/>
      <c r="W19" s="17"/>
      <c r="X19" s="17"/>
      <c r="Y19" s="17"/>
      <c r="Z19" s="17"/>
      <c r="AA19" s="17"/>
    </row>
    <row r="20" spans="3:27" ht="22.5" customHeight="1" x14ac:dyDescent="0.2">
      <c r="C20" s="462" t="s">
        <v>19</v>
      </c>
      <c r="D20" s="463"/>
      <c r="E20" s="463"/>
      <c r="F20" s="463"/>
      <c r="G20" s="463"/>
      <c r="H20" s="464"/>
      <c r="I20" s="1628" t="s">
        <v>675</v>
      </c>
      <c r="J20" s="1629"/>
      <c r="K20" s="1629"/>
      <c r="L20" s="1630"/>
      <c r="M20" s="400" t="s">
        <v>21</v>
      </c>
      <c r="N20" s="401"/>
      <c r="O20" s="401"/>
      <c r="P20" s="401"/>
      <c r="Q20" s="401"/>
      <c r="R20" s="401"/>
      <c r="S20" s="402"/>
      <c r="T20" s="400" t="s">
        <v>22</v>
      </c>
      <c r="U20" s="401"/>
      <c r="V20" s="401"/>
      <c r="W20" s="401"/>
      <c r="X20" s="401"/>
      <c r="Y20" s="401"/>
      <c r="Z20" s="401"/>
      <c r="AA20" s="402"/>
    </row>
    <row r="21" spans="3:27" ht="30.75" customHeight="1" thickBot="1" x14ac:dyDescent="0.25">
      <c r="C21" s="465"/>
      <c r="D21" s="466"/>
      <c r="E21" s="466"/>
      <c r="F21" s="466"/>
      <c r="G21" s="466"/>
      <c r="H21" s="467"/>
      <c r="I21" s="1631"/>
      <c r="J21" s="1632"/>
      <c r="K21" s="1632"/>
      <c r="L21" s="1633"/>
      <c r="M21" s="474" t="s">
        <v>23</v>
      </c>
      <c r="N21" s="475"/>
      <c r="O21" s="475"/>
      <c r="P21" s="475"/>
      <c r="Q21" s="475"/>
      <c r="R21" s="475"/>
      <c r="S21" s="476"/>
      <c r="T21" s="474" t="s">
        <v>676</v>
      </c>
      <c r="U21" s="475"/>
      <c r="V21" s="475"/>
      <c r="W21" s="475"/>
      <c r="X21" s="475"/>
      <c r="Y21" s="475"/>
      <c r="Z21" s="475"/>
      <c r="AA21" s="476"/>
    </row>
    <row r="22" spans="3:27" ht="15" thickBot="1" x14ac:dyDescent="0.25">
      <c r="C22" s="15"/>
      <c r="D22" s="15"/>
      <c r="E22" s="15"/>
      <c r="F22" s="15"/>
      <c r="G22" s="15"/>
      <c r="H22" s="15"/>
      <c r="I22" s="15"/>
      <c r="J22" s="15"/>
      <c r="K22" s="15"/>
      <c r="L22" s="15"/>
      <c r="M22" s="15"/>
      <c r="N22" s="15"/>
      <c r="O22" s="15"/>
      <c r="P22" s="15"/>
      <c r="Q22" s="15"/>
      <c r="R22" s="15"/>
      <c r="S22" s="15"/>
      <c r="T22" s="15"/>
      <c r="U22" s="15"/>
      <c r="V22" s="15"/>
      <c r="W22" s="15"/>
      <c r="X22" s="15"/>
      <c r="Y22" s="15"/>
      <c r="Z22" s="15"/>
      <c r="AA22" s="15"/>
    </row>
    <row r="23" spans="3:27" ht="31.5" customHeight="1" x14ac:dyDescent="0.2">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row>
    <row r="24" spans="3:27" ht="54.75" customHeight="1" thickBot="1" x14ac:dyDescent="0.25">
      <c r="C24" s="403" t="s">
        <v>677</v>
      </c>
      <c r="D24" s="404"/>
      <c r="E24" s="404"/>
      <c r="F24" s="404"/>
      <c r="G24" s="404"/>
      <c r="H24" s="404"/>
      <c r="I24" s="405"/>
      <c r="J24" s="403" t="s">
        <v>678</v>
      </c>
      <c r="K24" s="404"/>
      <c r="L24" s="404"/>
      <c r="M24" s="404"/>
      <c r="N24" s="404"/>
      <c r="O24" s="404"/>
      <c r="P24" s="405"/>
      <c r="Q24" s="406" t="s">
        <v>652</v>
      </c>
      <c r="R24" s="407"/>
      <c r="S24" s="407"/>
      <c r="T24" s="407"/>
      <c r="U24" s="407"/>
      <c r="V24" s="407"/>
      <c r="W24" s="407"/>
      <c r="X24" s="407"/>
      <c r="Y24" s="407"/>
      <c r="Z24" s="407"/>
      <c r="AA24" s="408"/>
    </row>
    <row r="25" spans="3:27" ht="15" thickBot="1" x14ac:dyDescent="0.25">
      <c r="C25" s="15"/>
      <c r="D25" s="15"/>
      <c r="E25" s="15"/>
      <c r="F25" s="15"/>
      <c r="G25" s="15"/>
      <c r="H25" s="15"/>
      <c r="I25" s="15"/>
      <c r="J25" s="15"/>
      <c r="K25" s="15"/>
      <c r="L25" s="15"/>
      <c r="M25" s="15"/>
      <c r="N25" s="15"/>
      <c r="O25" s="15"/>
      <c r="P25" s="15"/>
      <c r="Q25" s="15"/>
      <c r="R25" s="15"/>
      <c r="S25" s="15"/>
      <c r="T25" s="15"/>
      <c r="U25" s="15"/>
      <c r="V25" s="15"/>
      <c r="W25" s="15"/>
      <c r="X25" s="15"/>
      <c r="Y25" s="15"/>
      <c r="Z25" s="15"/>
      <c r="AA25" s="15"/>
    </row>
    <row r="26" spans="3:27" ht="33" customHeight="1" thickBot="1" x14ac:dyDescent="0.25">
      <c r="C26" s="421" t="s">
        <v>31</v>
      </c>
      <c r="D26" s="422"/>
      <c r="E26" s="422"/>
      <c r="F26" s="422"/>
      <c r="G26" s="422"/>
      <c r="H26" s="423"/>
      <c r="I26" s="424" t="s">
        <v>679</v>
      </c>
      <c r="J26" s="425"/>
      <c r="K26" s="425"/>
      <c r="L26" s="425"/>
      <c r="M26" s="425"/>
      <c r="N26" s="425"/>
      <c r="O26" s="425"/>
      <c r="P26" s="425"/>
      <c r="Q26" s="425"/>
      <c r="R26" s="425"/>
      <c r="S26" s="425"/>
      <c r="T26" s="425"/>
      <c r="U26" s="425"/>
      <c r="V26" s="425"/>
      <c r="W26" s="425"/>
      <c r="X26" s="425"/>
      <c r="Y26" s="425"/>
      <c r="Z26" s="425"/>
      <c r="AA26" s="426"/>
    </row>
    <row r="27" spans="3:27" ht="15.75" thickBot="1" x14ac:dyDescent="0.25">
      <c r="C27" s="13"/>
      <c r="D27" s="13"/>
      <c r="E27" s="13"/>
      <c r="F27" s="13"/>
      <c r="G27" s="13"/>
      <c r="H27" s="13"/>
      <c r="I27" s="17"/>
      <c r="J27" s="17"/>
      <c r="K27" s="17"/>
      <c r="L27" s="17"/>
      <c r="M27" s="17"/>
      <c r="N27" s="17"/>
      <c r="O27" s="17"/>
      <c r="P27" s="17"/>
      <c r="Q27" s="17"/>
      <c r="R27" s="17"/>
      <c r="S27" s="17"/>
      <c r="T27" s="17"/>
      <c r="U27" s="17"/>
      <c r="V27" s="17"/>
      <c r="W27" s="17"/>
      <c r="X27" s="17"/>
      <c r="Y27" s="17"/>
      <c r="Z27" s="17"/>
      <c r="AA27" s="17"/>
    </row>
    <row r="28" spans="3:27" ht="53.25" customHeight="1" thickBot="1" x14ac:dyDescent="0.25">
      <c r="C28" s="421" t="s">
        <v>33</v>
      </c>
      <c r="D28" s="422"/>
      <c r="E28" s="422"/>
      <c r="F28" s="422"/>
      <c r="G28" s="422"/>
      <c r="H28" s="423"/>
      <c r="I28" s="1434" t="s">
        <v>680</v>
      </c>
      <c r="J28" s="424"/>
      <c r="K28" s="409" t="s">
        <v>34</v>
      </c>
      <c r="L28" s="410"/>
      <c r="M28" s="410"/>
      <c r="N28" s="411"/>
      <c r="O28" s="1596" t="s">
        <v>35</v>
      </c>
      <c r="P28" s="1594"/>
      <c r="Q28" s="1595"/>
      <c r="R28" s="309"/>
      <c r="S28" s="1596" t="s">
        <v>36</v>
      </c>
      <c r="T28" s="1594"/>
      <c r="U28" s="64" t="s">
        <v>37</v>
      </c>
      <c r="V28" s="1591" t="s">
        <v>38</v>
      </c>
      <c r="W28" s="1636"/>
      <c r="X28" s="1636"/>
      <c r="Y28" s="1636"/>
      <c r="Z28" s="1637"/>
      <c r="AA28" s="30"/>
    </row>
    <row r="29" spans="3:27" ht="15" thickBot="1" x14ac:dyDescent="0.25">
      <c r="C29" s="15"/>
      <c r="D29" s="15"/>
      <c r="E29" s="15"/>
      <c r="F29" s="15"/>
      <c r="G29" s="15"/>
      <c r="H29" s="15"/>
      <c r="I29" s="15"/>
      <c r="J29" s="15"/>
      <c r="K29" s="15"/>
      <c r="L29" s="15"/>
      <c r="M29" s="15"/>
      <c r="N29" s="15"/>
      <c r="O29" s="15"/>
      <c r="P29" s="15"/>
      <c r="Q29" s="15"/>
      <c r="R29" s="15"/>
      <c r="S29" s="15"/>
      <c r="T29" s="15"/>
      <c r="U29" s="15"/>
      <c r="V29" s="15"/>
      <c r="W29" s="15"/>
      <c r="X29" s="15"/>
      <c r="Y29" s="15"/>
      <c r="Z29" s="15"/>
      <c r="AA29" s="15"/>
    </row>
    <row r="30" spans="3:27" ht="15.75" customHeight="1" x14ac:dyDescent="0.25">
      <c r="C30" s="432" t="s">
        <v>39</v>
      </c>
      <c r="D30" s="433"/>
      <c r="E30" s="433"/>
      <c r="F30" s="433"/>
      <c r="G30" s="433"/>
      <c r="H30" s="433"/>
      <c r="I30" s="433"/>
      <c r="J30" s="434"/>
      <c r="K30" s="1443" t="s">
        <v>40</v>
      </c>
      <c r="L30" s="1444"/>
      <c r="M30" s="1444"/>
      <c r="N30" s="1444"/>
      <c r="O30" s="1444"/>
      <c r="P30" s="1444"/>
      <c r="Q30" s="1444"/>
      <c r="R30" s="1445"/>
      <c r="S30" s="1446" t="s">
        <v>41</v>
      </c>
      <c r="T30" s="1447"/>
      <c r="U30" s="1447"/>
      <c r="V30" s="1447"/>
      <c r="W30" s="1448"/>
      <c r="X30" s="1454" t="s">
        <v>42</v>
      </c>
      <c r="Y30" s="1455"/>
      <c r="Z30" s="1455"/>
      <c r="AA30" s="1456"/>
    </row>
    <row r="31" spans="3:27" x14ac:dyDescent="0.2">
      <c r="C31" s="435"/>
      <c r="D31" s="436"/>
      <c r="E31" s="436"/>
      <c r="F31" s="436"/>
      <c r="G31" s="436"/>
      <c r="H31" s="436"/>
      <c r="I31" s="436"/>
      <c r="J31" s="437"/>
      <c r="K31" s="1457" t="s">
        <v>43</v>
      </c>
      <c r="L31" s="1458"/>
      <c r="M31" s="1458"/>
      <c r="N31" s="1459"/>
      <c r="O31" s="1460" t="s">
        <v>44</v>
      </c>
      <c r="P31" s="1458"/>
      <c r="Q31" s="1458"/>
      <c r="R31" s="1459"/>
      <c r="S31" s="1460" t="s">
        <v>43</v>
      </c>
      <c r="T31" s="1459"/>
      <c r="U31" s="1460" t="s">
        <v>44</v>
      </c>
      <c r="V31" s="1458"/>
      <c r="W31" s="1459"/>
      <c r="X31" s="1460" t="s">
        <v>43</v>
      </c>
      <c r="Y31" s="1459"/>
      <c r="Z31" s="1460" t="s">
        <v>44</v>
      </c>
      <c r="AA31" s="1461"/>
    </row>
    <row r="32" spans="3:27" ht="15" thickBot="1" x14ac:dyDescent="0.25">
      <c r="C32" s="438"/>
      <c r="D32" s="439"/>
      <c r="E32" s="439"/>
      <c r="F32" s="439"/>
      <c r="G32" s="439"/>
      <c r="H32" s="439"/>
      <c r="I32" s="439"/>
      <c r="J32" s="440"/>
      <c r="K32" s="1675">
        <v>35.1</v>
      </c>
      <c r="L32" s="1676"/>
      <c r="M32" s="1676"/>
      <c r="N32" s="1677"/>
      <c r="O32" s="1673">
        <v>40</v>
      </c>
      <c r="P32" s="1676"/>
      <c r="Q32" s="1676"/>
      <c r="R32" s="1677"/>
      <c r="S32" s="1673">
        <v>30.1</v>
      </c>
      <c r="T32" s="1677"/>
      <c r="U32" s="1673">
        <v>35</v>
      </c>
      <c r="V32" s="1676"/>
      <c r="W32" s="1677"/>
      <c r="X32" s="1673">
        <v>10</v>
      </c>
      <c r="Y32" s="1677"/>
      <c r="Z32" s="1673">
        <v>30</v>
      </c>
      <c r="AA32" s="1674"/>
    </row>
    <row r="34" spans="3:27" s="18" customFormat="1" x14ac:dyDescent="0.2">
      <c r="C34" s="756" t="s">
        <v>45</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row>
    <row r="35" spans="3:27" s="18" customFormat="1" ht="15" thickBot="1" x14ac:dyDescent="0.25">
      <c r="C35" s="1283"/>
      <c r="D35" s="1284"/>
      <c r="E35" s="1284"/>
      <c r="F35" s="1284"/>
      <c r="G35" s="1284"/>
      <c r="H35" s="1284"/>
      <c r="I35" s="1284"/>
      <c r="J35" s="1284"/>
      <c r="K35" s="1284"/>
      <c r="L35" s="1284"/>
      <c r="M35" s="1284"/>
      <c r="N35" s="1284"/>
      <c r="O35" s="1284"/>
      <c r="P35" s="1284"/>
      <c r="Q35" s="1284"/>
      <c r="R35" s="1284"/>
      <c r="S35" s="1284"/>
      <c r="T35" s="1284"/>
      <c r="U35" s="1284"/>
      <c r="V35" s="1284"/>
      <c r="W35" s="1284"/>
      <c r="X35" s="1284"/>
      <c r="Y35" s="1284"/>
      <c r="Z35" s="1284"/>
      <c r="AA35" s="1285"/>
    </row>
    <row r="36" spans="3:27" s="18" customFormat="1" ht="15" customHeight="1" x14ac:dyDescent="0.2">
      <c r="C36" s="756" t="s">
        <v>46</v>
      </c>
      <c r="D36" s="757"/>
      <c r="E36" s="757"/>
      <c r="F36" s="757"/>
      <c r="G36" s="758"/>
      <c r="H36" s="1671" t="s">
        <v>681</v>
      </c>
      <c r="I36" s="1671" t="s">
        <v>682</v>
      </c>
      <c r="J36" s="1525" t="s">
        <v>49</v>
      </c>
      <c r="K36" s="1463" t="s">
        <v>50</v>
      </c>
      <c r="L36" s="1464"/>
      <c r="M36" s="1464"/>
      <c r="N36" s="1464"/>
      <c r="O36" s="1464"/>
      <c r="P36" s="1464"/>
      <c r="Q36" s="1464"/>
      <c r="R36" s="1464"/>
      <c r="S36" s="1464"/>
      <c r="T36" s="1464"/>
      <c r="U36" s="1464"/>
      <c r="V36" s="1464"/>
      <c r="W36" s="1464"/>
      <c r="X36" s="1464"/>
      <c r="Y36" s="1464"/>
      <c r="Z36" s="1464"/>
      <c r="AA36" s="1465"/>
    </row>
    <row r="37" spans="3:27" s="18" customFormat="1" ht="51" customHeight="1" thickBot="1" x14ac:dyDescent="0.25">
      <c r="C37" s="1283"/>
      <c r="D37" s="1284"/>
      <c r="E37" s="1284"/>
      <c r="F37" s="1284"/>
      <c r="G37" s="1285"/>
      <c r="H37" s="1672"/>
      <c r="I37" s="1672"/>
      <c r="J37" s="1526"/>
      <c r="K37" s="1466"/>
      <c r="L37" s="1467"/>
      <c r="M37" s="1467"/>
      <c r="N37" s="1467"/>
      <c r="O37" s="1467"/>
      <c r="P37" s="1467"/>
      <c r="Q37" s="1467"/>
      <c r="R37" s="1467"/>
      <c r="S37" s="1467"/>
      <c r="T37" s="1467"/>
      <c r="U37" s="1467"/>
      <c r="V37" s="1467"/>
      <c r="W37" s="1467"/>
      <c r="X37" s="1467"/>
      <c r="Y37" s="1467"/>
      <c r="Z37" s="1467"/>
      <c r="AA37" s="1468"/>
    </row>
    <row r="38" spans="3:27" s="18" customFormat="1" ht="58.5" customHeight="1" x14ac:dyDescent="0.2">
      <c r="C38" s="744" t="s">
        <v>422</v>
      </c>
      <c r="D38" s="745"/>
      <c r="E38" s="745"/>
      <c r="F38" s="745"/>
      <c r="G38" s="745"/>
      <c r="H38" s="95">
        <v>22208</v>
      </c>
      <c r="I38" s="310">
        <v>1456</v>
      </c>
      <c r="J38" s="311">
        <f>H38/I38</f>
        <v>15.252747252747254</v>
      </c>
      <c r="K38" s="762" t="s">
        <v>683</v>
      </c>
      <c r="L38" s="763"/>
      <c r="M38" s="763"/>
      <c r="N38" s="763"/>
      <c r="O38" s="763"/>
      <c r="P38" s="763"/>
      <c r="Q38" s="763"/>
      <c r="R38" s="763"/>
      <c r="S38" s="763"/>
      <c r="T38" s="763"/>
      <c r="U38" s="763"/>
      <c r="V38" s="763"/>
      <c r="W38" s="763"/>
      <c r="X38" s="763"/>
      <c r="Y38" s="763"/>
      <c r="Z38" s="763"/>
      <c r="AA38" s="764"/>
    </row>
    <row r="39" spans="3:27" s="18" customFormat="1" ht="57.75" customHeight="1" x14ac:dyDescent="0.2">
      <c r="C39" s="1430" t="s">
        <v>424</v>
      </c>
      <c r="D39" s="1277"/>
      <c r="E39" s="1277"/>
      <c r="F39" s="1277"/>
      <c r="G39" s="1277"/>
      <c r="H39" s="97">
        <v>23742</v>
      </c>
      <c r="I39" s="312">
        <v>1651</v>
      </c>
      <c r="J39" s="311">
        <f t="shared" ref="J39:J41" si="0">H39/I39</f>
        <v>14.38037552998183</v>
      </c>
      <c r="K39" s="762" t="s">
        <v>684</v>
      </c>
      <c r="L39" s="763"/>
      <c r="M39" s="763"/>
      <c r="N39" s="763"/>
      <c r="O39" s="763"/>
      <c r="P39" s="763"/>
      <c r="Q39" s="763"/>
      <c r="R39" s="763"/>
      <c r="S39" s="763"/>
      <c r="T39" s="763"/>
      <c r="U39" s="763"/>
      <c r="V39" s="763"/>
      <c r="W39" s="763"/>
      <c r="X39" s="763"/>
      <c r="Y39" s="763"/>
      <c r="Z39" s="763"/>
      <c r="AA39" s="764"/>
    </row>
    <row r="40" spans="3:27" s="18" customFormat="1" ht="52.5" customHeight="1" x14ac:dyDescent="0.2">
      <c r="C40" s="1430" t="s">
        <v>426</v>
      </c>
      <c r="D40" s="1277"/>
      <c r="E40" s="1277"/>
      <c r="F40" s="1277"/>
      <c r="G40" s="1277"/>
      <c r="H40" s="95">
        <v>28091</v>
      </c>
      <c r="I40" s="310">
        <v>2243</v>
      </c>
      <c r="J40" s="311">
        <f t="shared" si="0"/>
        <v>12.523851983950067</v>
      </c>
      <c r="K40" s="762" t="s">
        <v>685</v>
      </c>
      <c r="L40" s="763"/>
      <c r="M40" s="763"/>
      <c r="N40" s="763"/>
      <c r="O40" s="763"/>
      <c r="P40" s="763"/>
      <c r="Q40" s="763"/>
      <c r="R40" s="763"/>
      <c r="S40" s="763"/>
      <c r="T40" s="763"/>
      <c r="U40" s="763"/>
      <c r="V40" s="763"/>
      <c r="W40" s="763"/>
      <c r="X40" s="763"/>
      <c r="Y40" s="763"/>
      <c r="Z40" s="763"/>
      <c r="AA40" s="764"/>
    </row>
    <row r="41" spans="3:27" s="18" customFormat="1" ht="58.5" customHeight="1" thickBot="1" x14ac:dyDescent="0.25">
      <c r="C41" s="1663" t="s">
        <v>668</v>
      </c>
      <c r="D41" s="1664"/>
      <c r="E41" s="1664"/>
      <c r="F41" s="1664"/>
      <c r="G41" s="1664"/>
      <c r="H41" s="239"/>
      <c r="I41" s="239"/>
      <c r="J41" s="313" t="e">
        <f t="shared" si="0"/>
        <v>#DIV/0!</v>
      </c>
      <c r="K41" s="1665"/>
      <c r="L41" s="1666"/>
      <c r="M41" s="1666"/>
      <c r="N41" s="1666"/>
      <c r="O41" s="1666"/>
      <c r="P41" s="1666"/>
      <c r="Q41" s="1666"/>
      <c r="R41" s="1666"/>
      <c r="S41" s="1666"/>
      <c r="T41" s="1666"/>
      <c r="U41" s="1666"/>
      <c r="V41" s="1666"/>
      <c r="W41" s="1666"/>
      <c r="X41" s="1666"/>
      <c r="Y41" s="1666"/>
      <c r="Z41" s="1666"/>
      <c r="AA41" s="1667"/>
    </row>
    <row r="42" spans="3:27" s="18" customFormat="1" ht="37.5" customHeight="1" thickBot="1" x14ac:dyDescent="0.25">
      <c r="C42" s="1668" t="s">
        <v>53</v>
      </c>
      <c r="D42" s="1669"/>
      <c r="E42" s="1669"/>
      <c r="F42" s="1669"/>
      <c r="G42" s="1670"/>
      <c r="H42" s="314">
        <f>SUM(H38:H41)</f>
        <v>74041</v>
      </c>
      <c r="I42" s="307">
        <f>SUM(I38:I41)</f>
        <v>5350</v>
      </c>
      <c r="J42" s="315">
        <f>H42/I42</f>
        <v>13.839439252336449</v>
      </c>
      <c r="K42" s="753"/>
      <c r="L42" s="754"/>
      <c r="M42" s="754"/>
      <c r="N42" s="754"/>
      <c r="O42" s="754"/>
      <c r="P42" s="754"/>
      <c r="Q42" s="754"/>
      <c r="R42" s="754"/>
      <c r="S42" s="754"/>
      <c r="T42" s="754"/>
      <c r="U42" s="754"/>
      <c r="V42" s="754"/>
      <c r="W42" s="754"/>
      <c r="X42" s="754"/>
      <c r="Y42" s="754"/>
      <c r="Z42" s="754"/>
      <c r="AA42" s="755"/>
    </row>
    <row r="43" spans="3:27" s="18" customFormat="1" ht="5.25" customHeight="1" x14ac:dyDescent="0.2">
      <c r="C43" s="15"/>
      <c r="D43" s="15"/>
      <c r="E43" s="15"/>
      <c r="F43" s="15"/>
      <c r="G43" s="15"/>
      <c r="H43" s="100"/>
      <c r="I43" s="100"/>
      <c r="J43" s="101"/>
      <c r="K43" s="15"/>
      <c r="L43" s="15"/>
      <c r="M43" s="15"/>
      <c r="N43" s="15"/>
      <c r="O43" s="15"/>
      <c r="P43" s="15"/>
      <c r="Q43" s="15"/>
      <c r="R43" s="15"/>
      <c r="S43" s="15"/>
      <c r="T43" s="15"/>
      <c r="U43" s="15"/>
      <c r="V43" s="15"/>
      <c r="W43" s="15"/>
      <c r="X43" s="15"/>
      <c r="Y43" s="15"/>
      <c r="Z43" s="15"/>
      <c r="AA43" s="15"/>
    </row>
    <row r="44" spans="3:27" s="18" customFormat="1" ht="15" thickBot="1" x14ac:dyDescent="0.25">
      <c r="C44" s="15"/>
      <c r="D44" s="15"/>
      <c r="E44" s="15"/>
      <c r="F44" s="15"/>
      <c r="G44" s="15"/>
      <c r="H44" s="100"/>
      <c r="I44" s="100"/>
      <c r="J44" s="101"/>
      <c r="K44" s="15"/>
      <c r="L44" s="15"/>
      <c r="M44" s="15"/>
      <c r="N44" s="15"/>
      <c r="O44" s="15"/>
      <c r="P44" s="15"/>
      <c r="Q44" s="15"/>
      <c r="R44" s="15"/>
      <c r="S44" s="15"/>
      <c r="T44" s="15"/>
      <c r="U44" s="15"/>
      <c r="V44" s="15"/>
      <c r="W44" s="15"/>
      <c r="X44" s="15"/>
      <c r="Y44" s="15"/>
      <c r="Z44" s="15"/>
      <c r="AA44" s="15"/>
    </row>
    <row r="45" spans="3:27" s="18" customFormat="1" x14ac:dyDescent="0.2">
      <c r="C45" s="588" t="s">
        <v>54</v>
      </c>
      <c r="D45" s="589"/>
      <c r="E45" s="589"/>
      <c r="F45" s="589"/>
      <c r="G45" s="589"/>
      <c r="H45" s="589"/>
      <c r="I45" s="589"/>
      <c r="J45" s="589"/>
      <c r="K45" s="589"/>
      <c r="L45" s="589"/>
      <c r="M45" s="589"/>
      <c r="N45" s="589"/>
      <c r="O45" s="589"/>
      <c r="P45" s="589"/>
      <c r="Q45" s="589"/>
      <c r="R45" s="589"/>
      <c r="S45" s="589"/>
      <c r="T45" s="589"/>
      <c r="U45" s="589"/>
      <c r="V45" s="589"/>
      <c r="W45" s="589"/>
      <c r="X45" s="589"/>
      <c r="Y45" s="589"/>
      <c r="Z45" s="589"/>
      <c r="AA45" s="590"/>
    </row>
    <row r="46" spans="3:27" ht="15" thickBot="1" x14ac:dyDescent="0.25">
      <c r="C46" s="716"/>
      <c r="D46" s="717"/>
      <c r="E46" s="717"/>
      <c r="F46" s="717"/>
      <c r="G46" s="717"/>
      <c r="H46" s="717"/>
      <c r="I46" s="717"/>
      <c r="J46" s="717"/>
      <c r="K46" s="717"/>
      <c r="L46" s="717"/>
      <c r="M46" s="717"/>
      <c r="N46" s="717"/>
      <c r="O46" s="717"/>
      <c r="P46" s="717"/>
      <c r="Q46" s="717"/>
      <c r="R46" s="717"/>
      <c r="S46" s="717"/>
      <c r="T46" s="717"/>
      <c r="U46" s="717"/>
      <c r="V46" s="717"/>
      <c r="W46" s="717"/>
      <c r="X46" s="717"/>
      <c r="Y46" s="717"/>
      <c r="Z46" s="717"/>
      <c r="AA46" s="718"/>
    </row>
    <row r="47" spans="3:27" x14ac:dyDescent="0.2">
      <c r="C47" s="719" t="s">
        <v>186</v>
      </c>
      <c r="D47" s="720"/>
      <c r="E47" s="720"/>
      <c r="F47" s="720"/>
      <c r="G47" s="720"/>
      <c r="H47" s="720"/>
      <c r="I47" s="720"/>
      <c r="J47" s="720"/>
      <c r="K47" s="720"/>
      <c r="L47" s="720"/>
      <c r="M47" s="720"/>
      <c r="N47" s="720"/>
      <c r="O47" s="720"/>
      <c r="P47" s="720"/>
      <c r="Q47" s="720"/>
      <c r="R47" s="720"/>
      <c r="S47" s="720"/>
      <c r="T47" s="720"/>
      <c r="U47" s="720"/>
      <c r="V47" s="720"/>
      <c r="W47" s="720"/>
      <c r="X47" s="720"/>
      <c r="Y47" s="720"/>
      <c r="Z47" s="720"/>
      <c r="AA47" s="721"/>
    </row>
    <row r="48" spans="3:27" x14ac:dyDescent="0.2">
      <c r="C48" s="722"/>
      <c r="D48" s="723"/>
      <c r="E48" s="723"/>
      <c r="F48" s="723"/>
      <c r="G48" s="723"/>
      <c r="H48" s="723"/>
      <c r="I48" s="723"/>
      <c r="J48" s="723"/>
      <c r="K48" s="723"/>
      <c r="L48" s="723"/>
      <c r="M48" s="723"/>
      <c r="N48" s="723"/>
      <c r="O48" s="723"/>
      <c r="P48" s="723"/>
      <c r="Q48" s="723"/>
      <c r="R48" s="723"/>
      <c r="S48" s="723"/>
      <c r="T48" s="723"/>
      <c r="U48" s="723"/>
      <c r="V48" s="723"/>
      <c r="W48" s="723"/>
      <c r="X48" s="723"/>
      <c r="Y48" s="723"/>
      <c r="Z48" s="723"/>
      <c r="AA48" s="724"/>
    </row>
    <row r="49" spans="3:27" x14ac:dyDescent="0.2">
      <c r="C49" s="722"/>
      <c r="D49" s="723"/>
      <c r="E49" s="723"/>
      <c r="F49" s="723"/>
      <c r="G49" s="723"/>
      <c r="H49" s="723"/>
      <c r="I49" s="723"/>
      <c r="J49" s="723"/>
      <c r="K49" s="723"/>
      <c r="L49" s="723"/>
      <c r="M49" s="723"/>
      <c r="N49" s="723"/>
      <c r="O49" s="723"/>
      <c r="P49" s="723"/>
      <c r="Q49" s="723"/>
      <c r="R49" s="723"/>
      <c r="S49" s="723"/>
      <c r="T49" s="723"/>
      <c r="U49" s="723"/>
      <c r="V49" s="723"/>
      <c r="W49" s="723"/>
      <c r="X49" s="723"/>
      <c r="Y49" s="723"/>
      <c r="Z49" s="723"/>
      <c r="AA49" s="724"/>
    </row>
    <row r="50" spans="3:27" x14ac:dyDescent="0.2">
      <c r="C50" s="722"/>
      <c r="D50" s="723"/>
      <c r="E50" s="723"/>
      <c r="F50" s="723"/>
      <c r="G50" s="723"/>
      <c r="H50" s="723"/>
      <c r="I50" s="723"/>
      <c r="J50" s="723"/>
      <c r="K50" s="723"/>
      <c r="L50" s="723"/>
      <c r="M50" s="723"/>
      <c r="N50" s="723"/>
      <c r="O50" s="723"/>
      <c r="P50" s="723"/>
      <c r="Q50" s="723"/>
      <c r="R50" s="723"/>
      <c r="S50" s="723"/>
      <c r="T50" s="723"/>
      <c r="U50" s="723"/>
      <c r="V50" s="723"/>
      <c r="W50" s="723"/>
      <c r="X50" s="723"/>
      <c r="Y50" s="723"/>
      <c r="Z50" s="723"/>
      <c r="AA50" s="724"/>
    </row>
    <row r="51" spans="3:27" x14ac:dyDescent="0.2">
      <c r="C51" s="722"/>
      <c r="D51" s="723"/>
      <c r="E51" s="723"/>
      <c r="F51" s="723"/>
      <c r="G51" s="723"/>
      <c r="H51" s="723"/>
      <c r="I51" s="723"/>
      <c r="J51" s="723"/>
      <c r="K51" s="723"/>
      <c r="L51" s="723"/>
      <c r="M51" s="723"/>
      <c r="N51" s="723"/>
      <c r="O51" s="723"/>
      <c r="P51" s="723"/>
      <c r="Q51" s="723"/>
      <c r="R51" s="723"/>
      <c r="S51" s="723"/>
      <c r="T51" s="723"/>
      <c r="U51" s="723"/>
      <c r="V51" s="723"/>
      <c r="W51" s="723"/>
      <c r="X51" s="723"/>
      <c r="Y51" s="723"/>
      <c r="Z51" s="723"/>
      <c r="AA51" s="724"/>
    </row>
    <row r="52" spans="3:27" x14ac:dyDescent="0.2">
      <c r="C52" s="722"/>
      <c r="D52" s="723"/>
      <c r="E52" s="723"/>
      <c r="F52" s="723"/>
      <c r="G52" s="723"/>
      <c r="H52" s="723"/>
      <c r="I52" s="723"/>
      <c r="J52" s="723"/>
      <c r="K52" s="723"/>
      <c r="L52" s="723"/>
      <c r="M52" s="723"/>
      <c r="N52" s="723"/>
      <c r="O52" s="723"/>
      <c r="P52" s="723"/>
      <c r="Q52" s="723"/>
      <c r="R52" s="723"/>
      <c r="S52" s="723"/>
      <c r="T52" s="723"/>
      <c r="U52" s="723"/>
      <c r="V52" s="723"/>
      <c r="W52" s="723"/>
      <c r="X52" s="723"/>
      <c r="Y52" s="723"/>
      <c r="Z52" s="723"/>
      <c r="AA52" s="724"/>
    </row>
    <row r="53" spans="3:27" x14ac:dyDescent="0.2">
      <c r="C53" s="722"/>
      <c r="D53" s="723"/>
      <c r="E53" s="723"/>
      <c r="F53" s="723"/>
      <c r="G53" s="723"/>
      <c r="H53" s="723"/>
      <c r="I53" s="723"/>
      <c r="J53" s="723"/>
      <c r="K53" s="723"/>
      <c r="L53" s="723"/>
      <c r="M53" s="723"/>
      <c r="N53" s="723"/>
      <c r="O53" s="723"/>
      <c r="P53" s="723"/>
      <c r="Q53" s="723"/>
      <c r="R53" s="723"/>
      <c r="S53" s="723"/>
      <c r="T53" s="723"/>
      <c r="U53" s="723"/>
      <c r="V53" s="723"/>
      <c r="W53" s="723"/>
      <c r="X53" s="723"/>
      <c r="Y53" s="723"/>
      <c r="Z53" s="723"/>
      <c r="AA53" s="724"/>
    </row>
    <row r="54" spans="3:27" x14ac:dyDescent="0.2">
      <c r="C54" s="722"/>
      <c r="D54" s="723"/>
      <c r="E54" s="723"/>
      <c r="F54" s="723"/>
      <c r="G54" s="723"/>
      <c r="H54" s="723"/>
      <c r="I54" s="723"/>
      <c r="J54" s="723"/>
      <c r="K54" s="723"/>
      <c r="L54" s="723"/>
      <c r="M54" s="723"/>
      <c r="N54" s="723"/>
      <c r="O54" s="723"/>
      <c r="P54" s="723"/>
      <c r="Q54" s="723"/>
      <c r="R54" s="723"/>
      <c r="S54" s="723"/>
      <c r="T54" s="723"/>
      <c r="U54" s="723"/>
      <c r="V54" s="723"/>
      <c r="W54" s="723"/>
      <c r="X54" s="723"/>
      <c r="Y54" s="723"/>
      <c r="Z54" s="723"/>
      <c r="AA54" s="724"/>
    </row>
    <row r="55" spans="3:27" x14ac:dyDescent="0.2">
      <c r="C55" s="722"/>
      <c r="D55" s="723"/>
      <c r="E55" s="723"/>
      <c r="F55" s="723"/>
      <c r="G55" s="723"/>
      <c r="H55" s="723"/>
      <c r="I55" s="723"/>
      <c r="J55" s="723"/>
      <c r="K55" s="723"/>
      <c r="L55" s="723"/>
      <c r="M55" s="723"/>
      <c r="N55" s="723"/>
      <c r="O55" s="723"/>
      <c r="P55" s="723"/>
      <c r="Q55" s="723"/>
      <c r="R55" s="723"/>
      <c r="S55" s="723"/>
      <c r="T55" s="723"/>
      <c r="U55" s="723"/>
      <c r="V55" s="723"/>
      <c r="W55" s="723"/>
      <c r="X55" s="723"/>
      <c r="Y55" s="723"/>
      <c r="Z55" s="723"/>
      <c r="AA55" s="724"/>
    </row>
    <row r="56" spans="3:27" x14ac:dyDescent="0.2">
      <c r="C56" s="722"/>
      <c r="D56" s="723"/>
      <c r="E56" s="723"/>
      <c r="F56" s="723"/>
      <c r="G56" s="723"/>
      <c r="H56" s="723"/>
      <c r="I56" s="723"/>
      <c r="J56" s="723"/>
      <c r="K56" s="723"/>
      <c r="L56" s="723"/>
      <c r="M56" s="723"/>
      <c r="N56" s="723"/>
      <c r="O56" s="723"/>
      <c r="P56" s="723"/>
      <c r="Q56" s="723"/>
      <c r="R56" s="723"/>
      <c r="S56" s="723"/>
      <c r="T56" s="723"/>
      <c r="U56" s="723"/>
      <c r="V56" s="723"/>
      <c r="W56" s="723"/>
      <c r="X56" s="723"/>
      <c r="Y56" s="723"/>
      <c r="Z56" s="723"/>
      <c r="AA56" s="724"/>
    </row>
    <row r="57" spans="3:27" x14ac:dyDescent="0.2">
      <c r="C57" s="722"/>
      <c r="D57" s="723"/>
      <c r="E57" s="723"/>
      <c r="F57" s="723"/>
      <c r="G57" s="723"/>
      <c r="H57" s="723"/>
      <c r="I57" s="723"/>
      <c r="J57" s="723"/>
      <c r="K57" s="723"/>
      <c r="L57" s="723"/>
      <c r="M57" s="723"/>
      <c r="N57" s="723"/>
      <c r="O57" s="723"/>
      <c r="P57" s="723"/>
      <c r="Q57" s="723"/>
      <c r="R57" s="723"/>
      <c r="S57" s="723"/>
      <c r="T57" s="723"/>
      <c r="U57" s="723"/>
      <c r="V57" s="723"/>
      <c r="W57" s="723"/>
      <c r="X57" s="723"/>
      <c r="Y57" s="723"/>
      <c r="Z57" s="723"/>
      <c r="AA57" s="724"/>
    </row>
    <row r="58" spans="3:27" x14ac:dyDescent="0.2">
      <c r="C58" s="722"/>
      <c r="D58" s="723"/>
      <c r="E58" s="723"/>
      <c r="F58" s="723"/>
      <c r="G58" s="723"/>
      <c r="H58" s="723"/>
      <c r="I58" s="723"/>
      <c r="J58" s="723"/>
      <c r="K58" s="723"/>
      <c r="L58" s="723"/>
      <c r="M58" s="723"/>
      <c r="N58" s="723"/>
      <c r="O58" s="723"/>
      <c r="P58" s="723"/>
      <c r="Q58" s="723"/>
      <c r="R58" s="723"/>
      <c r="S58" s="723"/>
      <c r="T58" s="723"/>
      <c r="U58" s="723"/>
      <c r="V58" s="723"/>
      <c r="W58" s="723"/>
      <c r="X58" s="723"/>
      <c r="Y58" s="723"/>
      <c r="Z58" s="723"/>
      <c r="AA58" s="724"/>
    </row>
    <row r="59" spans="3:27" ht="15" thickBot="1" x14ac:dyDescent="0.25">
      <c r="C59" s="725"/>
      <c r="D59" s="726"/>
      <c r="E59" s="726"/>
      <c r="F59" s="726"/>
      <c r="G59" s="726"/>
      <c r="H59" s="726"/>
      <c r="I59" s="726"/>
      <c r="J59" s="726"/>
      <c r="K59" s="726"/>
      <c r="L59" s="726"/>
      <c r="M59" s="726"/>
      <c r="N59" s="726"/>
      <c r="O59" s="726"/>
      <c r="P59" s="726"/>
      <c r="Q59" s="726"/>
      <c r="R59" s="726"/>
      <c r="S59" s="726"/>
      <c r="T59" s="726"/>
      <c r="U59" s="726"/>
      <c r="V59" s="726"/>
      <c r="W59" s="726"/>
      <c r="X59" s="726"/>
      <c r="Y59" s="726"/>
      <c r="Z59" s="726"/>
      <c r="AA59" s="727"/>
    </row>
    <row r="60" spans="3:27" x14ac:dyDescent="0.2">
      <c r="C60" s="78"/>
      <c r="D60" s="78"/>
      <c r="E60" s="78"/>
      <c r="F60" s="78"/>
      <c r="G60" s="78"/>
      <c r="H60" s="78"/>
      <c r="I60" s="78"/>
      <c r="J60" s="78"/>
      <c r="K60" s="78"/>
      <c r="L60" s="78"/>
      <c r="M60" s="78"/>
      <c r="N60" s="78"/>
      <c r="O60" s="78"/>
      <c r="P60" s="78"/>
      <c r="Q60" s="78"/>
      <c r="R60" s="78"/>
      <c r="S60" s="78"/>
      <c r="T60" s="78"/>
      <c r="U60" s="78"/>
      <c r="V60" s="78"/>
      <c r="W60" s="78"/>
      <c r="X60" s="78"/>
      <c r="Y60" s="78"/>
      <c r="Z60" s="78"/>
      <c r="AA60" s="78"/>
    </row>
    <row r="61" spans="3:27" ht="15" thickBot="1" x14ac:dyDescent="0.25">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row>
    <row r="62" spans="3:27" x14ac:dyDescent="0.2">
      <c r="C62" s="732" t="s">
        <v>46</v>
      </c>
      <c r="D62" s="733"/>
      <c r="E62" s="733"/>
      <c r="F62" s="733"/>
      <c r="G62" s="733"/>
      <c r="H62" s="733" t="s">
        <v>85</v>
      </c>
      <c r="I62" s="733"/>
      <c r="J62" s="733" t="s">
        <v>56</v>
      </c>
      <c r="K62" s="733"/>
      <c r="L62" s="733"/>
      <c r="M62" s="733"/>
      <c r="N62" s="733" t="s">
        <v>57</v>
      </c>
      <c r="O62" s="733"/>
      <c r="P62" s="733"/>
      <c r="Q62" s="733"/>
      <c r="R62" s="733"/>
      <c r="S62" s="733"/>
      <c r="T62" s="733"/>
      <c r="U62" s="733"/>
      <c r="V62" s="738" t="s">
        <v>58</v>
      </c>
      <c r="W62" s="738"/>
      <c r="X62" s="738"/>
      <c r="Y62" s="738"/>
      <c r="Z62" s="738"/>
      <c r="AA62" s="739"/>
    </row>
    <row r="63" spans="3:27" x14ac:dyDescent="0.2">
      <c r="C63" s="734"/>
      <c r="D63" s="735"/>
      <c r="E63" s="735"/>
      <c r="F63" s="735"/>
      <c r="G63" s="735"/>
      <c r="H63" s="735"/>
      <c r="I63" s="735"/>
      <c r="J63" s="735"/>
      <c r="K63" s="735"/>
      <c r="L63" s="735"/>
      <c r="M63" s="735"/>
      <c r="N63" s="735"/>
      <c r="O63" s="735"/>
      <c r="P63" s="735"/>
      <c r="Q63" s="735"/>
      <c r="R63" s="735"/>
      <c r="S63" s="735"/>
      <c r="T63" s="735"/>
      <c r="U63" s="735"/>
      <c r="V63" s="740"/>
      <c r="W63" s="740"/>
      <c r="X63" s="740"/>
      <c r="Y63" s="740"/>
      <c r="Z63" s="740"/>
      <c r="AA63" s="741"/>
    </row>
    <row r="64" spans="3:27" x14ac:dyDescent="0.2">
      <c r="C64" s="1659"/>
      <c r="D64" s="1660"/>
      <c r="E64" s="1660"/>
      <c r="F64" s="1660"/>
      <c r="G64" s="1660"/>
      <c r="H64" s="1660"/>
      <c r="I64" s="1660"/>
      <c r="J64" s="1660"/>
      <c r="K64" s="1660"/>
      <c r="L64" s="1660"/>
      <c r="M64" s="1660"/>
      <c r="N64" s="1660"/>
      <c r="O64" s="1660"/>
      <c r="P64" s="1660"/>
      <c r="Q64" s="1660"/>
      <c r="R64" s="1660"/>
      <c r="S64" s="1660"/>
      <c r="T64" s="1660"/>
      <c r="U64" s="1660"/>
      <c r="V64" s="1661"/>
      <c r="W64" s="1661"/>
      <c r="X64" s="1661"/>
      <c r="Y64" s="1661"/>
      <c r="Z64" s="1661"/>
      <c r="AA64" s="1662"/>
    </row>
    <row r="65" spans="3:27" ht="138.75" customHeight="1" x14ac:dyDescent="0.2">
      <c r="C65" s="1654" t="s">
        <v>422</v>
      </c>
      <c r="D65" s="1655"/>
      <c r="E65" s="1655"/>
      <c r="F65" s="1655"/>
      <c r="G65" s="1655"/>
      <c r="H65" s="1562">
        <v>15.96</v>
      </c>
      <c r="I65" s="1562"/>
      <c r="J65" s="1658">
        <f>J38</f>
        <v>15.252747252747254</v>
      </c>
      <c r="K65" s="1658"/>
      <c r="L65" s="1658"/>
      <c r="M65" s="1658"/>
      <c r="N65" s="1650" t="s">
        <v>686</v>
      </c>
      <c r="O65" s="1650"/>
      <c r="P65" s="1650"/>
      <c r="Q65" s="1650"/>
      <c r="R65" s="1650"/>
      <c r="S65" s="1650"/>
      <c r="T65" s="1650"/>
      <c r="U65" s="1650"/>
      <c r="V65" s="1548" t="s">
        <v>687</v>
      </c>
      <c r="W65" s="1548"/>
      <c r="X65" s="1548"/>
      <c r="Y65" s="1548"/>
      <c r="Z65" s="1548"/>
      <c r="AA65" s="1548"/>
    </row>
    <row r="66" spans="3:27" ht="156" customHeight="1" x14ac:dyDescent="0.2">
      <c r="C66" s="1654" t="s">
        <v>424</v>
      </c>
      <c r="D66" s="1655"/>
      <c r="E66" s="1655"/>
      <c r="F66" s="1655"/>
      <c r="G66" s="1655"/>
      <c r="H66" s="1562">
        <v>17.57</v>
      </c>
      <c r="I66" s="1562"/>
      <c r="J66" s="1658">
        <f>J39</f>
        <v>14.38037552998183</v>
      </c>
      <c r="K66" s="1658"/>
      <c r="L66" s="1658"/>
      <c r="M66" s="1658"/>
      <c r="N66" s="1650" t="s">
        <v>688</v>
      </c>
      <c r="O66" s="1650"/>
      <c r="P66" s="1650"/>
      <c r="Q66" s="1650"/>
      <c r="R66" s="1650"/>
      <c r="S66" s="1650"/>
      <c r="T66" s="1650"/>
      <c r="U66" s="1650"/>
      <c r="V66" s="1650" t="s">
        <v>687</v>
      </c>
      <c r="W66" s="1650"/>
      <c r="X66" s="1650"/>
      <c r="Y66" s="1650"/>
      <c r="Z66" s="1650"/>
      <c r="AA66" s="1650"/>
    </row>
    <row r="67" spans="3:27" ht="155.25" customHeight="1" x14ac:dyDescent="0.2">
      <c r="C67" s="1654" t="s">
        <v>426</v>
      </c>
      <c r="D67" s="1655"/>
      <c r="E67" s="1655"/>
      <c r="F67" s="1655"/>
      <c r="G67" s="1655"/>
      <c r="H67" s="1562">
        <v>17.84</v>
      </c>
      <c r="I67" s="1562"/>
      <c r="J67" s="1658">
        <f>J40</f>
        <v>12.523851983950067</v>
      </c>
      <c r="K67" s="1658"/>
      <c r="L67" s="1658"/>
      <c r="M67" s="1658"/>
      <c r="N67" s="1650" t="s">
        <v>689</v>
      </c>
      <c r="O67" s="1650"/>
      <c r="P67" s="1650"/>
      <c r="Q67" s="1650"/>
      <c r="R67" s="1650"/>
      <c r="S67" s="1650"/>
      <c r="T67" s="1650"/>
      <c r="U67" s="1650"/>
      <c r="V67" s="1650" t="s">
        <v>687</v>
      </c>
      <c r="W67" s="1650"/>
      <c r="X67" s="1650"/>
      <c r="Y67" s="1650"/>
      <c r="Z67" s="1650"/>
      <c r="AA67" s="1650"/>
    </row>
    <row r="68" spans="3:27" ht="152.25" customHeight="1" x14ac:dyDescent="0.2">
      <c r="C68" s="1654" t="s">
        <v>668</v>
      </c>
      <c r="D68" s="1655"/>
      <c r="E68" s="1655"/>
      <c r="F68" s="1655"/>
      <c r="G68" s="1655"/>
      <c r="H68" s="1656">
        <v>17.72</v>
      </c>
      <c r="I68" s="1656"/>
      <c r="J68" s="1657"/>
      <c r="K68" s="1657"/>
      <c r="L68" s="1657"/>
      <c r="M68" s="1657"/>
      <c r="N68" s="1650"/>
      <c r="O68" s="1650"/>
      <c r="P68" s="1650"/>
      <c r="Q68" s="1650"/>
      <c r="R68" s="1650"/>
      <c r="S68" s="1650"/>
      <c r="T68" s="1650"/>
      <c r="U68" s="1650"/>
      <c r="V68" s="1650"/>
      <c r="W68" s="1650"/>
      <c r="X68" s="1650"/>
      <c r="Y68" s="1650"/>
      <c r="Z68" s="1650"/>
      <c r="AA68" s="1650"/>
    </row>
  </sheetData>
  <mergeCells count="100">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4:AA35"/>
    <mergeCell ref="C36:G37"/>
    <mergeCell ref="H36:H37"/>
    <mergeCell ref="I36:I37"/>
    <mergeCell ref="J36:J37"/>
    <mergeCell ref="K36:AA37"/>
    <mergeCell ref="C47:AA59"/>
    <mergeCell ref="C38:G38"/>
    <mergeCell ref="K38:AA38"/>
    <mergeCell ref="C39:G39"/>
    <mergeCell ref="K39:AA39"/>
    <mergeCell ref="C40:G40"/>
    <mergeCell ref="K40:AA40"/>
    <mergeCell ref="C41:G41"/>
    <mergeCell ref="K41:AA41"/>
    <mergeCell ref="C42:G42"/>
    <mergeCell ref="K42:AA42"/>
    <mergeCell ref="C45:AA46"/>
    <mergeCell ref="C65:G65"/>
    <mergeCell ref="H65:I65"/>
    <mergeCell ref="J65:M65"/>
    <mergeCell ref="N65:U65"/>
    <mergeCell ref="V65:AA65"/>
    <mergeCell ref="C62:G64"/>
    <mergeCell ref="H62:I64"/>
    <mergeCell ref="J62:M64"/>
    <mergeCell ref="N62:U64"/>
    <mergeCell ref="V62:AA64"/>
    <mergeCell ref="C67:G67"/>
    <mergeCell ref="H67:I67"/>
    <mergeCell ref="J67:M67"/>
    <mergeCell ref="N67:U67"/>
    <mergeCell ref="V67:AA67"/>
    <mergeCell ref="C66:G66"/>
    <mergeCell ref="H66:I66"/>
    <mergeCell ref="J66:M66"/>
    <mergeCell ref="N66:U66"/>
    <mergeCell ref="V66:AA66"/>
    <mergeCell ref="C68:G68"/>
    <mergeCell ref="H68:I68"/>
    <mergeCell ref="J68:M68"/>
    <mergeCell ref="N68:U68"/>
    <mergeCell ref="V68:AA68"/>
  </mergeCells>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E61"/>
  <sheetViews>
    <sheetView view="pageBreakPreview" zoomScaleNormal="100" zoomScaleSheetLayoutView="100" zoomScalePageLayoutView="70" workbookViewId="0">
      <selection activeCell="K38" sqref="K38:AA38"/>
    </sheetView>
  </sheetViews>
  <sheetFormatPr baseColWidth="10" defaultColWidth="3.7109375" defaultRowHeight="14.25" x14ac:dyDescent="0.2"/>
  <cols>
    <col min="1" max="1" width="3.7109375" style="1"/>
    <col min="2" max="2" width="2.85546875" style="1" customWidth="1"/>
    <col min="3" max="6" width="2.7109375" style="1" customWidth="1"/>
    <col min="7" max="7" width="7.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5.8554687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30" width="3.7109375" style="1"/>
    <col min="31" max="31" width="80.7109375" style="1" customWidth="1"/>
    <col min="32" max="16384" width="3.7109375" style="1"/>
  </cols>
  <sheetData>
    <row r="1" spans="2:28" ht="15" thickBot="1" x14ac:dyDescent="0.25">
      <c r="B1" s="2"/>
      <c r="C1" s="2"/>
      <c r="D1" s="2"/>
      <c r="E1" s="2"/>
      <c r="F1" s="2"/>
    </row>
    <row r="2" spans="2:28"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row>
    <row r="3" spans="2:28" ht="15"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6"/>
      <c r="AA3" s="486"/>
      <c r="AB3" s="487"/>
    </row>
    <row r="4" spans="2:28" ht="15.75"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444" t="s">
        <v>4</v>
      </c>
      <c r="D7" s="445"/>
      <c r="E7" s="445"/>
      <c r="F7" s="445"/>
      <c r="G7" s="445"/>
      <c r="H7" s="446"/>
      <c r="I7" s="770" t="s">
        <v>690</v>
      </c>
      <c r="J7" s="771"/>
      <c r="K7" s="771"/>
      <c r="L7" s="771"/>
      <c r="M7" s="771"/>
      <c r="N7" s="771"/>
      <c r="O7" s="771"/>
      <c r="P7" s="771"/>
      <c r="Q7" s="771"/>
      <c r="R7" s="771"/>
      <c r="S7" s="771"/>
      <c r="T7" s="771"/>
      <c r="U7" s="771"/>
      <c r="V7" s="771"/>
      <c r="W7" s="771"/>
      <c r="X7" s="771"/>
      <c r="Y7" s="771"/>
      <c r="Z7" s="771"/>
      <c r="AA7" s="772"/>
      <c r="AB7" s="10"/>
    </row>
    <row r="8" spans="2:28" ht="15.75" thickBot="1" x14ac:dyDescent="0.25">
      <c r="B8" s="9"/>
      <c r="C8" s="447"/>
      <c r="D8" s="448"/>
      <c r="E8" s="448"/>
      <c r="F8" s="448"/>
      <c r="G8" s="448"/>
      <c r="H8" s="449"/>
      <c r="I8" s="773"/>
      <c r="J8" s="774"/>
      <c r="K8" s="774"/>
      <c r="L8" s="774"/>
      <c r="M8" s="774"/>
      <c r="N8" s="774"/>
      <c r="O8" s="774"/>
      <c r="P8" s="774"/>
      <c r="Q8" s="774"/>
      <c r="R8" s="774"/>
      <c r="S8" s="774"/>
      <c r="T8" s="774"/>
      <c r="U8" s="774"/>
      <c r="V8" s="774"/>
      <c r="W8" s="774"/>
      <c r="X8" s="774"/>
      <c r="Y8" s="774"/>
      <c r="Z8" s="774"/>
      <c r="AA8" s="77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444" t="s">
        <v>6</v>
      </c>
      <c r="D10" s="445"/>
      <c r="E10" s="445"/>
      <c r="F10" s="445"/>
      <c r="G10" s="445"/>
      <c r="H10" s="446"/>
      <c r="I10" s="501" t="s">
        <v>691</v>
      </c>
      <c r="J10" s="502"/>
      <c r="K10" s="502"/>
      <c r="L10" s="502"/>
      <c r="M10" s="502"/>
      <c r="N10" s="502"/>
      <c r="O10" s="502"/>
      <c r="P10" s="502"/>
      <c r="Q10" s="503"/>
      <c r="R10" s="498" t="s">
        <v>8</v>
      </c>
      <c r="S10" s="499"/>
      <c r="T10" s="499"/>
      <c r="U10" s="500"/>
      <c r="V10" s="400" t="s">
        <v>9</v>
      </c>
      <c r="W10" s="401"/>
      <c r="X10" s="401"/>
      <c r="Y10" s="401"/>
      <c r="Z10" s="401"/>
      <c r="AA10" s="402"/>
      <c r="AB10" s="10"/>
    </row>
    <row r="11" spans="2:28" ht="19.899999999999999" customHeight="1" thickBot="1" x14ac:dyDescent="0.25">
      <c r="B11" s="9"/>
      <c r="C11" s="447"/>
      <c r="D11" s="448"/>
      <c r="E11" s="448"/>
      <c r="F11" s="448"/>
      <c r="G11" s="448"/>
      <c r="H11" s="449"/>
      <c r="I11" s="504"/>
      <c r="J11" s="505"/>
      <c r="K11" s="505"/>
      <c r="L11" s="505"/>
      <c r="M11" s="505"/>
      <c r="N11" s="505"/>
      <c r="O11" s="505"/>
      <c r="P11" s="505"/>
      <c r="Q11" s="506"/>
      <c r="R11" s="427" t="s">
        <v>692</v>
      </c>
      <c r="S11" s="507"/>
      <c r="T11" s="507"/>
      <c r="U11" s="508"/>
      <c r="V11" s="477">
        <v>2</v>
      </c>
      <c r="W11" s="496"/>
      <c r="X11" s="496"/>
      <c r="Y11" s="496"/>
      <c r="Z11" s="496"/>
      <c r="AA11" s="497"/>
      <c r="AB11" s="10"/>
    </row>
    <row r="12" spans="2:28" ht="10.1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8.75" customHeight="1" x14ac:dyDescent="0.2">
      <c r="B13" s="14"/>
      <c r="C13" s="444" t="s">
        <v>11</v>
      </c>
      <c r="D13" s="445"/>
      <c r="E13" s="445"/>
      <c r="F13" s="445"/>
      <c r="G13" s="445"/>
      <c r="H13" s="446"/>
      <c r="I13" s="450" t="s">
        <v>693</v>
      </c>
      <c r="J13" s="451"/>
      <c r="K13" s="451"/>
      <c r="L13" s="451"/>
      <c r="M13" s="451"/>
      <c r="N13" s="451"/>
      <c r="O13" s="451"/>
      <c r="P13" s="451"/>
      <c r="Q13" s="451"/>
      <c r="R13" s="451"/>
      <c r="S13" s="452"/>
      <c r="T13" s="444" t="s">
        <v>13</v>
      </c>
      <c r="U13" s="445"/>
      <c r="V13" s="445"/>
      <c r="W13" s="445"/>
      <c r="X13" s="445"/>
      <c r="Y13" s="445"/>
      <c r="Z13" s="445"/>
      <c r="AA13" s="446"/>
      <c r="AB13" s="16"/>
    </row>
    <row r="14" spans="2:28" ht="28.15" customHeight="1" thickBot="1" x14ac:dyDescent="0.25">
      <c r="B14" s="14"/>
      <c r="C14" s="447"/>
      <c r="D14" s="448"/>
      <c r="E14" s="448"/>
      <c r="F14" s="448"/>
      <c r="G14" s="448"/>
      <c r="H14" s="449"/>
      <c r="I14" s="453"/>
      <c r="J14" s="454"/>
      <c r="K14" s="454"/>
      <c r="L14" s="454"/>
      <c r="M14" s="454"/>
      <c r="N14" s="454"/>
      <c r="O14" s="454"/>
      <c r="P14" s="454"/>
      <c r="Q14" s="454"/>
      <c r="R14" s="454"/>
      <c r="S14" s="455"/>
      <c r="T14" s="456" t="s">
        <v>67</v>
      </c>
      <c r="U14" s="457"/>
      <c r="V14" s="457"/>
      <c r="W14" s="457"/>
      <c r="X14" s="457"/>
      <c r="Y14" s="457"/>
      <c r="Z14" s="457"/>
      <c r="AA14" s="458"/>
      <c r="AB14" s="16"/>
    </row>
    <row r="15" spans="2:28" ht="10.15"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46.15" customHeight="1" thickBot="1" x14ac:dyDescent="0.25">
      <c r="B16" s="14"/>
      <c r="C16" s="421" t="s">
        <v>15</v>
      </c>
      <c r="D16" s="422"/>
      <c r="E16" s="422"/>
      <c r="F16" s="422"/>
      <c r="G16" s="422"/>
      <c r="H16" s="423"/>
      <c r="I16" s="424" t="s">
        <v>694</v>
      </c>
      <c r="J16" s="425"/>
      <c r="K16" s="425"/>
      <c r="L16" s="425"/>
      <c r="M16" s="425"/>
      <c r="N16" s="425"/>
      <c r="O16" s="425"/>
      <c r="P16" s="425"/>
      <c r="Q16" s="425"/>
      <c r="R16" s="425"/>
      <c r="S16" s="425"/>
      <c r="T16" s="425"/>
      <c r="U16" s="425"/>
      <c r="V16" s="425"/>
      <c r="W16" s="425"/>
      <c r="X16" s="425"/>
      <c r="Y16" s="425"/>
      <c r="Z16" s="425"/>
      <c r="AA16" s="426"/>
      <c r="AB16" s="16"/>
    </row>
    <row r="17" spans="2:31" ht="10.1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31" ht="64.150000000000006" customHeight="1" thickBot="1" x14ac:dyDescent="0.25">
      <c r="B18" s="14"/>
      <c r="C18" s="421" t="s">
        <v>69</v>
      </c>
      <c r="D18" s="422"/>
      <c r="E18" s="422"/>
      <c r="F18" s="422"/>
      <c r="G18" s="422"/>
      <c r="H18" s="423"/>
      <c r="I18" s="1449" t="s">
        <v>695</v>
      </c>
      <c r="J18" s="1450"/>
      <c r="K18" s="1450"/>
      <c r="L18" s="1450"/>
      <c r="M18" s="1450"/>
      <c r="N18" s="1450"/>
      <c r="O18" s="1450"/>
      <c r="P18" s="1450"/>
      <c r="Q18" s="1450"/>
      <c r="R18" s="1450"/>
      <c r="S18" s="1450"/>
      <c r="T18" s="1450"/>
      <c r="U18" s="1450"/>
      <c r="V18" s="1450"/>
      <c r="W18" s="1450"/>
      <c r="X18" s="1450"/>
      <c r="Y18" s="1450"/>
      <c r="Z18" s="1450"/>
      <c r="AA18" s="1451"/>
      <c r="AB18" s="16"/>
    </row>
    <row r="19" spans="2:31" ht="8.4499999999999993"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31" ht="16.899999999999999" customHeight="1" x14ac:dyDescent="0.2">
      <c r="B20" s="14"/>
      <c r="C20" s="462" t="s">
        <v>19</v>
      </c>
      <c r="D20" s="463"/>
      <c r="E20" s="463"/>
      <c r="F20" s="463"/>
      <c r="G20" s="463"/>
      <c r="H20" s="464"/>
      <c r="I20" s="468" t="s">
        <v>696</v>
      </c>
      <c r="J20" s="469"/>
      <c r="K20" s="469"/>
      <c r="L20" s="470"/>
      <c r="M20" s="400" t="s">
        <v>21</v>
      </c>
      <c r="N20" s="401"/>
      <c r="O20" s="401"/>
      <c r="P20" s="401"/>
      <c r="Q20" s="401"/>
      <c r="R20" s="401"/>
      <c r="S20" s="402"/>
      <c r="T20" s="400" t="s">
        <v>22</v>
      </c>
      <c r="U20" s="401"/>
      <c r="V20" s="401"/>
      <c r="W20" s="401"/>
      <c r="X20" s="401"/>
      <c r="Y20" s="401"/>
      <c r="Z20" s="401"/>
      <c r="AA20" s="402"/>
      <c r="AB20" s="16"/>
    </row>
    <row r="21" spans="2:31" ht="20.45" customHeight="1" thickBot="1" x14ac:dyDescent="0.25">
      <c r="B21" s="14"/>
      <c r="C21" s="465"/>
      <c r="D21" s="466"/>
      <c r="E21" s="466"/>
      <c r="F21" s="466"/>
      <c r="G21" s="466"/>
      <c r="H21" s="467"/>
      <c r="I21" s="471"/>
      <c r="J21" s="472"/>
      <c r="K21" s="472"/>
      <c r="L21" s="473"/>
      <c r="M21" s="474" t="s">
        <v>23</v>
      </c>
      <c r="N21" s="475"/>
      <c r="O21" s="475"/>
      <c r="P21" s="475"/>
      <c r="Q21" s="475"/>
      <c r="R21" s="475"/>
      <c r="S21" s="476"/>
      <c r="T21" s="477" t="s">
        <v>24</v>
      </c>
      <c r="U21" s="475"/>
      <c r="V21" s="475"/>
      <c r="W21" s="475"/>
      <c r="X21" s="475"/>
      <c r="Y21" s="475"/>
      <c r="Z21" s="475"/>
      <c r="AA21" s="476"/>
      <c r="AB21" s="16"/>
    </row>
    <row r="22" spans="2:31" ht="8.4499999999999993"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31" ht="25.15" customHeight="1" x14ac:dyDescent="0.2">
      <c r="B23" s="14"/>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c r="AB23" s="16"/>
      <c r="AE23" s="1" t="s">
        <v>697</v>
      </c>
    </row>
    <row r="24" spans="2:31" ht="39.6" customHeight="1" thickBot="1" x14ac:dyDescent="0.25">
      <c r="B24" s="14"/>
      <c r="C24" s="403" t="s">
        <v>698</v>
      </c>
      <c r="D24" s="404"/>
      <c r="E24" s="404"/>
      <c r="F24" s="404"/>
      <c r="G24" s="404"/>
      <c r="H24" s="404"/>
      <c r="I24" s="405"/>
      <c r="J24" s="403" t="s">
        <v>699</v>
      </c>
      <c r="K24" s="404"/>
      <c r="L24" s="404"/>
      <c r="M24" s="404"/>
      <c r="N24" s="404"/>
      <c r="O24" s="404"/>
      <c r="P24" s="405"/>
      <c r="Q24" s="406" t="s">
        <v>700</v>
      </c>
      <c r="R24" s="407"/>
      <c r="S24" s="407"/>
      <c r="T24" s="407"/>
      <c r="U24" s="407"/>
      <c r="V24" s="407"/>
      <c r="W24" s="407"/>
      <c r="X24" s="407"/>
      <c r="Y24" s="407"/>
      <c r="Z24" s="407"/>
      <c r="AA24" s="408"/>
      <c r="AB24" s="16"/>
    </row>
    <row r="25" spans="2:31" ht="11.45"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31" ht="22.9" customHeight="1" thickBot="1" x14ac:dyDescent="0.25">
      <c r="B26" s="14"/>
      <c r="C26" s="421" t="s">
        <v>31</v>
      </c>
      <c r="D26" s="422"/>
      <c r="E26" s="422"/>
      <c r="F26" s="422"/>
      <c r="G26" s="422"/>
      <c r="H26" s="423"/>
      <c r="I26" s="1710" t="s">
        <v>701</v>
      </c>
      <c r="J26" s="1711"/>
      <c r="K26" s="1711"/>
      <c r="L26" s="1711"/>
      <c r="M26" s="1711"/>
      <c r="N26" s="1711"/>
      <c r="O26" s="1711"/>
      <c r="P26" s="1711"/>
      <c r="Q26" s="1711"/>
      <c r="R26" s="1711"/>
      <c r="S26" s="1711"/>
      <c r="T26" s="1711"/>
      <c r="U26" s="1711"/>
      <c r="V26" s="1711"/>
      <c r="W26" s="1711"/>
      <c r="X26" s="1711"/>
      <c r="Y26" s="1711"/>
      <c r="Z26" s="1711"/>
      <c r="AA26" s="1712"/>
      <c r="AB26" s="16"/>
      <c r="AE26" s="615" t="s">
        <v>702</v>
      </c>
    </row>
    <row r="27" spans="2:31" ht="9"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c r="AE27" s="615"/>
    </row>
    <row r="28" spans="2:31" ht="43.15" customHeight="1" thickBot="1" x14ac:dyDescent="0.25">
      <c r="B28" s="14"/>
      <c r="C28" s="421" t="s">
        <v>33</v>
      </c>
      <c r="D28" s="422"/>
      <c r="E28" s="422"/>
      <c r="F28" s="422"/>
      <c r="G28" s="422"/>
      <c r="H28" s="423"/>
      <c r="I28" s="427" t="s">
        <v>61</v>
      </c>
      <c r="J28" s="424"/>
      <c r="K28" s="409" t="s">
        <v>34</v>
      </c>
      <c r="L28" s="410"/>
      <c r="M28" s="410"/>
      <c r="N28" s="411"/>
      <c r="O28" s="461" t="s">
        <v>35</v>
      </c>
      <c r="P28" s="459"/>
      <c r="Q28" s="459"/>
      <c r="R28" s="460"/>
      <c r="S28" s="32"/>
      <c r="T28" s="459" t="s">
        <v>36</v>
      </c>
      <c r="U28" s="459"/>
      <c r="V28" s="460"/>
      <c r="W28" s="31" t="s">
        <v>37</v>
      </c>
      <c r="X28" s="441" t="s">
        <v>38</v>
      </c>
      <c r="Y28" s="442"/>
      <c r="Z28" s="443"/>
      <c r="AA28" s="30"/>
      <c r="AB28" s="16"/>
      <c r="AE28" s="1" t="s">
        <v>703</v>
      </c>
    </row>
    <row r="29" spans="2:31" ht="10.15"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31" ht="15" customHeight="1" x14ac:dyDescent="0.25">
      <c r="B30" s="14"/>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c r="AB30" s="16"/>
    </row>
    <row r="31" spans="2:31" ht="12" customHeight="1" x14ac:dyDescent="0.2">
      <c r="B31" s="14"/>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c r="AB31" s="16"/>
    </row>
    <row r="32" spans="2:31" ht="15" customHeight="1" thickBot="1" x14ac:dyDescent="0.25">
      <c r="B32" s="14"/>
      <c r="C32" s="438"/>
      <c r="D32" s="439"/>
      <c r="E32" s="439"/>
      <c r="F32" s="439"/>
      <c r="G32" s="439"/>
      <c r="H32" s="439"/>
      <c r="I32" s="439"/>
      <c r="J32" s="440"/>
      <c r="K32" s="587">
        <v>0.7</v>
      </c>
      <c r="L32" s="429"/>
      <c r="M32" s="429"/>
      <c r="N32" s="429"/>
      <c r="O32" s="430">
        <v>0.79</v>
      </c>
      <c r="P32" s="429"/>
      <c r="Q32" s="429"/>
      <c r="R32" s="429"/>
      <c r="S32" s="430">
        <v>0.8</v>
      </c>
      <c r="T32" s="429"/>
      <c r="U32" s="430">
        <v>0.89</v>
      </c>
      <c r="V32" s="429"/>
      <c r="W32" s="429"/>
      <c r="X32" s="430">
        <v>0.9</v>
      </c>
      <c r="Y32" s="429"/>
      <c r="Z32" s="430">
        <v>1</v>
      </c>
      <c r="AA32" s="431"/>
      <c r="AB32" s="16"/>
    </row>
    <row r="33" spans="2:28" ht="7.9"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18" customFormat="1" ht="15" thickBot="1" x14ac:dyDescent="0.25">
      <c r="B34" s="19"/>
      <c r="C34" s="415" t="s">
        <v>45</v>
      </c>
      <c r="D34" s="416"/>
      <c r="E34" s="416"/>
      <c r="F34" s="416"/>
      <c r="G34" s="416"/>
      <c r="H34" s="416"/>
      <c r="I34" s="416"/>
      <c r="J34" s="416"/>
      <c r="K34" s="416"/>
      <c r="L34" s="416"/>
      <c r="M34" s="416"/>
      <c r="N34" s="416"/>
      <c r="O34" s="416"/>
      <c r="P34" s="416"/>
      <c r="Q34" s="416"/>
      <c r="R34" s="416"/>
      <c r="S34" s="416"/>
      <c r="T34" s="416"/>
      <c r="U34" s="416"/>
      <c r="V34" s="416"/>
      <c r="W34" s="416"/>
      <c r="X34" s="416"/>
      <c r="Y34" s="416"/>
      <c r="Z34" s="416"/>
      <c r="AA34" s="417"/>
      <c r="AB34" s="16"/>
    </row>
    <row r="35" spans="2:28" s="18" customFormat="1" ht="45.6" customHeight="1" thickBot="1" x14ac:dyDescent="0.25">
      <c r="B35" s="19"/>
      <c r="C35" s="415" t="s">
        <v>46</v>
      </c>
      <c r="D35" s="416"/>
      <c r="E35" s="416"/>
      <c r="F35" s="416"/>
      <c r="G35" s="417"/>
      <c r="H35" s="38" t="s">
        <v>704</v>
      </c>
      <c r="I35" s="38" t="s">
        <v>705</v>
      </c>
      <c r="J35" s="38" t="s">
        <v>49</v>
      </c>
      <c r="K35" s="418" t="s">
        <v>50</v>
      </c>
      <c r="L35" s="419"/>
      <c r="M35" s="419"/>
      <c r="N35" s="419"/>
      <c r="O35" s="419"/>
      <c r="P35" s="419"/>
      <c r="Q35" s="419"/>
      <c r="R35" s="419"/>
      <c r="S35" s="419"/>
      <c r="T35" s="419"/>
      <c r="U35" s="419"/>
      <c r="V35" s="419"/>
      <c r="W35" s="419"/>
      <c r="X35" s="419"/>
      <c r="Y35" s="419"/>
      <c r="Z35" s="419"/>
      <c r="AA35" s="420"/>
      <c r="AB35" s="16"/>
    </row>
    <row r="36" spans="2:28" s="18" customFormat="1" ht="64.5" customHeight="1" x14ac:dyDescent="0.2">
      <c r="B36" s="19"/>
      <c r="C36" s="1692" t="s">
        <v>179</v>
      </c>
      <c r="D36" s="1693"/>
      <c r="E36" s="1693"/>
      <c r="F36" s="1693"/>
      <c r="G36" s="1694"/>
      <c r="H36" s="321">
        <v>15851</v>
      </c>
      <c r="I36" s="321">
        <v>19115</v>
      </c>
      <c r="J36" s="319">
        <f>+H36/I36</f>
        <v>0.82924404917603978</v>
      </c>
      <c r="K36" s="1695" t="s">
        <v>706</v>
      </c>
      <c r="L36" s="1696"/>
      <c r="M36" s="1696"/>
      <c r="N36" s="1696"/>
      <c r="O36" s="1696"/>
      <c r="P36" s="1696"/>
      <c r="Q36" s="1696"/>
      <c r="R36" s="1696"/>
      <c r="S36" s="1696"/>
      <c r="T36" s="1696"/>
      <c r="U36" s="1696"/>
      <c r="V36" s="1696"/>
      <c r="W36" s="1696"/>
      <c r="X36" s="1696"/>
      <c r="Y36" s="1696"/>
      <c r="Z36" s="1696"/>
      <c r="AA36" s="1697"/>
      <c r="AB36" s="16"/>
    </row>
    <row r="37" spans="2:28" s="18" customFormat="1" ht="64.5" customHeight="1" x14ac:dyDescent="0.2">
      <c r="B37" s="19"/>
      <c r="C37" s="1692" t="s">
        <v>707</v>
      </c>
      <c r="D37" s="1693"/>
      <c r="E37" s="1693"/>
      <c r="F37" s="1693"/>
      <c r="G37" s="1694"/>
      <c r="H37" s="62">
        <v>8224</v>
      </c>
      <c r="I37" s="62">
        <v>11056</v>
      </c>
      <c r="J37" s="319">
        <f>+H37/I37</f>
        <v>0.74384949348769902</v>
      </c>
      <c r="K37" s="1698" t="s">
        <v>708</v>
      </c>
      <c r="L37" s="1699"/>
      <c r="M37" s="1699"/>
      <c r="N37" s="1699"/>
      <c r="O37" s="1699"/>
      <c r="P37" s="1699"/>
      <c r="Q37" s="1699"/>
      <c r="R37" s="1699"/>
      <c r="S37" s="1699"/>
      <c r="T37" s="1699"/>
      <c r="U37" s="1699"/>
      <c r="V37" s="1699"/>
      <c r="W37" s="1699"/>
      <c r="X37" s="1699"/>
      <c r="Y37" s="1699"/>
      <c r="Z37" s="1699"/>
      <c r="AA37" s="1700"/>
      <c r="AB37" s="16"/>
    </row>
    <row r="38" spans="2:28" s="18" customFormat="1" ht="65.25" customHeight="1" x14ac:dyDescent="0.2">
      <c r="B38" s="19"/>
      <c r="C38" s="1692" t="s">
        <v>709</v>
      </c>
      <c r="D38" s="1693"/>
      <c r="E38" s="1693"/>
      <c r="F38" s="1693"/>
      <c r="G38" s="1694"/>
      <c r="H38" s="320">
        <v>12643</v>
      </c>
      <c r="I38" s="320">
        <v>15862</v>
      </c>
      <c r="J38" s="319">
        <f>H38/I38</f>
        <v>0.79706216113983108</v>
      </c>
      <c r="K38" s="1701" t="s">
        <v>710</v>
      </c>
      <c r="L38" s="1702"/>
      <c r="M38" s="1702"/>
      <c r="N38" s="1702"/>
      <c r="O38" s="1702"/>
      <c r="P38" s="1702"/>
      <c r="Q38" s="1702"/>
      <c r="R38" s="1702"/>
      <c r="S38" s="1702"/>
      <c r="T38" s="1702"/>
      <c r="U38" s="1702"/>
      <c r="V38" s="1702"/>
      <c r="W38" s="1702"/>
      <c r="X38" s="1702"/>
      <c r="Y38" s="1702"/>
      <c r="Z38" s="1702"/>
      <c r="AA38" s="1703"/>
      <c r="AB38" s="16"/>
    </row>
    <row r="39" spans="2:28" s="18" customFormat="1" ht="20.25" customHeight="1" thickBot="1" x14ac:dyDescent="0.25">
      <c r="B39" s="19"/>
      <c r="C39" s="1704" t="s">
        <v>711</v>
      </c>
      <c r="D39" s="1705"/>
      <c r="E39" s="1705"/>
      <c r="F39" s="1705"/>
      <c r="G39" s="1706"/>
      <c r="H39" s="318"/>
      <c r="I39" s="318"/>
      <c r="J39" s="317"/>
      <c r="K39" s="1707"/>
      <c r="L39" s="1708"/>
      <c r="M39" s="1708"/>
      <c r="N39" s="1708"/>
      <c r="O39" s="1708"/>
      <c r="P39" s="1708"/>
      <c r="Q39" s="1708"/>
      <c r="R39" s="1708"/>
      <c r="S39" s="1708"/>
      <c r="T39" s="1708"/>
      <c r="U39" s="1708"/>
      <c r="V39" s="1708"/>
      <c r="W39" s="1708"/>
      <c r="X39" s="1708"/>
      <c r="Y39" s="1708"/>
      <c r="Z39" s="1708"/>
      <c r="AA39" s="1709"/>
      <c r="AB39" s="16"/>
    </row>
    <row r="40" spans="2:28" s="18" customFormat="1" ht="15.75" customHeight="1" thickBot="1" x14ac:dyDescent="0.25">
      <c r="B40" s="19"/>
      <c r="C40" s="536" t="s">
        <v>53</v>
      </c>
      <c r="D40" s="537"/>
      <c r="E40" s="537"/>
      <c r="F40" s="537"/>
      <c r="G40" s="538"/>
      <c r="H40" s="59">
        <f>SUM(H36:H39)</f>
        <v>36718</v>
      </c>
      <c r="I40" s="59">
        <f>SUM(I36:I39)</f>
        <v>46033</v>
      </c>
      <c r="J40" s="322">
        <f>H40/I40</f>
        <v>0.79764516759715853</v>
      </c>
      <c r="K40" s="539"/>
      <c r="L40" s="540"/>
      <c r="M40" s="540"/>
      <c r="N40" s="540"/>
      <c r="O40" s="540"/>
      <c r="P40" s="540"/>
      <c r="Q40" s="540"/>
      <c r="R40" s="540"/>
      <c r="S40" s="540"/>
      <c r="T40" s="540"/>
      <c r="U40" s="540"/>
      <c r="V40" s="540"/>
      <c r="W40" s="540"/>
      <c r="X40" s="540"/>
      <c r="Y40" s="540"/>
      <c r="Z40" s="540"/>
      <c r="AA40" s="541"/>
      <c r="AB40" s="16"/>
    </row>
    <row r="41" spans="2:28" s="18" customFormat="1" ht="5.25" customHeight="1" x14ac:dyDescent="0.2">
      <c r="B41" s="19"/>
      <c r="C41" s="56"/>
      <c r="D41" s="56"/>
      <c r="E41" s="56"/>
      <c r="F41" s="56"/>
      <c r="G41" s="56"/>
      <c r="H41" s="58"/>
      <c r="I41" s="58"/>
      <c r="J41" s="57"/>
      <c r="K41" s="56"/>
      <c r="L41" s="56"/>
      <c r="M41" s="56"/>
      <c r="N41" s="56"/>
      <c r="O41" s="56"/>
      <c r="P41" s="56"/>
      <c r="Q41" s="56"/>
      <c r="R41" s="56"/>
      <c r="S41" s="56"/>
      <c r="T41" s="56"/>
      <c r="U41" s="56"/>
      <c r="V41" s="56"/>
      <c r="W41" s="56"/>
      <c r="X41" s="56"/>
      <c r="Y41" s="56"/>
      <c r="Z41" s="56"/>
      <c r="AA41" s="56"/>
      <c r="AB41" s="16"/>
    </row>
    <row r="42" spans="2:28" s="18" customFormat="1" ht="4.9000000000000004" customHeight="1" thickBot="1" x14ac:dyDescent="0.25">
      <c r="B42" s="19"/>
      <c r="C42" s="56"/>
      <c r="D42" s="56"/>
      <c r="E42" s="56"/>
      <c r="F42" s="56"/>
      <c r="G42" s="56"/>
      <c r="H42" s="58"/>
      <c r="I42" s="58"/>
      <c r="J42" s="57"/>
      <c r="K42" s="56"/>
      <c r="L42" s="56"/>
      <c r="M42" s="56"/>
      <c r="N42" s="56"/>
      <c r="O42" s="56"/>
      <c r="P42" s="56"/>
      <c r="Q42" s="56"/>
      <c r="R42" s="56"/>
      <c r="S42" s="56"/>
      <c r="T42" s="56"/>
      <c r="U42" s="56"/>
      <c r="V42" s="56"/>
      <c r="W42" s="56"/>
      <c r="X42" s="56"/>
      <c r="Y42" s="56"/>
      <c r="Z42" s="56"/>
      <c r="AA42" s="56"/>
      <c r="AB42" s="16"/>
    </row>
    <row r="43" spans="2:28" s="18" customFormat="1" x14ac:dyDescent="0.2">
      <c r="B43" s="19"/>
      <c r="C43" s="542" t="s">
        <v>54</v>
      </c>
      <c r="D43" s="543"/>
      <c r="E43" s="543"/>
      <c r="F43" s="543"/>
      <c r="G43" s="543"/>
      <c r="H43" s="543"/>
      <c r="I43" s="543"/>
      <c r="J43" s="543"/>
      <c r="K43" s="543"/>
      <c r="L43" s="543"/>
      <c r="M43" s="543"/>
      <c r="N43" s="543"/>
      <c r="O43" s="543"/>
      <c r="P43" s="543"/>
      <c r="Q43" s="543"/>
      <c r="R43" s="543"/>
      <c r="S43" s="543"/>
      <c r="T43" s="543"/>
      <c r="U43" s="543"/>
      <c r="V43" s="543"/>
      <c r="W43" s="543"/>
      <c r="X43" s="543"/>
      <c r="Y43" s="543"/>
      <c r="Z43" s="543"/>
      <c r="AA43" s="544"/>
      <c r="AB43" s="16"/>
    </row>
    <row r="44" spans="2:28" ht="3.6" customHeight="1" thickBot="1" x14ac:dyDescent="0.25">
      <c r="B44" s="14"/>
      <c r="C44" s="545"/>
      <c r="D44" s="546"/>
      <c r="E44" s="546"/>
      <c r="F44" s="546"/>
      <c r="G44" s="546"/>
      <c r="H44" s="546"/>
      <c r="I44" s="546"/>
      <c r="J44" s="546"/>
      <c r="K44" s="546"/>
      <c r="L44" s="546"/>
      <c r="M44" s="546"/>
      <c r="N44" s="546"/>
      <c r="O44" s="546"/>
      <c r="P44" s="546"/>
      <c r="Q44" s="546"/>
      <c r="R44" s="546"/>
      <c r="S44" s="546"/>
      <c r="T44" s="546"/>
      <c r="U44" s="546"/>
      <c r="V44" s="546"/>
      <c r="W44" s="546"/>
      <c r="X44" s="546"/>
      <c r="Y44" s="546"/>
      <c r="Z44" s="546"/>
      <c r="AA44" s="547"/>
      <c r="AB44" s="16"/>
    </row>
    <row r="45" spans="2:28" x14ac:dyDescent="0.2">
      <c r="B45" s="14"/>
      <c r="C45" s="548" t="s">
        <v>712</v>
      </c>
      <c r="D45" s="549"/>
      <c r="E45" s="549"/>
      <c r="F45" s="549"/>
      <c r="G45" s="549"/>
      <c r="H45" s="549"/>
      <c r="I45" s="549"/>
      <c r="J45" s="549"/>
      <c r="K45" s="549"/>
      <c r="L45" s="549"/>
      <c r="M45" s="549"/>
      <c r="N45" s="549"/>
      <c r="O45" s="549"/>
      <c r="P45" s="549"/>
      <c r="Q45" s="549"/>
      <c r="R45" s="549"/>
      <c r="S45" s="549"/>
      <c r="T45" s="549"/>
      <c r="U45" s="549"/>
      <c r="V45" s="549"/>
      <c r="W45" s="549"/>
      <c r="X45" s="549"/>
      <c r="Y45" s="549"/>
      <c r="Z45" s="549"/>
      <c r="AA45" s="550"/>
      <c r="AB45" s="16"/>
    </row>
    <row r="46" spans="2:28" x14ac:dyDescent="0.2">
      <c r="B46" s="14"/>
      <c r="C46" s="551"/>
      <c r="D46" s="552"/>
      <c r="E46" s="552"/>
      <c r="F46" s="552"/>
      <c r="G46" s="552"/>
      <c r="H46" s="552"/>
      <c r="I46" s="552"/>
      <c r="J46" s="552"/>
      <c r="K46" s="552"/>
      <c r="L46" s="552"/>
      <c r="M46" s="552"/>
      <c r="N46" s="552"/>
      <c r="O46" s="552"/>
      <c r="P46" s="552"/>
      <c r="Q46" s="552"/>
      <c r="R46" s="552"/>
      <c r="S46" s="552"/>
      <c r="T46" s="552"/>
      <c r="U46" s="552"/>
      <c r="V46" s="552"/>
      <c r="W46" s="552"/>
      <c r="X46" s="552"/>
      <c r="Y46" s="552"/>
      <c r="Z46" s="552"/>
      <c r="AA46" s="553"/>
      <c r="AB46" s="16"/>
    </row>
    <row r="47" spans="2:28" x14ac:dyDescent="0.2">
      <c r="B47" s="14"/>
      <c r="C47" s="551"/>
      <c r="D47" s="552"/>
      <c r="E47" s="552"/>
      <c r="F47" s="552"/>
      <c r="G47" s="552"/>
      <c r="H47" s="552"/>
      <c r="I47" s="552"/>
      <c r="J47" s="552"/>
      <c r="K47" s="552"/>
      <c r="L47" s="552"/>
      <c r="M47" s="552"/>
      <c r="N47" s="552"/>
      <c r="O47" s="552"/>
      <c r="P47" s="552"/>
      <c r="Q47" s="552"/>
      <c r="R47" s="552"/>
      <c r="S47" s="552"/>
      <c r="T47" s="552"/>
      <c r="U47" s="552"/>
      <c r="V47" s="552"/>
      <c r="W47" s="552"/>
      <c r="X47" s="552"/>
      <c r="Y47" s="552"/>
      <c r="Z47" s="552"/>
      <c r="AA47" s="553"/>
      <c r="AB47" s="16"/>
    </row>
    <row r="48" spans="2:28" x14ac:dyDescent="0.2">
      <c r="B48" s="14"/>
      <c r="C48" s="551"/>
      <c r="D48" s="552"/>
      <c r="E48" s="552"/>
      <c r="F48" s="552"/>
      <c r="G48" s="552"/>
      <c r="H48" s="552"/>
      <c r="I48" s="552"/>
      <c r="J48" s="552"/>
      <c r="K48" s="552"/>
      <c r="L48" s="552"/>
      <c r="M48" s="552"/>
      <c r="N48" s="552"/>
      <c r="O48" s="552"/>
      <c r="P48" s="552"/>
      <c r="Q48" s="552"/>
      <c r="R48" s="552"/>
      <c r="S48" s="552"/>
      <c r="T48" s="552"/>
      <c r="U48" s="552"/>
      <c r="V48" s="552"/>
      <c r="W48" s="552"/>
      <c r="X48" s="552"/>
      <c r="Y48" s="552"/>
      <c r="Z48" s="552"/>
      <c r="AA48" s="553"/>
      <c r="AB48" s="16"/>
    </row>
    <row r="49" spans="2:28" x14ac:dyDescent="0.2">
      <c r="B49" s="14"/>
      <c r="C49" s="551"/>
      <c r="D49" s="552"/>
      <c r="E49" s="552"/>
      <c r="F49" s="552"/>
      <c r="G49" s="552"/>
      <c r="H49" s="552"/>
      <c r="I49" s="552"/>
      <c r="J49" s="552"/>
      <c r="K49" s="552"/>
      <c r="L49" s="552"/>
      <c r="M49" s="552"/>
      <c r="N49" s="552"/>
      <c r="O49" s="552"/>
      <c r="P49" s="552"/>
      <c r="Q49" s="552"/>
      <c r="R49" s="552"/>
      <c r="S49" s="552"/>
      <c r="T49" s="552"/>
      <c r="U49" s="552"/>
      <c r="V49" s="552"/>
      <c r="W49" s="552"/>
      <c r="X49" s="552"/>
      <c r="Y49" s="552"/>
      <c r="Z49" s="552"/>
      <c r="AA49" s="553"/>
      <c r="AB49" s="16"/>
    </row>
    <row r="50" spans="2:28" x14ac:dyDescent="0.2">
      <c r="B50" s="14"/>
      <c r="C50" s="551"/>
      <c r="D50" s="552"/>
      <c r="E50" s="552"/>
      <c r="F50" s="552"/>
      <c r="G50" s="552"/>
      <c r="H50" s="552"/>
      <c r="I50" s="552"/>
      <c r="J50" s="552"/>
      <c r="K50" s="552"/>
      <c r="L50" s="552"/>
      <c r="M50" s="552"/>
      <c r="N50" s="552"/>
      <c r="O50" s="552"/>
      <c r="P50" s="552"/>
      <c r="Q50" s="552"/>
      <c r="R50" s="552"/>
      <c r="S50" s="552"/>
      <c r="T50" s="552"/>
      <c r="U50" s="552"/>
      <c r="V50" s="552"/>
      <c r="W50" s="552"/>
      <c r="X50" s="552"/>
      <c r="Y50" s="552"/>
      <c r="Z50" s="552"/>
      <c r="AA50" s="553"/>
      <c r="AB50" s="16"/>
    </row>
    <row r="51" spans="2:28" ht="102.75" customHeight="1" thickBot="1" x14ac:dyDescent="0.25">
      <c r="B51" s="14"/>
      <c r="C51" s="554"/>
      <c r="D51" s="555"/>
      <c r="E51" s="555"/>
      <c r="F51" s="555"/>
      <c r="G51" s="555"/>
      <c r="H51" s="555"/>
      <c r="I51" s="555"/>
      <c r="J51" s="555"/>
      <c r="K51" s="555"/>
      <c r="L51" s="555"/>
      <c r="M51" s="555"/>
      <c r="N51" s="555"/>
      <c r="O51" s="555"/>
      <c r="P51" s="555"/>
      <c r="Q51" s="555"/>
      <c r="R51" s="555"/>
      <c r="S51" s="555"/>
      <c r="T51" s="555"/>
      <c r="U51" s="555"/>
      <c r="V51" s="555"/>
      <c r="W51" s="555"/>
      <c r="X51" s="555"/>
      <c r="Y51" s="555"/>
      <c r="Z51" s="555"/>
      <c r="AA51" s="556"/>
      <c r="AB51" s="16"/>
    </row>
    <row r="52" spans="2:28" ht="18.75" customHeight="1" x14ac:dyDescent="0.2">
      <c r="B52" s="20"/>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21"/>
    </row>
    <row r="53" spans="2:28" ht="15" thickBot="1" x14ac:dyDescent="0.25">
      <c r="B53" s="22"/>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23"/>
    </row>
    <row r="54" spans="2:28" ht="15.75" x14ac:dyDescent="0.2">
      <c r="B54" s="24"/>
      <c r="C54" s="557" t="s">
        <v>46</v>
      </c>
      <c r="D54" s="558"/>
      <c r="E54" s="558"/>
      <c r="F54" s="558"/>
      <c r="G54" s="559"/>
      <c r="H54" s="557" t="s">
        <v>85</v>
      </c>
      <c r="I54" s="559"/>
      <c r="J54" s="557" t="s">
        <v>56</v>
      </c>
      <c r="K54" s="558"/>
      <c r="L54" s="558"/>
      <c r="M54" s="559"/>
      <c r="N54" s="557" t="s">
        <v>57</v>
      </c>
      <c r="O54" s="558"/>
      <c r="P54" s="558"/>
      <c r="Q54" s="558"/>
      <c r="R54" s="558"/>
      <c r="S54" s="558"/>
      <c r="T54" s="558"/>
      <c r="U54" s="559"/>
      <c r="V54" s="563" t="s">
        <v>58</v>
      </c>
      <c r="W54" s="563"/>
      <c r="X54" s="563"/>
      <c r="Y54" s="563"/>
      <c r="Z54" s="563"/>
      <c r="AA54" s="564"/>
      <c r="AB54" s="25"/>
    </row>
    <row r="55" spans="2:28" ht="10.15" customHeight="1" thickBot="1" x14ac:dyDescent="0.25">
      <c r="B55" s="26"/>
      <c r="C55" s="560"/>
      <c r="D55" s="561"/>
      <c r="E55" s="561"/>
      <c r="F55" s="561"/>
      <c r="G55" s="562"/>
      <c r="H55" s="560"/>
      <c r="I55" s="562"/>
      <c r="J55" s="560"/>
      <c r="K55" s="561"/>
      <c r="L55" s="561"/>
      <c r="M55" s="562"/>
      <c r="N55" s="560"/>
      <c r="O55" s="561"/>
      <c r="P55" s="561"/>
      <c r="Q55" s="561"/>
      <c r="R55" s="561"/>
      <c r="S55" s="561"/>
      <c r="T55" s="561"/>
      <c r="U55" s="562"/>
      <c r="V55" s="565"/>
      <c r="W55" s="565"/>
      <c r="X55" s="565"/>
      <c r="Y55" s="565"/>
      <c r="Z55" s="565"/>
      <c r="AA55" s="566"/>
      <c r="AB55" s="25"/>
    </row>
    <row r="56" spans="2:28" ht="16.5" hidden="1" thickBot="1" x14ac:dyDescent="0.25">
      <c r="B56" s="26"/>
      <c r="C56" s="560"/>
      <c r="D56" s="561"/>
      <c r="E56" s="561"/>
      <c r="F56" s="561"/>
      <c r="G56" s="562"/>
      <c r="H56" s="560"/>
      <c r="I56" s="562"/>
      <c r="J56" s="560"/>
      <c r="K56" s="561"/>
      <c r="L56" s="561"/>
      <c r="M56" s="562"/>
      <c r="N56" s="669"/>
      <c r="O56" s="670"/>
      <c r="P56" s="670"/>
      <c r="Q56" s="670"/>
      <c r="R56" s="670"/>
      <c r="S56" s="670"/>
      <c r="T56" s="670"/>
      <c r="U56" s="671"/>
      <c r="V56" s="672"/>
      <c r="W56" s="672"/>
      <c r="X56" s="672"/>
      <c r="Y56" s="672"/>
      <c r="Z56" s="672"/>
      <c r="AA56" s="673"/>
      <c r="AB56" s="25"/>
    </row>
    <row r="57" spans="2:28" ht="131.25" customHeight="1" thickBot="1" x14ac:dyDescent="0.25">
      <c r="B57" s="24"/>
      <c r="C57" s="1678" t="s">
        <v>201</v>
      </c>
      <c r="D57" s="1679"/>
      <c r="E57" s="1679"/>
      <c r="F57" s="1679"/>
      <c r="G57" s="1679"/>
      <c r="H57" s="1691">
        <v>0.82</v>
      </c>
      <c r="I57" s="527"/>
      <c r="J57" s="1691">
        <v>0.83</v>
      </c>
      <c r="K57" s="527"/>
      <c r="L57" s="527"/>
      <c r="M57" s="527"/>
      <c r="N57" s="1683" t="s">
        <v>713</v>
      </c>
      <c r="O57" s="1684"/>
      <c r="P57" s="1684"/>
      <c r="Q57" s="1684"/>
      <c r="R57" s="1684"/>
      <c r="S57" s="1684"/>
      <c r="T57" s="1684"/>
      <c r="U57" s="1685"/>
      <c r="V57" s="1683" t="s">
        <v>714</v>
      </c>
      <c r="W57" s="1684"/>
      <c r="X57" s="1684"/>
      <c r="Y57" s="1684"/>
      <c r="Z57" s="1684"/>
      <c r="AA57" s="1686"/>
      <c r="AB57" s="27"/>
    </row>
    <row r="58" spans="2:28" s="251" customFormat="1" ht="135.75" customHeight="1" thickBot="1" x14ac:dyDescent="0.3">
      <c r="B58" s="253"/>
      <c r="C58" s="1678" t="s">
        <v>181</v>
      </c>
      <c r="D58" s="1679"/>
      <c r="E58" s="1679"/>
      <c r="F58" s="1679"/>
      <c r="G58" s="1679"/>
      <c r="H58" s="634">
        <v>0.88</v>
      </c>
      <c r="I58" s="601"/>
      <c r="J58" s="634">
        <v>0.74</v>
      </c>
      <c r="K58" s="601"/>
      <c r="L58" s="601"/>
      <c r="M58" s="601"/>
      <c r="N58" s="1683" t="s">
        <v>715</v>
      </c>
      <c r="O58" s="1684"/>
      <c r="P58" s="1684"/>
      <c r="Q58" s="1684"/>
      <c r="R58" s="1684"/>
      <c r="S58" s="1684"/>
      <c r="T58" s="1684"/>
      <c r="U58" s="1685"/>
      <c r="V58" s="1683" t="s">
        <v>714</v>
      </c>
      <c r="W58" s="1684"/>
      <c r="X58" s="1684"/>
      <c r="Y58" s="1684"/>
      <c r="Z58" s="1684"/>
      <c r="AA58" s="1686"/>
      <c r="AB58" s="252"/>
    </row>
    <row r="59" spans="2:28" ht="134.25" customHeight="1" thickBot="1" x14ac:dyDescent="0.25">
      <c r="B59" s="24"/>
      <c r="C59" s="1678" t="s">
        <v>183</v>
      </c>
      <c r="D59" s="1679"/>
      <c r="E59" s="1679"/>
      <c r="F59" s="1679"/>
      <c r="G59" s="1679"/>
      <c r="H59" s="634">
        <v>0.85</v>
      </c>
      <c r="I59" s="601"/>
      <c r="J59" s="1680">
        <v>0.8</v>
      </c>
      <c r="K59" s="1681"/>
      <c r="L59" s="1681"/>
      <c r="M59" s="1682"/>
      <c r="N59" s="1683" t="s">
        <v>715</v>
      </c>
      <c r="O59" s="1684"/>
      <c r="P59" s="1684"/>
      <c r="Q59" s="1684"/>
      <c r="R59" s="1684"/>
      <c r="S59" s="1684"/>
      <c r="T59" s="1684"/>
      <c r="U59" s="1685"/>
      <c r="V59" s="1683" t="s">
        <v>714</v>
      </c>
      <c r="W59" s="1684"/>
      <c r="X59" s="1684"/>
      <c r="Y59" s="1684"/>
      <c r="Z59" s="1684"/>
      <c r="AA59" s="1686"/>
      <c r="AB59" s="27"/>
    </row>
    <row r="60" spans="2:28" ht="38.25" customHeight="1" x14ac:dyDescent="0.2">
      <c r="B60" s="24"/>
      <c r="C60" s="1687"/>
      <c r="D60" s="1688"/>
      <c r="E60" s="1688"/>
      <c r="F60" s="1688"/>
      <c r="G60" s="1688"/>
      <c r="H60" s="1689"/>
      <c r="I60" s="1690"/>
      <c r="J60" s="1689"/>
      <c r="K60" s="1690"/>
      <c r="L60" s="1690"/>
      <c r="M60" s="1690"/>
      <c r="N60" s="1683"/>
      <c r="O60" s="1684"/>
      <c r="P60" s="1684"/>
      <c r="Q60" s="1684"/>
      <c r="R60" s="1684"/>
      <c r="S60" s="1684"/>
      <c r="T60" s="1684"/>
      <c r="U60" s="1685"/>
      <c r="V60" s="1683"/>
      <c r="W60" s="1684"/>
      <c r="X60" s="1684"/>
      <c r="Y60" s="1684"/>
      <c r="Z60" s="1684"/>
      <c r="AA60" s="1684"/>
      <c r="AB60" s="27"/>
    </row>
    <row r="61" spans="2:28" ht="15.75" customHeight="1" thickBot="1" x14ac:dyDescent="0.25">
      <c r="B61" s="24"/>
      <c r="C61" s="482"/>
      <c r="D61" s="483"/>
      <c r="E61" s="483"/>
      <c r="F61" s="483"/>
      <c r="G61" s="483"/>
      <c r="H61" s="483"/>
      <c r="I61" s="483"/>
      <c r="J61" s="483"/>
      <c r="K61" s="483"/>
      <c r="L61" s="483"/>
      <c r="M61" s="483"/>
      <c r="N61" s="682"/>
      <c r="O61" s="683"/>
      <c r="P61" s="683"/>
      <c r="Q61" s="683"/>
      <c r="R61" s="683"/>
      <c r="S61" s="683"/>
      <c r="T61" s="683"/>
      <c r="U61" s="684"/>
      <c r="V61" s="682"/>
      <c r="W61" s="683"/>
      <c r="X61" s="683"/>
      <c r="Y61" s="683"/>
      <c r="Z61" s="683"/>
      <c r="AA61" s="685"/>
      <c r="AB61" s="27"/>
    </row>
  </sheetData>
  <mergeCells count="103">
    <mergeCell ref="B2:G4"/>
    <mergeCell ref="H2:AB2"/>
    <mergeCell ref="H3:O3"/>
    <mergeCell ref="P3:AB3"/>
    <mergeCell ref="H4:AB4"/>
    <mergeCell ref="C7:H8"/>
    <mergeCell ref="I7:AA8"/>
    <mergeCell ref="C24:I24"/>
    <mergeCell ref="J24:P24"/>
    <mergeCell ref="Q24:AA2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34:AA34"/>
    <mergeCell ref="C35:G35"/>
    <mergeCell ref="C26:H26"/>
    <mergeCell ref="I26:AA26"/>
    <mergeCell ref="AE26:AE27"/>
    <mergeCell ref="C28:H28"/>
    <mergeCell ref="I28:J28"/>
    <mergeCell ref="K28:N28"/>
    <mergeCell ref="O28:R28"/>
    <mergeCell ref="T28:V28"/>
    <mergeCell ref="X28:Z28"/>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K35:AA35"/>
    <mergeCell ref="C36:G36"/>
    <mergeCell ref="K36:AA36"/>
    <mergeCell ref="C37:G37"/>
    <mergeCell ref="K37:AA37"/>
    <mergeCell ref="C38:G38"/>
    <mergeCell ref="K38:AA38"/>
    <mergeCell ref="C54:G56"/>
    <mergeCell ref="H54:I56"/>
    <mergeCell ref="J54:M56"/>
    <mergeCell ref="N54:U56"/>
    <mergeCell ref="V54:AA56"/>
    <mergeCell ref="C40:G40"/>
    <mergeCell ref="K40:AA40"/>
    <mergeCell ref="C43:AA44"/>
    <mergeCell ref="C45:AA51"/>
    <mergeCell ref="C39:G39"/>
    <mergeCell ref="K39:AA39"/>
    <mergeCell ref="C57:G57"/>
    <mergeCell ref="H57:I57"/>
    <mergeCell ref="J57:M57"/>
    <mergeCell ref="N57:U57"/>
    <mergeCell ref="V57:AA57"/>
    <mergeCell ref="C58:G58"/>
    <mergeCell ref="H58:I58"/>
    <mergeCell ref="J58:M58"/>
    <mergeCell ref="N58:U58"/>
    <mergeCell ref="V58:AA58"/>
    <mergeCell ref="C61:G61"/>
    <mergeCell ref="H61:I61"/>
    <mergeCell ref="J61:M61"/>
    <mergeCell ref="N61:U61"/>
    <mergeCell ref="V61:AA61"/>
    <mergeCell ref="C59:G59"/>
    <mergeCell ref="H59:I59"/>
    <mergeCell ref="J59:M59"/>
    <mergeCell ref="N59:U59"/>
    <mergeCell ref="V59:AA59"/>
    <mergeCell ref="C60:G60"/>
    <mergeCell ref="H60:I60"/>
    <mergeCell ref="J60:M60"/>
    <mergeCell ref="N60:U60"/>
    <mergeCell ref="V60:AA60"/>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AC64"/>
  <sheetViews>
    <sheetView view="pageBreakPreview" topLeftCell="B37" zoomScaleNormal="100" zoomScaleSheetLayoutView="100" zoomScalePageLayoutView="70" workbookViewId="0">
      <selection activeCell="H38" sqref="H38:J38"/>
    </sheetView>
  </sheetViews>
  <sheetFormatPr baseColWidth="10" defaultColWidth="3.7109375" defaultRowHeight="14.25" x14ac:dyDescent="0.2"/>
  <cols>
    <col min="1" max="1" width="3.7109375" style="1"/>
    <col min="2" max="2" width="2.85546875" style="1" customWidth="1"/>
    <col min="3" max="5" width="2.7109375" style="1" customWidth="1"/>
    <col min="6" max="6" width="8.42578125" style="1" customWidth="1"/>
    <col min="7" max="7" width="7.5703125" style="1" customWidth="1"/>
    <col min="8" max="8" width="23.5703125" style="1" customWidth="1"/>
    <col min="9" max="9" width="10.140625" style="1" customWidth="1"/>
    <col min="10" max="10" width="15" style="1" customWidth="1"/>
    <col min="11" max="12" width="3.42578125" style="1" customWidth="1"/>
    <col min="13" max="13" width="6.28515625" style="1" customWidth="1"/>
    <col min="14"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2" spans="2:29" ht="45.75" customHeight="1" x14ac:dyDescent="0.2">
      <c r="B2" s="611"/>
      <c r="C2" s="612"/>
      <c r="D2" s="612"/>
      <c r="E2" s="612"/>
      <c r="F2" s="612"/>
      <c r="G2" s="612"/>
      <c r="H2" s="613"/>
      <c r="I2" s="484" t="s">
        <v>0</v>
      </c>
      <c r="J2" s="484"/>
      <c r="K2" s="484"/>
      <c r="L2" s="484"/>
      <c r="M2" s="484"/>
      <c r="N2" s="484"/>
      <c r="O2" s="484"/>
      <c r="P2" s="484"/>
      <c r="Q2" s="484"/>
      <c r="R2" s="484"/>
      <c r="S2" s="484"/>
      <c r="T2" s="484"/>
      <c r="U2" s="484"/>
      <c r="V2" s="484"/>
      <c r="W2" s="484"/>
      <c r="X2" s="484"/>
      <c r="Y2" s="484"/>
      <c r="Z2" s="484"/>
      <c r="AA2" s="484"/>
      <c r="AB2" s="484"/>
      <c r="AC2" s="485"/>
    </row>
    <row r="3" spans="2:29" ht="15" customHeight="1" x14ac:dyDescent="0.2">
      <c r="B3" s="614"/>
      <c r="C3" s="615"/>
      <c r="D3" s="615"/>
      <c r="E3" s="615"/>
      <c r="F3" s="615"/>
      <c r="G3" s="615"/>
      <c r="H3" s="616"/>
      <c r="I3" s="486" t="s">
        <v>1</v>
      </c>
      <c r="J3" s="486"/>
      <c r="K3" s="486"/>
      <c r="L3" s="486"/>
      <c r="M3" s="486"/>
      <c r="N3" s="486"/>
      <c r="O3" s="486"/>
      <c r="P3" s="486"/>
      <c r="Q3" s="486" t="s">
        <v>2</v>
      </c>
      <c r="R3" s="486"/>
      <c r="S3" s="486"/>
      <c r="T3" s="486"/>
      <c r="U3" s="486"/>
      <c r="V3" s="486"/>
      <c r="W3" s="486"/>
      <c r="X3" s="486"/>
      <c r="Y3" s="486"/>
      <c r="Z3" s="486"/>
      <c r="AA3" s="486"/>
      <c r="AB3" s="486"/>
      <c r="AC3" s="487"/>
    </row>
    <row r="4" spans="2:29" ht="15.75" thickBot="1" x14ac:dyDescent="0.25">
      <c r="B4" s="617"/>
      <c r="C4" s="618"/>
      <c r="D4" s="618"/>
      <c r="E4" s="618"/>
      <c r="F4" s="618"/>
      <c r="G4" s="618"/>
      <c r="H4" s="619"/>
      <c r="I4" s="488" t="s">
        <v>3</v>
      </c>
      <c r="J4" s="488"/>
      <c r="K4" s="488"/>
      <c r="L4" s="488"/>
      <c r="M4" s="488"/>
      <c r="N4" s="488"/>
      <c r="O4" s="488"/>
      <c r="P4" s="488"/>
      <c r="Q4" s="488"/>
      <c r="R4" s="488"/>
      <c r="S4" s="488"/>
      <c r="T4" s="488"/>
      <c r="U4" s="488"/>
      <c r="V4" s="488"/>
      <c r="W4" s="488"/>
      <c r="X4" s="488"/>
      <c r="Y4" s="488"/>
      <c r="Z4" s="488"/>
      <c r="AA4" s="488"/>
      <c r="AB4" s="488"/>
      <c r="AC4" s="489"/>
    </row>
    <row r="5" spans="2:29" ht="15" x14ac:dyDescent="0.2">
      <c r="I5" s="3"/>
      <c r="J5" s="3"/>
      <c r="K5" s="3"/>
      <c r="L5" s="3"/>
      <c r="M5" s="3"/>
      <c r="N5" s="3"/>
      <c r="O5" s="3"/>
      <c r="P5" s="3"/>
      <c r="Q5" s="3"/>
      <c r="R5" s="3"/>
      <c r="S5" s="3"/>
      <c r="T5" s="3"/>
      <c r="U5" s="3"/>
      <c r="V5" s="3"/>
      <c r="W5" s="3"/>
      <c r="X5" s="3"/>
      <c r="Y5" s="3"/>
      <c r="Z5" s="3"/>
      <c r="AA5" s="3"/>
      <c r="AB5" s="3"/>
    </row>
    <row r="6" spans="2:29" ht="4.1500000000000004"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9" ht="15" customHeight="1" x14ac:dyDescent="0.2">
      <c r="B7" s="9"/>
      <c r="C7" s="588" t="s">
        <v>4</v>
      </c>
      <c r="D7" s="589"/>
      <c r="E7" s="589"/>
      <c r="F7" s="589"/>
      <c r="G7" s="589"/>
      <c r="H7" s="590"/>
      <c r="I7" s="594" t="s">
        <v>62</v>
      </c>
      <c r="J7" s="595"/>
      <c r="K7" s="595"/>
      <c r="L7" s="595"/>
      <c r="M7" s="595"/>
      <c r="N7" s="595"/>
      <c r="O7" s="595"/>
      <c r="P7" s="595"/>
      <c r="Q7" s="595"/>
      <c r="R7" s="595"/>
      <c r="S7" s="595"/>
      <c r="T7" s="595"/>
      <c r="U7" s="595"/>
      <c r="V7" s="595"/>
      <c r="W7" s="595"/>
      <c r="X7" s="595"/>
      <c r="Y7" s="595"/>
      <c r="Z7" s="595"/>
      <c r="AA7" s="596"/>
      <c r="AB7" s="10"/>
    </row>
    <row r="8" spans="2:29" ht="8.4499999999999993" customHeight="1" thickBot="1" x14ac:dyDescent="0.25">
      <c r="B8" s="9"/>
      <c r="C8" s="608"/>
      <c r="D8" s="609"/>
      <c r="E8" s="609"/>
      <c r="F8" s="609"/>
      <c r="G8" s="609"/>
      <c r="H8" s="610"/>
      <c r="I8" s="597"/>
      <c r="J8" s="598"/>
      <c r="K8" s="598"/>
      <c r="L8" s="598"/>
      <c r="M8" s="598"/>
      <c r="N8" s="598"/>
      <c r="O8" s="598"/>
      <c r="P8" s="598"/>
      <c r="Q8" s="598"/>
      <c r="R8" s="598"/>
      <c r="S8" s="598"/>
      <c r="T8" s="598"/>
      <c r="U8" s="598"/>
      <c r="V8" s="598"/>
      <c r="W8" s="598"/>
      <c r="X8" s="598"/>
      <c r="Y8" s="598"/>
      <c r="Z8" s="598"/>
      <c r="AA8" s="599"/>
      <c r="AB8" s="10"/>
    </row>
    <row r="9" spans="2:29" ht="9.6"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9" ht="15" customHeight="1" thickBot="1" x14ac:dyDescent="0.25">
      <c r="B10" s="9"/>
      <c r="C10" s="588" t="s">
        <v>6</v>
      </c>
      <c r="D10" s="589"/>
      <c r="E10" s="589"/>
      <c r="F10" s="589"/>
      <c r="G10" s="589"/>
      <c r="H10" s="590"/>
      <c r="I10" s="501" t="s">
        <v>91</v>
      </c>
      <c r="J10" s="502"/>
      <c r="K10" s="502"/>
      <c r="L10" s="502"/>
      <c r="M10" s="502"/>
      <c r="N10" s="502"/>
      <c r="O10" s="502"/>
      <c r="P10" s="502"/>
      <c r="Q10" s="503"/>
      <c r="R10" s="498" t="s">
        <v>8</v>
      </c>
      <c r="S10" s="499"/>
      <c r="T10" s="499"/>
      <c r="U10" s="500"/>
      <c r="V10" s="400" t="s">
        <v>9</v>
      </c>
      <c r="W10" s="401"/>
      <c r="X10" s="401"/>
      <c r="Y10" s="401"/>
      <c r="Z10" s="401"/>
      <c r="AA10" s="402"/>
      <c r="AB10" s="10"/>
    </row>
    <row r="11" spans="2:29" ht="19.149999999999999" customHeight="1" thickBot="1" x14ac:dyDescent="0.25">
      <c r="B11" s="9"/>
      <c r="C11" s="608"/>
      <c r="D11" s="609"/>
      <c r="E11" s="609"/>
      <c r="F11" s="609"/>
      <c r="G11" s="609"/>
      <c r="H11" s="610"/>
      <c r="I11" s="504"/>
      <c r="J11" s="505"/>
      <c r="K11" s="505"/>
      <c r="L11" s="505"/>
      <c r="M11" s="505"/>
      <c r="N11" s="505"/>
      <c r="O11" s="505"/>
      <c r="P11" s="505"/>
      <c r="Q11" s="506"/>
      <c r="R11" s="427" t="s">
        <v>92</v>
      </c>
      <c r="S11" s="507"/>
      <c r="T11" s="507"/>
      <c r="U11" s="508"/>
      <c r="V11" s="477" t="s">
        <v>93</v>
      </c>
      <c r="W11" s="496"/>
      <c r="X11" s="496"/>
      <c r="Y11" s="496"/>
      <c r="Z11" s="496"/>
      <c r="AA11" s="497"/>
      <c r="AB11" s="10"/>
    </row>
    <row r="12" spans="2:29" ht="7.1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9" ht="15" customHeight="1" x14ac:dyDescent="0.2">
      <c r="B13" s="14"/>
      <c r="C13" s="588" t="s">
        <v>11</v>
      </c>
      <c r="D13" s="589"/>
      <c r="E13" s="589"/>
      <c r="F13" s="589"/>
      <c r="G13" s="589"/>
      <c r="H13" s="620"/>
      <c r="I13" s="450" t="s">
        <v>94</v>
      </c>
      <c r="J13" s="451"/>
      <c r="K13" s="451"/>
      <c r="L13" s="451"/>
      <c r="M13" s="451"/>
      <c r="N13" s="451"/>
      <c r="O13" s="451"/>
      <c r="P13" s="451"/>
      <c r="Q13" s="451"/>
      <c r="R13" s="451"/>
      <c r="S13" s="452"/>
      <c r="T13" s="444" t="s">
        <v>13</v>
      </c>
      <c r="U13" s="445"/>
      <c r="V13" s="445"/>
      <c r="W13" s="445"/>
      <c r="X13" s="445"/>
      <c r="Y13" s="445"/>
      <c r="Z13" s="445"/>
      <c r="AA13" s="446"/>
      <c r="AB13" s="16"/>
    </row>
    <row r="14" spans="2:29" ht="26.45" customHeight="1" thickBot="1" x14ac:dyDescent="0.25">
      <c r="B14" s="14"/>
      <c r="C14" s="608"/>
      <c r="D14" s="609"/>
      <c r="E14" s="609"/>
      <c r="F14" s="609"/>
      <c r="G14" s="609"/>
      <c r="H14" s="621"/>
      <c r="I14" s="453"/>
      <c r="J14" s="454"/>
      <c r="K14" s="454"/>
      <c r="L14" s="454"/>
      <c r="M14" s="454"/>
      <c r="N14" s="454"/>
      <c r="O14" s="454"/>
      <c r="P14" s="454"/>
      <c r="Q14" s="454"/>
      <c r="R14" s="454"/>
      <c r="S14" s="455"/>
      <c r="T14" s="456" t="s">
        <v>67</v>
      </c>
      <c r="U14" s="457"/>
      <c r="V14" s="457"/>
      <c r="W14" s="457"/>
      <c r="X14" s="457"/>
      <c r="Y14" s="457"/>
      <c r="Z14" s="457"/>
      <c r="AA14" s="458"/>
      <c r="AB14" s="16"/>
    </row>
    <row r="15" spans="2:29" ht="8.4499999999999993"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9" ht="30.75" customHeight="1" thickBot="1" x14ac:dyDescent="0.25">
      <c r="B16" s="14"/>
      <c r="C16" s="604" t="s">
        <v>15</v>
      </c>
      <c r="D16" s="605"/>
      <c r="E16" s="605"/>
      <c r="F16" s="605"/>
      <c r="G16" s="605"/>
      <c r="H16" s="606"/>
      <c r="I16" s="424" t="s">
        <v>95</v>
      </c>
      <c r="J16" s="425"/>
      <c r="K16" s="425"/>
      <c r="L16" s="425"/>
      <c r="M16" s="425"/>
      <c r="N16" s="425"/>
      <c r="O16" s="425"/>
      <c r="P16" s="425"/>
      <c r="Q16" s="425"/>
      <c r="R16" s="425"/>
      <c r="S16" s="425"/>
      <c r="T16" s="425"/>
      <c r="U16" s="425"/>
      <c r="V16" s="425"/>
      <c r="W16" s="425"/>
      <c r="X16" s="425"/>
      <c r="Y16" s="425"/>
      <c r="Z16" s="425"/>
      <c r="AA16" s="426"/>
      <c r="AB16" s="16"/>
    </row>
    <row r="18" spans="3:27" ht="72.75" customHeight="1" thickBot="1" x14ac:dyDescent="0.25">
      <c r="C18" s="604" t="s">
        <v>69</v>
      </c>
      <c r="D18" s="605"/>
      <c r="E18" s="605"/>
      <c r="F18" s="605"/>
      <c r="G18" s="605"/>
      <c r="H18" s="606"/>
      <c r="I18" s="424" t="s">
        <v>96</v>
      </c>
      <c r="J18" s="425"/>
      <c r="K18" s="425"/>
      <c r="L18" s="425"/>
      <c r="M18" s="425"/>
      <c r="N18" s="425"/>
      <c r="O18" s="425"/>
      <c r="P18" s="425"/>
      <c r="Q18" s="425"/>
      <c r="R18" s="425"/>
      <c r="S18" s="425"/>
      <c r="T18" s="425"/>
      <c r="U18" s="425"/>
      <c r="V18" s="425"/>
      <c r="W18" s="425"/>
      <c r="X18" s="425"/>
      <c r="Y18" s="425"/>
      <c r="Z18" s="425"/>
      <c r="AA18" s="426"/>
    </row>
    <row r="19" spans="3:27" ht="10.9" customHeight="1" thickBot="1" x14ac:dyDescent="0.25">
      <c r="C19" s="13"/>
      <c r="D19" s="13"/>
      <c r="E19" s="13"/>
      <c r="F19" s="13"/>
      <c r="G19" s="13"/>
      <c r="H19" s="13"/>
      <c r="I19" s="17"/>
      <c r="J19" s="17"/>
      <c r="K19" s="17"/>
      <c r="L19" s="17"/>
      <c r="M19" s="17"/>
      <c r="N19" s="17"/>
      <c r="O19" s="17"/>
      <c r="P19" s="17"/>
      <c r="Q19" s="17"/>
      <c r="R19" s="17"/>
      <c r="S19" s="17"/>
      <c r="T19" s="17"/>
      <c r="U19" s="17"/>
      <c r="V19" s="17"/>
      <c r="W19" s="17"/>
      <c r="X19" s="17"/>
      <c r="Y19" s="17"/>
      <c r="Z19" s="17"/>
      <c r="AA19" s="17"/>
    </row>
    <row r="20" spans="3:27" ht="17.45" customHeight="1" thickBot="1" x14ac:dyDescent="0.25">
      <c r="C20" s="462" t="s">
        <v>19</v>
      </c>
      <c r="D20" s="463"/>
      <c r="E20" s="463"/>
      <c r="F20" s="463"/>
      <c r="G20" s="463"/>
      <c r="H20" s="464"/>
      <c r="I20" s="468" t="s">
        <v>97</v>
      </c>
      <c r="J20" s="469"/>
      <c r="K20" s="469"/>
      <c r="L20" s="470"/>
      <c r="M20" s="400" t="s">
        <v>21</v>
      </c>
      <c r="N20" s="401"/>
      <c r="O20" s="401"/>
      <c r="P20" s="401"/>
      <c r="Q20" s="401"/>
      <c r="R20" s="401"/>
      <c r="S20" s="402"/>
      <c r="T20" s="588" t="s">
        <v>22</v>
      </c>
      <c r="U20" s="589"/>
      <c r="V20" s="589"/>
      <c r="W20" s="589"/>
      <c r="X20" s="589"/>
      <c r="Y20" s="589"/>
      <c r="Z20" s="589"/>
      <c r="AA20" s="590"/>
    </row>
    <row r="21" spans="3:27" ht="19.149999999999999" customHeight="1" thickBot="1" x14ac:dyDescent="0.25">
      <c r="C21" s="465"/>
      <c r="D21" s="466"/>
      <c r="E21" s="466"/>
      <c r="F21" s="466"/>
      <c r="G21" s="466"/>
      <c r="H21" s="467"/>
      <c r="I21" s="471"/>
      <c r="J21" s="472"/>
      <c r="K21" s="472"/>
      <c r="L21" s="473"/>
      <c r="M21" s="474" t="s">
        <v>23</v>
      </c>
      <c r="N21" s="475"/>
      <c r="O21" s="475"/>
      <c r="P21" s="475"/>
      <c r="Q21" s="475"/>
      <c r="R21" s="475"/>
      <c r="S21" s="476"/>
      <c r="T21" s="591" t="s">
        <v>98</v>
      </c>
      <c r="U21" s="592"/>
      <c r="V21" s="592"/>
      <c r="W21" s="592"/>
      <c r="X21" s="592"/>
      <c r="Y21" s="592"/>
      <c r="Z21" s="592"/>
      <c r="AA21" s="593"/>
    </row>
    <row r="22" spans="3:27" ht="10.9" customHeight="1" thickBot="1" x14ac:dyDescent="0.25">
      <c r="C22" s="15"/>
      <c r="D22" s="15"/>
      <c r="E22" s="15"/>
      <c r="F22" s="15"/>
      <c r="G22" s="15"/>
      <c r="H22" s="15"/>
      <c r="I22" s="15"/>
      <c r="J22" s="15"/>
      <c r="K22" s="15"/>
      <c r="L22" s="15"/>
      <c r="M22" s="15"/>
      <c r="N22" s="15"/>
      <c r="O22" s="15"/>
      <c r="P22" s="15"/>
      <c r="Q22" s="15"/>
      <c r="R22" s="15"/>
      <c r="S22" s="15"/>
      <c r="T22" s="15"/>
      <c r="U22" s="15"/>
      <c r="V22" s="15"/>
      <c r="W22" s="15"/>
      <c r="X22" s="15"/>
      <c r="Y22" s="15"/>
      <c r="Z22" s="15"/>
      <c r="AA22" s="15"/>
    </row>
    <row r="23" spans="3:27" ht="37.5" customHeight="1" x14ac:dyDescent="0.2">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row>
    <row r="24" spans="3:27" ht="43.15" customHeight="1" thickBot="1" x14ac:dyDescent="0.25">
      <c r="C24" s="403" t="s">
        <v>99</v>
      </c>
      <c r="D24" s="404"/>
      <c r="E24" s="404"/>
      <c r="F24" s="404"/>
      <c r="G24" s="404"/>
      <c r="H24" s="623"/>
      <c r="I24" s="405"/>
      <c r="J24" s="403" t="s">
        <v>73</v>
      </c>
      <c r="K24" s="404"/>
      <c r="L24" s="404"/>
      <c r="M24" s="404"/>
      <c r="N24" s="404"/>
      <c r="O24" s="404"/>
      <c r="P24" s="405"/>
      <c r="Q24" s="406" t="s">
        <v>74</v>
      </c>
      <c r="R24" s="407"/>
      <c r="S24" s="407"/>
      <c r="T24" s="407"/>
      <c r="U24" s="407"/>
      <c r="V24" s="407"/>
      <c r="W24" s="407"/>
      <c r="X24" s="407"/>
      <c r="Y24" s="407"/>
      <c r="Z24" s="407"/>
      <c r="AA24" s="408"/>
    </row>
    <row r="25" spans="3:27" ht="7.9" customHeight="1" thickBot="1" x14ac:dyDescent="0.25">
      <c r="C25" s="15"/>
      <c r="D25" s="15"/>
      <c r="E25" s="15"/>
      <c r="F25" s="15"/>
      <c r="G25" s="15"/>
      <c r="H25" s="15"/>
      <c r="I25" s="15"/>
      <c r="J25" s="15"/>
      <c r="K25" s="15"/>
      <c r="L25" s="15"/>
      <c r="M25" s="15"/>
      <c r="N25" s="15"/>
      <c r="O25" s="15"/>
      <c r="P25" s="15"/>
      <c r="Q25" s="15"/>
      <c r="R25" s="15"/>
      <c r="S25" s="15"/>
      <c r="T25" s="15"/>
      <c r="U25" s="15"/>
      <c r="V25" s="15"/>
      <c r="W25" s="15"/>
      <c r="X25" s="15"/>
      <c r="Y25" s="15"/>
      <c r="Z25" s="15"/>
      <c r="AA25" s="15"/>
    </row>
    <row r="26" spans="3:27" ht="30" customHeight="1" thickBot="1" x14ac:dyDescent="0.25">
      <c r="C26" s="604" t="s">
        <v>31</v>
      </c>
      <c r="D26" s="605"/>
      <c r="E26" s="605"/>
      <c r="F26" s="605"/>
      <c r="G26" s="605"/>
      <c r="H26" s="606"/>
      <c r="I26" s="424" t="s">
        <v>100</v>
      </c>
      <c r="J26" s="425"/>
      <c r="K26" s="425"/>
      <c r="L26" s="425"/>
      <c r="M26" s="425"/>
      <c r="N26" s="425"/>
      <c r="O26" s="425"/>
      <c r="P26" s="425"/>
      <c r="Q26" s="425"/>
      <c r="R26" s="425"/>
      <c r="S26" s="425"/>
      <c r="T26" s="425"/>
      <c r="U26" s="425"/>
      <c r="V26" s="425"/>
      <c r="W26" s="425"/>
      <c r="X26" s="425"/>
      <c r="Y26" s="425"/>
      <c r="Z26" s="425"/>
      <c r="AA26" s="426"/>
    </row>
    <row r="27" spans="3:27" ht="9.6" customHeight="1" thickBot="1" x14ac:dyDescent="0.25">
      <c r="C27" s="13"/>
      <c r="D27" s="13"/>
      <c r="E27" s="13"/>
      <c r="F27" s="13"/>
      <c r="G27" s="13"/>
      <c r="H27" s="13"/>
      <c r="I27" s="17"/>
      <c r="J27" s="17"/>
      <c r="K27" s="17"/>
      <c r="L27" s="17"/>
      <c r="M27" s="17"/>
      <c r="N27" s="17"/>
      <c r="O27" s="17"/>
      <c r="P27" s="17"/>
      <c r="Q27" s="17"/>
      <c r="R27" s="17"/>
      <c r="S27" s="17"/>
      <c r="T27" s="17"/>
      <c r="U27" s="17"/>
      <c r="V27" s="17"/>
      <c r="W27" s="17"/>
      <c r="X27" s="17"/>
      <c r="Y27" s="17"/>
      <c r="Z27" s="17"/>
      <c r="AA27" s="17"/>
    </row>
    <row r="28" spans="3:27" ht="43.9" customHeight="1" thickBot="1" x14ac:dyDescent="0.25">
      <c r="C28" s="604" t="s">
        <v>33</v>
      </c>
      <c r="D28" s="605"/>
      <c r="E28" s="605"/>
      <c r="F28" s="605"/>
      <c r="G28" s="605"/>
      <c r="H28" s="607"/>
      <c r="I28" s="427" t="s">
        <v>101</v>
      </c>
      <c r="J28" s="424"/>
      <c r="K28" s="409" t="s">
        <v>34</v>
      </c>
      <c r="L28" s="410"/>
      <c r="M28" s="410"/>
      <c r="N28" s="411"/>
      <c r="O28" s="461" t="s">
        <v>35</v>
      </c>
      <c r="P28" s="459"/>
      <c r="Q28" s="459"/>
      <c r="R28" s="460"/>
      <c r="S28" s="32"/>
      <c r="T28" s="459" t="s">
        <v>36</v>
      </c>
      <c r="U28" s="459"/>
      <c r="V28" s="460"/>
      <c r="W28" s="31"/>
      <c r="X28" s="441" t="s">
        <v>38</v>
      </c>
      <c r="Y28" s="442"/>
      <c r="Z28" s="443"/>
      <c r="AA28" s="63" t="s">
        <v>102</v>
      </c>
    </row>
    <row r="29" spans="3:27" ht="10.15" customHeight="1" thickBot="1" x14ac:dyDescent="0.25">
      <c r="C29" s="15"/>
      <c r="D29" s="15"/>
      <c r="E29" s="15"/>
      <c r="F29" s="15"/>
      <c r="G29" s="15"/>
      <c r="H29" s="15"/>
      <c r="I29" s="15"/>
      <c r="J29" s="15"/>
      <c r="K29" s="15"/>
      <c r="L29" s="15"/>
      <c r="M29" s="15"/>
      <c r="N29" s="15"/>
      <c r="O29" s="15"/>
      <c r="P29" s="15"/>
      <c r="Q29" s="15"/>
      <c r="R29" s="15"/>
      <c r="S29" s="15"/>
      <c r="T29" s="15"/>
      <c r="U29" s="15"/>
      <c r="V29" s="15"/>
      <c r="W29" s="15"/>
      <c r="X29" s="15"/>
      <c r="Y29" s="15"/>
      <c r="Z29" s="15"/>
      <c r="AA29" s="15"/>
    </row>
    <row r="30" spans="3:27" ht="15" customHeight="1" x14ac:dyDescent="0.25">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row>
    <row r="31" spans="3:27" ht="14.25" customHeight="1" x14ac:dyDescent="0.2">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row>
    <row r="32" spans="3:27" ht="15" customHeight="1" thickBot="1" x14ac:dyDescent="0.25">
      <c r="C32" s="438"/>
      <c r="D32" s="439"/>
      <c r="E32" s="439"/>
      <c r="F32" s="439"/>
      <c r="G32" s="439"/>
      <c r="H32" s="439"/>
      <c r="I32" s="439"/>
      <c r="J32" s="440"/>
      <c r="K32" s="587" t="s">
        <v>103</v>
      </c>
      <c r="L32" s="429"/>
      <c r="M32" s="429"/>
      <c r="N32" s="429"/>
      <c r="O32" s="430" t="s">
        <v>104</v>
      </c>
      <c r="P32" s="429"/>
      <c r="Q32" s="429"/>
      <c r="R32" s="429"/>
      <c r="S32" s="430" t="s">
        <v>105</v>
      </c>
      <c r="T32" s="429"/>
      <c r="U32" s="430" t="s">
        <v>106</v>
      </c>
      <c r="V32" s="429"/>
      <c r="W32" s="429"/>
      <c r="X32" s="430" t="s">
        <v>107</v>
      </c>
      <c r="Y32" s="429"/>
      <c r="Z32" s="430" t="s">
        <v>108</v>
      </c>
      <c r="AA32" s="431"/>
    </row>
    <row r="34" spans="3:27" s="18" customFormat="1" ht="15" thickBot="1" x14ac:dyDescent="0.25">
      <c r="C34" s="415" t="s">
        <v>45</v>
      </c>
      <c r="D34" s="416"/>
      <c r="E34" s="416"/>
      <c r="F34" s="416"/>
      <c r="G34" s="416"/>
      <c r="H34" s="416"/>
      <c r="I34" s="416"/>
      <c r="J34" s="416"/>
      <c r="K34" s="416"/>
      <c r="L34" s="416"/>
      <c r="M34" s="416"/>
      <c r="N34" s="416"/>
      <c r="O34" s="416"/>
      <c r="P34" s="416"/>
      <c r="Q34" s="416"/>
      <c r="R34" s="416"/>
      <c r="S34" s="416"/>
      <c r="T34" s="416"/>
      <c r="U34" s="416"/>
      <c r="V34" s="416"/>
      <c r="W34" s="416"/>
      <c r="X34" s="416"/>
      <c r="Y34" s="416"/>
      <c r="Z34" s="416"/>
      <c r="AA34" s="417"/>
    </row>
    <row r="35" spans="3:27" s="18" customFormat="1" ht="78" customHeight="1" thickBot="1" x14ac:dyDescent="0.25">
      <c r="C35" s="415" t="s">
        <v>46</v>
      </c>
      <c r="D35" s="416"/>
      <c r="E35" s="416"/>
      <c r="F35" s="416"/>
      <c r="G35" s="417"/>
      <c r="H35" s="71" t="s">
        <v>109</v>
      </c>
      <c r="I35" s="71" t="s">
        <v>110</v>
      </c>
      <c r="J35" s="38" t="s">
        <v>111</v>
      </c>
      <c r="K35" s="418" t="s">
        <v>50</v>
      </c>
      <c r="L35" s="419"/>
      <c r="M35" s="419"/>
      <c r="N35" s="419"/>
      <c r="O35" s="419"/>
      <c r="P35" s="419"/>
      <c r="Q35" s="419"/>
      <c r="R35" s="419"/>
      <c r="S35" s="419"/>
      <c r="T35" s="419"/>
      <c r="U35" s="419"/>
      <c r="V35" s="419"/>
      <c r="W35" s="419"/>
      <c r="X35" s="419"/>
      <c r="Y35" s="419"/>
      <c r="Z35" s="419"/>
      <c r="AA35" s="420"/>
    </row>
    <row r="36" spans="3:27" s="18" customFormat="1" ht="114.6" customHeight="1" x14ac:dyDescent="0.2">
      <c r="C36" s="575" t="s">
        <v>112</v>
      </c>
      <c r="D36" s="576"/>
      <c r="E36" s="576"/>
      <c r="F36" s="576"/>
      <c r="G36" s="577"/>
      <c r="H36" s="70">
        <v>341</v>
      </c>
      <c r="I36" s="39">
        <v>193</v>
      </c>
      <c r="J36" s="61">
        <f>H36/I36</f>
        <v>1.766839378238342</v>
      </c>
      <c r="K36" s="578" t="s">
        <v>113</v>
      </c>
      <c r="L36" s="579"/>
      <c r="M36" s="579"/>
      <c r="N36" s="579"/>
      <c r="O36" s="579"/>
      <c r="P36" s="579"/>
      <c r="Q36" s="579"/>
      <c r="R36" s="579"/>
      <c r="S36" s="579"/>
      <c r="T36" s="579"/>
      <c r="U36" s="579"/>
      <c r="V36" s="579"/>
      <c r="W36" s="579"/>
      <c r="X36" s="579"/>
      <c r="Y36" s="579"/>
      <c r="Z36" s="579"/>
      <c r="AA36" s="580"/>
    </row>
    <row r="37" spans="3:27" s="18" customFormat="1" ht="100.5" customHeight="1" x14ac:dyDescent="0.2">
      <c r="C37" s="575" t="s">
        <v>114</v>
      </c>
      <c r="D37" s="576"/>
      <c r="E37" s="576"/>
      <c r="F37" s="576"/>
      <c r="G37" s="577"/>
      <c r="H37" s="70">
        <v>28</v>
      </c>
      <c r="I37" s="62">
        <v>156</v>
      </c>
      <c r="J37" s="61">
        <v>1</v>
      </c>
      <c r="K37" s="578" t="s">
        <v>115</v>
      </c>
      <c r="L37" s="579"/>
      <c r="M37" s="579"/>
      <c r="N37" s="579"/>
      <c r="O37" s="579"/>
      <c r="P37" s="579"/>
      <c r="Q37" s="579"/>
      <c r="R37" s="579"/>
      <c r="S37" s="579"/>
      <c r="T37" s="579"/>
      <c r="U37" s="579"/>
      <c r="V37" s="579"/>
      <c r="W37" s="579"/>
      <c r="X37" s="579"/>
      <c r="Y37" s="579"/>
      <c r="Z37" s="579"/>
      <c r="AA37" s="580"/>
    </row>
    <row r="38" spans="3:27" s="18" customFormat="1" ht="106.15" customHeight="1" x14ac:dyDescent="0.2">
      <c r="C38" s="575" t="s">
        <v>116</v>
      </c>
      <c r="D38" s="576"/>
      <c r="E38" s="576"/>
      <c r="F38" s="576"/>
      <c r="G38" s="577"/>
      <c r="H38" s="70">
        <v>4.42</v>
      </c>
      <c r="I38" s="62">
        <v>120</v>
      </c>
      <c r="J38" s="61">
        <v>1</v>
      </c>
      <c r="K38" s="578" t="s">
        <v>117</v>
      </c>
      <c r="L38" s="579"/>
      <c r="M38" s="579"/>
      <c r="N38" s="579"/>
      <c r="O38" s="579"/>
      <c r="P38" s="579"/>
      <c r="Q38" s="579"/>
      <c r="R38" s="579"/>
      <c r="S38" s="579"/>
      <c r="T38" s="579"/>
      <c r="U38" s="579"/>
      <c r="V38" s="579"/>
      <c r="W38" s="579"/>
      <c r="X38" s="579"/>
      <c r="Y38" s="579"/>
      <c r="Z38" s="579"/>
      <c r="AA38" s="580"/>
    </row>
    <row r="39" spans="3:27" s="18" customFormat="1" ht="66" customHeight="1" x14ac:dyDescent="0.2">
      <c r="C39" s="575"/>
      <c r="D39" s="576"/>
      <c r="E39" s="576"/>
      <c r="F39" s="576"/>
      <c r="G39" s="577"/>
      <c r="H39" s="69"/>
      <c r="I39" s="62"/>
      <c r="J39" s="40"/>
      <c r="K39" s="578"/>
      <c r="L39" s="579"/>
      <c r="M39" s="579"/>
      <c r="N39" s="579"/>
      <c r="O39" s="579"/>
      <c r="P39" s="579"/>
      <c r="Q39" s="579"/>
      <c r="R39" s="579"/>
      <c r="S39" s="579"/>
      <c r="T39" s="579"/>
      <c r="U39" s="579"/>
      <c r="V39" s="579"/>
      <c r="W39" s="579"/>
      <c r="X39" s="579"/>
      <c r="Y39" s="579"/>
      <c r="Z39" s="579"/>
      <c r="AA39" s="580"/>
    </row>
    <row r="40" spans="3:27" s="18" customFormat="1" ht="15" thickBot="1" x14ac:dyDescent="0.25">
      <c r="C40" s="581"/>
      <c r="D40" s="582"/>
      <c r="E40" s="582"/>
      <c r="F40" s="582"/>
      <c r="G40" s="583"/>
      <c r="H40" s="68"/>
      <c r="I40" s="60"/>
      <c r="J40" s="40" t="e">
        <f>+#REF!/I40</f>
        <v>#REF!</v>
      </c>
      <c r="K40" s="584"/>
      <c r="L40" s="585"/>
      <c r="M40" s="585"/>
      <c r="N40" s="585"/>
      <c r="O40" s="585"/>
      <c r="P40" s="585"/>
      <c r="Q40" s="585"/>
      <c r="R40" s="585"/>
      <c r="S40" s="585"/>
      <c r="T40" s="585"/>
      <c r="U40" s="585"/>
      <c r="V40" s="585"/>
      <c r="W40" s="585"/>
      <c r="X40" s="585"/>
      <c r="Y40" s="585"/>
      <c r="Z40" s="585"/>
      <c r="AA40" s="586"/>
    </row>
    <row r="41" spans="3:27" s="18" customFormat="1" ht="15.75" customHeight="1" thickBot="1" x14ac:dyDescent="0.25">
      <c r="C41" s="536"/>
      <c r="D41" s="537"/>
      <c r="E41" s="537"/>
      <c r="F41" s="537"/>
      <c r="G41" s="538"/>
      <c r="H41" s="67"/>
      <c r="I41" s="59"/>
      <c r="J41" s="59"/>
      <c r="K41" s="539"/>
      <c r="L41" s="540"/>
      <c r="M41" s="540"/>
      <c r="N41" s="540"/>
      <c r="O41" s="540"/>
      <c r="P41" s="540"/>
      <c r="Q41" s="540"/>
      <c r="R41" s="540"/>
      <c r="S41" s="540"/>
      <c r="T41" s="540"/>
      <c r="U41" s="540"/>
      <c r="V41" s="540"/>
      <c r="W41" s="540"/>
      <c r="X41" s="540"/>
      <c r="Y41" s="540"/>
      <c r="Z41" s="540"/>
      <c r="AA41" s="541"/>
    </row>
    <row r="42" spans="3:27" s="18" customFormat="1" ht="5.25" customHeight="1" x14ac:dyDescent="0.2">
      <c r="C42" s="56"/>
      <c r="D42" s="56"/>
      <c r="E42" s="56"/>
      <c r="F42" s="56"/>
      <c r="G42" s="56"/>
      <c r="H42" s="56"/>
      <c r="I42" s="58"/>
      <c r="J42" s="57"/>
      <c r="K42" s="56"/>
      <c r="L42" s="56"/>
      <c r="M42" s="56"/>
      <c r="N42" s="56"/>
      <c r="O42" s="56"/>
      <c r="P42" s="56"/>
      <c r="Q42" s="56"/>
      <c r="R42" s="56"/>
      <c r="S42" s="56"/>
      <c r="T42" s="56"/>
      <c r="U42" s="56"/>
      <c r="V42" s="56"/>
      <c r="W42" s="56"/>
      <c r="X42" s="56"/>
      <c r="Y42" s="56"/>
      <c r="Z42" s="56"/>
      <c r="AA42" s="56"/>
    </row>
    <row r="43" spans="3:27" s="18" customFormat="1" ht="15" thickBot="1" x14ac:dyDescent="0.25">
      <c r="C43" s="56"/>
      <c r="D43" s="56"/>
      <c r="E43" s="56"/>
      <c r="F43" s="56"/>
      <c r="G43" s="56"/>
      <c r="H43" s="56"/>
      <c r="I43" s="58"/>
      <c r="J43" s="57"/>
      <c r="K43" s="56"/>
      <c r="L43" s="56"/>
      <c r="M43" s="56"/>
      <c r="N43" s="56"/>
      <c r="O43" s="56"/>
      <c r="P43" s="56"/>
      <c r="Q43" s="56"/>
      <c r="R43" s="56"/>
      <c r="S43" s="56"/>
      <c r="T43" s="56"/>
      <c r="U43" s="56"/>
      <c r="V43" s="56"/>
      <c r="W43" s="56"/>
      <c r="X43" s="56"/>
      <c r="Y43" s="56"/>
      <c r="Z43" s="56"/>
      <c r="AA43" s="56"/>
    </row>
    <row r="44" spans="3:27" s="18" customFormat="1" ht="15" thickBot="1" x14ac:dyDescent="0.25">
      <c r="C44" s="542" t="s">
        <v>54</v>
      </c>
      <c r="D44" s="543"/>
      <c r="E44" s="543"/>
      <c r="F44" s="543"/>
      <c r="G44" s="543"/>
      <c r="H44" s="543"/>
      <c r="I44" s="543"/>
      <c r="J44" s="543"/>
      <c r="K44" s="543"/>
      <c r="L44" s="543"/>
      <c r="M44" s="543"/>
      <c r="N44" s="543"/>
      <c r="O44" s="543"/>
      <c r="P44" s="543"/>
      <c r="Q44" s="543"/>
      <c r="R44" s="543"/>
      <c r="S44" s="543"/>
      <c r="T44" s="543"/>
      <c r="U44" s="543"/>
      <c r="V44" s="543"/>
      <c r="W44" s="543"/>
      <c r="X44" s="543"/>
      <c r="Y44" s="543"/>
      <c r="Z44" s="543"/>
      <c r="AA44" s="544"/>
    </row>
    <row r="45" spans="3:27" ht="15" hidden="1" thickBot="1" x14ac:dyDescent="0.25">
      <c r="C45" s="545"/>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7"/>
    </row>
    <row r="46" spans="3:27" x14ac:dyDescent="0.2">
      <c r="C46" s="548" t="s">
        <v>84</v>
      </c>
      <c r="D46" s="549"/>
      <c r="E46" s="549"/>
      <c r="F46" s="549"/>
      <c r="G46" s="549"/>
      <c r="H46" s="549"/>
      <c r="I46" s="549"/>
      <c r="J46" s="549"/>
      <c r="K46" s="549"/>
      <c r="L46" s="549"/>
      <c r="M46" s="549"/>
      <c r="N46" s="549"/>
      <c r="O46" s="549"/>
      <c r="P46" s="549"/>
      <c r="Q46" s="549"/>
      <c r="R46" s="549"/>
      <c r="S46" s="549"/>
      <c r="T46" s="549"/>
      <c r="U46" s="549"/>
      <c r="V46" s="549"/>
      <c r="W46" s="549"/>
      <c r="X46" s="549"/>
      <c r="Y46" s="549"/>
      <c r="Z46" s="549"/>
      <c r="AA46" s="550"/>
    </row>
    <row r="47" spans="3:27" ht="7.9" customHeight="1" x14ac:dyDescent="0.2">
      <c r="C47" s="551"/>
      <c r="D47" s="552"/>
      <c r="E47" s="552"/>
      <c r="F47" s="552"/>
      <c r="G47" s="552"/>
      <c r="H47" s="552"/>
      <c r="I47" s="552"/>
      <c r="J47" s="552"/>
      <c r="K47" s="552"/>
      <c r="L47" s="552"/>
      <c r="M47" s="552"/>
      <c r="N47" s="552"/>
      <c r="O47" s="552"/>
      <c r="P47" s="552"/>
      <c r="Q47" s="552"/>
      <c r="R47" s="552"/>
      <c r="S47" s="552"/>
      <c r="T47" s="552"/>
      <c r="U47" s="552"/>
      <c r="V47" s="552"/>
      <c r="W47" s="552"/>
      <c r="X47" s="552"/>
      <c r="Y47" s="552"/>
      <c r="Z47" s="552"/>
      <c r="AA47" s="553"/>
    </row>
    <row r="48" spans="3:27" x14ac:dyDescent="0.2">
      <c r="C48" s="551"/>
      <c r="D48" s="552"/>
      <c r="E48" s="552"/>
      <c r="F48" s="552"/>
      <c r="G48" s="552"/>
      <c r="H48" s="552"/>
      <c r="I48" s="552"/>
      <c r="J48" s="552"/>
      <c r="K48" s="552"/>
      <c r="L48" s="552"/>
      <c r="M48" s="552"/>
      <c r="N48" s="552"/>
      <c r="O48" s="552"/>
      <c r="P48" s="552"/>
      <c r="Q48" s="552"/>
      <c r="R48" s="552"/>
      <c r="S48" s="552"/>
      <c r="T48" s="552"/>
      <c r="U48" s="552"/>
      <c r="V48" s="552"/>
      <c r="W48" s="552"/>
      <c r="X48" s="552"/>
      <c r="Y48" s="552"/>
      <c r="Z48" s="552"/>
      <c r="AA48" s="553"/>
    </row>
    <row r="49" spans="3:27" ht="6.6" customHeight="1" x14ac:dyDescent="0.2">
      <c r="C49" s="551"/>
      <c r="D49" s="552"/>
      <c r="E49" s="552"/>
      <c r="F49" s="552"/>
      <c r="G49" s="552"/>
      <c r="H49" s="552"/>
      <c r="I49" s="552"/>
      <c r="J49" s="552"/>
      <c r="K49" s="552"/>
      <c r="L49" s="552"/>
      <c r="M49" s="552"/>
      <c r="N49" s="552"/>
      <c r="O49" s="552"/>
      <c r="P49" s="552"/>
      <c r="Q49" s="552"/>
      <c r="R49" s="552"/>
      <c r="S49" s="552"/>
      <c r="T49" s="552"/>
      <c r="U49" s="552"/>
      <c r="V49" s="552"/>
      <c r="W49" s="552"/>
      <c r="X49" s="552"/>
      <c r="Y49" s="552"/>
      <c r="Z49" s="552"/>
      <c r="AA49" s="553"/>
    </row>
    <row r="50" spans="3:27" ht="103.5" customHeight="1" x14ac:dyDescent="0.2">
      <c r="C50" s="551"/>
      <c r="D50" s="552"/>
      <c r="E50" s="552"/>
      <c r="F50" s="552"/>
      <c r="G50" s="552"/>
      <c r="H50" s="552"/>
      <c r="I50" s="552"/>
      <c r="J50" s="552"/>
      <c r="K50" s="552"/>
      <c r="L50" s="552"/>
      <c r="M50" s="552"/>
      <c r="N50" s="552"/>
      <c r="O50" s="552"/>
      <c r="P50" s="552"/>
      <c r="Q50" s="552"/>
      <c r="R50" s="552"/>
      <c r="S50" s="552"/>
      <c r="T50" s="552"/>
      <c r="U50" s="552"/>
      <c r="V50" s="552"/>
      <c r="W50" s="552"/>
      <c r="X50" s="552"/>
      <c r="Y50" s="552"/>
      <c r="Z50" s="552"/>
      <c r="AA50" s="553"/>
    </row>
    <row r="51" spans="3:27" ht="63.75" customHeight="1" x14ac:dyDescent="0.2">
      <c r="C51" s="551"/>
      <c r="D51" s="552"/>
      <c r="E51" s="552"/>
      <c r="F51" s="552"/>
      <c r="G51" s="552"/>
      <c r="H51" s="552"/>
      <c r="I51" s="552"/>
      <c r="J51" s="552"/>
      <c r="K51" s="552"/>
      <c r="L51" s="552"/>
      <c r="M51" s="552"/>
      <c r="N51" s="552"/>
      <c r="O51" s="552"/>
      <c r="P51" s="552"/>
      <c r="Q51" s="552"/>
      <c r="R51" s="552"/>
      <c r="S51" s="552"/>
      <c r="T51" s="552"/>
      <c r="U51" s="552"/>
      <c r="V51" s="552"/>
      <c r="W51" s="552"/>
      <c r="X51" s="552"/>
      <c r="Y51" s="552"/>
      <c r="Z51" s="552"/>
      <c r="AA51" s="553"/>
    </row>
    <row r="52" spans="3:27" ht="1.9" customHeight="1" x14ac:dyDescent="0.2">
      <c r="C52" s="551"/>
      <c r="D52" s="552"/>
      <c r="E52" s="552"/>
      <c r="F52" s="552"/>
      <c r="G52" s="552"/>
      <c r="H52" s="552"/>
      <c r="I52" s="552"/>
      <c r="J52" s="552"/>
      <c r="K52" s="552"/>
      <c r="L52" s="552"/>
      <c r="M52" s="552"/>
      <c r="N52" s="552"/>
      <c r="O52" s="552"/>
      <c r="P52" s="552"/>
      <c r="Q52" s="552"/>
      <c r="R52" s="552"/>
      <c r="S52" s="552"/>
      <c r="T52" s="552"/>
      <c r="U52" s="552"/>
      <c r="V52" s="552"/>
      <c r="W52" s="552"/>
      <c r="X52" s="552"/>
      <c r="Y52" s="552"/>
      <c r="Z52" s="552"/>
      <c r="AA52" s="553"/>
    </row>
    <row r="53" spans="3:27" ht="9.6" customHeight="1" x14ac:dyDescent="0.2">
      <c r="C53" s="551"/>
      <c r="D53" s="552"/>
      <c r="E53" s="552"/>
      <c r="F53" s="552"/>
      <c r="G53" s="552"/>
      <c r="H53" s="552"/>
      <c r="I53" s="552"/>
      <c r="J53" s="552"/>
      <c r="K53" s="552"/>
      <c r="L53" s="552"/>
      <c r="M53" s="552"/>
      <c r="N53" s="552"/>
      <c r="O53" s="552"/>
      <c r="P53" s="552"/>
      <c r="Q53" s="552"/>
      <c r="R53" s="552"/>
      <c r="S53" s="552"/>
      <c r="T53" s="552"/>
      <c r="U53" s="552"/>
      <c r="V53" s="552"/>
      <c r="W53" s="552"/>
      <c r="X53" s="552"/>
      <c r="Y53" s="552"/>
      <c r="Z53" s="552"/>
      <c r="AA53" s="553"/>
    </row>
    <row r="54" spans="3:27" ht="6.6" customHeight="1" thickBot="1" x14ac:dyDescent="0.25">
      <c r="C54" s="554"/>
      <c r="D54" s="555"/>
      <c r="E54" s="555"/>
      <c r="F54" s="555"/>
      <c r="G54" s="555"/>
      <c r="H54" s="555"/>
      <c r="I54" s="555"/>
      <c r="J54" s="555"/>
      <c r="K54" s="555"/>
      <c r="L54" s="555"/>
      <c r="M54" s="555"/>
      <c r="N54" s="555"/>
      <c r="O54" s="555"/>
      <c r="P54" s="555"/>
      <c r="Q54" s="555"/>
      <c r="R54" s="555"/>
      <c r="S54" s="555"/>
      <c r="T54" s="555"/>
      <c r="U54" s="555"/>
      <c r="V54" s="555"/>
      <c r="W54" s="555"/>
      <c r="X54" s="555"/>
      <c r="Y54" s="555"/>
      <c r="Z54" s="555"/>
      <c r="AA54" s="556"/>
    </row>
    <row r="55" spans="3:27" ht="8.4499999999999993" customHeight="1" x14ac:dyDescent="0.2">
      <c r="C55" s="47"/>
      <c r="D55" s="47"/>
      <c r="E55" s="47"/>
      <c r="F55" s="47"/>
      <c r="G55" s="47"/>
      <c r="H55" s="47"/>
      <c r="I55" s="47"/>
      <c r="J55" s="47"/>
      <c r="K55" s="47"/>
      <c r="L55" s="47"/>
      <c r="M55" s="47"/>
      <c r="N55" s="47"/>
      <c r="O55" s="47"/>
      <c r="P55" s="47"/>
      <c r="Q55" s="47"/>
      <c r="R55" s="47"/>
      <c r="S55" s="47"/>
      <c r="T55" s="47"/>
      <c r="U55" s="47"/>
      <c r="V55" s="47"/>
      <c r="W55" s="47"/>
      <c r="X55" s="47"/>
      <c r="Y55" s="47"/>
      <c r="Z55" s="47"/>
      <c r="AA55" s="47"/>
    </row>
    <row r="56" spans="3:27" ht="9.6" customHeight="1" thickBot="1" x14ac:dyDescent="0.25">
      <c r="C56" s="50"/>
      <c r="D56" s="50"/>
      <c r="E56" s="50"/>
      <c r="F56" s="50"/>
      <c r="G56" s="50"/>
      <c r="H56" s="50"/>
      <c r="I56" s="50"/>
      <c r="J56" s="50"/>
      <c r="K56" s="50"/>
      <c r="L56" s="50"/>
      <c r="M56" s="50"/>
      <c r="N56" s="50"/>
      <c r="O56" s="50"/>
      <c r="P56" s="50"/>
      <c r="Q56" s="50"/>
      <c r="R56" s="50"/>
      <c r="S56" s="50"/>
      <c r="T56" s="50"/>
      <c r="U56" s="50"/>
      <c r="V56" s="50"/>
      <c r="W56" s="50"/>
      <c r="X56" s="50"/>
      <c r="Y56" s="50"/>
      <c r="Z56" s="50"/>
      <c r="AA56" s="50"/>
    </row>
    <row r="57" spans="3:27" ht="15.75" customHeight="1" x14ac:dyDescent="0.2">
      <c r="C57" s="600" t="s">
        <v>46</v>
      </c>
      <c r="D57" s="600"/>
      <c r="E57" s="600"/>
      <c r="F57" s="600"/>
      <c r="G57" s="600"/>
      <c r="H57" s="557" t="s">
        <v>85</v>
      </c>
      <c r="I57" s="559"/>
      <c r="J57" s="600" t="s">
        <v>56</v>
      </c>
      <c r="K57" s="600"/>
      <c r="L57" s="600"/>
      <c r="M57" s="600"/>
      <c r="N57" s="558" t="s">
        <v>57</v>
      </c>
      <c r="O57" s="558"/>
      <c r="P57" s="558"/>
      <c r="Q57" s="558"/>
      <c r="R57" s="558"/>
      <c r="S57" s="558"/>
      <c r="T57" s="558"/>
      <c r="U57" s="559"/>
      <c r="V57" s="563" t="s">
        <v>58</v>
      </c>
      <c r="W57" s="563"/>
      <c r="X57" s="563"/>
      <c r="Y57" s="563"/>
      <c r="Z57" s="563"/>
      <c r="AA57" s="564"/>
    </row>
    <row r="58" spans="3:27" ht="10.15" customHeight="1" x14ac:dyDescent="0.2">
      <c r="C58" s="600"/>
      <c r="D58" s="600"/>
      <c r="E58" s="600"/>
      <c r="F58" s="600"/>
      <c r="G58" s="600"/>
      <c r="H58" s="560"/>
      <c r="I58" s="562"/>
      <c r="J58" s="600"/>
      <c r="K58" s="600"/>
      <c r="L58" s="600"/>
      <c r="M58" s="600"/>
      <c r="N58" s="561"/>
      <c r="O58" s="561"/>
      <c r="P58" s="561"/>
      <c r="Q58" s="561"/>
      <c r="R58" s="561"/>
      <c r="S58" s="561"/>
      <c r="T58" s="561"/>
      <c r="U58" s="562"/>
      <c r="V58" s="565"/>
      <c r="W58" s="565"/>
      <c r="X58" s="565"/>
      <c r="Y58" s="565"/>
      <c r="Z58" s="565"/>
      <c r="AA58" s="566"/>
    </row>
    <row r="59" spans="3:27" ht="9.75" customHeight="1" x14ac:dyDescent="0.2">
      <c r="C59" s="600"/>
      <c r="D59" s="600"/>
      <c r="E59" s="600"/>
      <c r="F59" s="600"/>
      <c r="G59" s="600"/>
      <c r="H59" s="560"/>
      <c r="I59" s="562"/>
      <c r="J59" s="600"/>
      <c r="K59" s="600"/>
      <c r="L59" s="600"/>
      <c r="M59" s="600"/>
      <c r="N59" s="561"/>
      <c r="O59" s="561"/>
      <c r="P59" s="561"/>
      <c r="Q59" s="561"/>
      <c r="R59" s="561"/>
      <c r="S59" s="561"/>
      <c r="T59" s="561"/>
      <c r="U59" s="562"/>
      <c r="V59" s="565"/>
      <c r="W59" s="565"/>
      <c r="X59" s="565"/>
      <c r="Y59" s="565"/>
      <c r="Z59" s="565"/>
      <c r="AA59" s="566"/>
    </row>
    <row r="60" spans="3:27" ht="212.25" customHeight="1" x14ac:dyDescent="0.2">
      <c r="C60" s="603" t="s">
        <v>118</v>
      </c>
      <c r="D60" s="603"/>
      <c r="E60" s="603"/>
      <c r="F60" s="603"/>
      <c r="G60" s="603"/>
      <c r="H60" s="602" t="s">
        <v>119</v>
      </c>
      <c r="I60" s="602"/>
      <c r="J60" s="601" t="s">
        <v>120</v>
      </c>
      <c r="K60" s="601"/>
      <c r="L60" s="601"/>
      <c r="M60" s="601"/>
      <c r="N60" s="622" t="s">
        <v>119</v>
      </c>
      <c r="O60" s="603"/>
      <c r="P60" s="603"/>
      <c r="Q60" s="603"/>
      <c r="R60" s="603"/>
      <c r="S60" s="603"/>
      <c r="T60" s="603"/>
      <c r="U60" s="603"/>
      <c r="V60" s="603" t="s">
        <v>121</v>
      </c>
      <c r="W60" s="603"/>
      <c r="X60" s="603"/>
      <c r="Y60" s="603"/>
      <c r="Z60" s="603"/>
      <c r="AA60" s="603"/>
    </row>
    <row r="61" spans="3:27" ht="204" customHeight="1" x14ac:dyDescent="0.2">
      <c r="C61" s="603" t="s">
        <v>114</v>
      </c>
      <c r="D61" s="603"/>
      <c r="E61" s="603"/>
      <c r="F61" s="603"/>
      <c r="G61" s="603"/>
      <c r="H61" s="602" t="s">
        <v>119</v>
      </c>
      <c r="I61" s="602"/>
      <c r="J61" s="601" t="s">
        <v>122</v>
      </c>
      <c r="K61" s="601"/>
      <c r="L61" s="601"/>
      <c r="M61" s="601"/>
      <c r="N61" s="622" t="s">
        <v>119</v>
      </c>
      <c r="O61" s="603"/>
      <c r="P61" s="603"/>
      <c r="Q61" s="603"/>
      <c r="R61" s="603"/>
      <c r="S61" s="603"/>
      <c r="T61" s="603"/>
      <c r="U61" s="603"/>
      <c r="V61" s="603" t="s">
        <v>121</v>
      </c>
      <c r="W61" s="603"/>
      <c r="X61" s="603"/>
      <c r="Y61" s="603"/>
      <c r="Z61" s="603"/>
      <c r="AA61" s="603"/>
    </row>
    <row r="62" spans="3:27" ht="168.75" customHeight="1" x14ac:dyDescent="0.2">
      <c r="C62" s="601" t="s">
        <v>123</v>
      </c>
      <c r="D62" s="601"/>
      <c r="E62" s="601"/>
      <c r="F62" s="601"/>
      <c r="G62" s="601"/>
      <c r="H62" s="601" t="s">
        <v>122</v>
      </c>
      <c r="I62" s="601"/>
      <c r="J62" s="601" t="s">
        <v>122</v>
      </c>
      <c r="K62" s="601"/>
      <c r="L62" s="601"/>
      <c r="M62" s="601"/>
      <c r="N62" s="622" t="s">
        <v>124</v>
      </c>
      <c r="O62" s="603"/>
      <c r="P62" s="603"/>
      <c r="Q62" s="603"/>
      <c r="R62" s="603"/>
      <c r="S62" s="603"/>
      <c r="T62" s="603"/>
      <c r="U62" s="603"/>
      <c r="V62" s="603" t="s">
        <v>121</v>
      </c>
      <c r="W62" s="603"/>
      <c r="X62" s="603"/>
      <c r="Y62" s="603"/>
      <c r="Z62" s="603"/>
      <c r="AA62" s="603"/>
    </row>
    <row r="63" spans="3:27" ht="181.5" customHeight="1" x14ac:dyDescent="0.2">
      <c r="C63" s="601"/>
      <c r="D63" s="601"/>
      <c r="E63" s="601"/>
      <c r="F63" s="601"/>
      <c r="G63" s="601"/>
      <c r="H63" s="601"/>
      <c r="I63" s="601"/>
      <c r="J63" s="601"/>
      <c r="K63" s="601"/>
      <c r="L63" s="601"/>
      <c r="M63" s="601"/>
      <c r="N63" s="630"/>
      <c r="O63" s="631"/>
      <c r="P63" s="631"/>
      <c r="Q63" s="631"/>
      <c r="R63" s="631"/>
      <c r="S63" s="631"/>
      <c r="T63" s="631"/>
      <c r="U63" s="631"/>
      <c r="V63" s="631"/>
      <c r="W63" s="631"/>
      <c r="X63" s="631"/>
      <c r="Y63" s="631"/>
      <c r="Z63" s="631"/>
      <c r="AA63" s="631"/>
    </row>
    <row r="64" spans="3:27" ht="9" customHeight="1" thickBot="1" x14ac:dyDescent="0.25">
      <c r="C64" s="624"/>
      <c r="D64" s="625"/>
      <c r="E64" s="625"/>
      <c r="F64" s="625"/>
      <c r="G64" s="625"/>
      <c r="H64" s="66"/>
      <c r="I64" s="66"/>
      <c r="J64" s="625"/>
      <c r="K64" s="625"/>
      <c r="L64" s="625"/>
      <c r="M64" s="625"/>
      <c r="N64" s="626"/>
      <c r="O64" s="627"/>
      <c r="P64" s="627"/>
      <c r="Q64" s="627"/>
      <c r="R64" s="627"/>
      <c r="S64" s="627"/>
      <c r="T64" s="627"/>
      <c r="U64" s="628"/>
      <c r="V64" s="626"/>
      <c r="W64" s="627"/>
      <c r="X64" s="627"/>
      <c r="Y64" s="627"/>
      <c r="Z64" s="627"/>
      <c r="AA64" s="629"/>
    </row>
  </sheetData>
  <mergeCells count="103">
    <mergeCell ref="I2:AC2"/>
    <mergeCell ref="I3:P3"/>
    <mergeCell ref="Q3:AC3"/>
    <mergeCell ref="I4:AC4"/>
    <mergeCell ref="I7:AA8"/>
    <mergeCell ref="I18:AA18"/>
    <mergeCell ref="I13:S14"/>
    <mergeCell ref="T13:AA13"/>
    <mergeCell ref="T14:AA14"/>
    <mergeCell ref="I10:Q11"/>
    <mergeCell ref="Q23:AA23"/>
    <mergeCell ref="R10:U10"/>
    <mergeCell ref="V10:AA10"/>
    <mergeCell ref="R11:U11"/>
    <mergeCell ref="V11:AA11"/>
    <mergeCell ref="I16:AA16"/>
    <mergeCell ref="S32:T32"/>
    <mergeCell ref="U32:W32"/>
    <mergeCell ref="X32:Y32"/>
    <mergeCell ref="I20:L21"/>
    <mergeCell ref="M20:S20"/>
    <mergeCell ref="C64:G64"/>
    <mergeCell ref="J64:M64"/>
    <mergeCell ref="N64:U64"/>
    <mergeCell ref="V64:AA64"/>
    <mergeCell ref="N62:U62"/>
    <mergeCell ref="V62:AA62"/>
    <mergeCell ref="N63:U63"/>
    <mergeCell ref="V63:AA63"/>
    <mergeCell ref="C62:G62"/>
    <mergeCell ref="C63:G63"/>
    <mergeCell ref="C7:H8"/>
    <mergeCell ref="B2:H4"/>
    <mergeCell ref="C10:H11"/>
    <mergeCell ref="C13:H14"/>
    <mergeCell ref="C16:H16"/>
    <mergeCell ref="V61:AA61"/>
    <mergeCell ref="N61:U61"/>
    <mergeCell ref="N60:U60"/>
    <mergeCell ref="V60:AA60"/>
    <mergeCell ref="C39:G39"/>
    <mergeCell ref="I26:AA26"/>
    <mergeCell ref="I28:J28"/>
    <mergeCell ref="K28:N28"/>
    <mergeCell ref="O28:R28"/>
    <mergeCell ref="T28:V28"/>
    <mergeCell ref="X28:Z28"/>
    <mergeCell ref="T20:AA20"/>
    <mergeCell ref="M21:S21"/>
    <mergeCell ref="T21:AA21"/>
    <mergeCell ref="C24:I24"/>
    <mergeCell ref="J24:P24"/>
    <mergeCell ref="Q24:AA24"/>
    <mergeCell ref="C23:I23"/>
    <mergeCell ref="J23:P23"/>
    <mergeCell ref="C57:G59"/>
    <mergeCell ref="C60:G60"/>
    <mergeCell ref="C61:G61"/>
    <mergeCell ref="C18:H18"/>
    <mergeCell ref="C20:H21"/>
    <mergeCell ref="C26:H26"/>
    <mergeCell ref="C28:H28"/>
    <mergeCell ref="C46:AA54"/>
    <mergeCell ref="N57:U59"/>
    <mergeCell ref="V57:AA59"/>
    <mergeCell ref="Z32:AA32"/>
    <mergeCell ref="C30:J32"/>
    <mergeCell ref="K30:R30"/>
    <mergeCell ref="S30:W30"/>
    <mergeCell ref="X30:AA30"/>
    <mergeCell ref="K31:N31"/>
    <mergeCell ref="K32:N32"/>
    <mergeCell ref="O32:R32"/>
    <mergeCell ref="K39:AA39"/>
    <mergeCell ref="C40:G40"/>
    <mergeCell ref="K40:AA40"/>
    <mergeCell ref="C34:AA34"/>
    <mergeCell ref="C35:G35"/>
    <mergeCell ref="K35:AA35"/>
    <mergeCell ref="C41:G41"/>
    <mergeCell ref="K41:AA41"/>
    <mergeCell ref="C44:AA45"/>
    <mergeCell ref="C38:G38"/>
    <mergeCell ref="K38:AA38"/>
    <mergeCell ref="O31:R31"/>
    <mergeCell ref="S31:T31"/>
    <mergeCell ref="U31:W31"/>
    <mergeCell ref="X31:Y31"/>
    <mergeCell ref="Z31:AA31"/>
    <mergeCell ref="C36:G36"/>
    <mergeCell ref="K36:AA36"/>
    <mergeCell ref="C37:G37"/>
    <mergeCell ref="K37:AA37"/>
    <mergeCell ref="J57:M59"/>
    <mergeCell ref="J60:M60"/>
    <mergeCell ref="J61:M61"/>
    <mergeCell ref="J62:M62"/>
    <mergeCell ref="J63:M63"/>
    <mergeCell ref="H57:I59"/>
    <mergeCell ref="H60:I60"/>
    <mergeCell ref="H61:I61"/>
    <mergeCell ref="H62:I62"/>
    <mergeCell ref="H63:I63"/>
  </mergeCells>
  <pageMargins left="0.70866141732283472" right="0.70866141732283472" top="0.74803149606299213" bottom="1.1098214285714285" header="0.31496062992125984" footer="0.31496062992125984"/>
  <pageSetup scale="5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AB61"/>
  <sheetViews>
    <sheetView view="pageBreakPreview" topLeftCell="A36" zoomScaleNormal="100" zoomScaleSheetLayoutView="100" zoomScalePageLayoutView="70" workbookViewId="0">
      <selection activeCell="H38" sqref="H38:J38"/>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6.85546875" style="1" customWidth="1"/>
    <col min="9" max="9" width="18" style="1" customWidth="1"/>
    <col min="10" max="10" width="15" style="1" customWidth="1"/>
    <col min="11" max="12" width="3.42578125" style="1" customWidth="1"/>
    <col min="13" max="15" width="2.7109375" style="1" customWidth="1"/>
    <col min="16" max="16" width="5.28515625" style="1" customWidth="1"/>
    <col min="17" max="17" width="3.5703125" style="1" customWidth="1"/>
    <col min="18" max="18" width="3.7109375" style="1"/>
    <col min="19" max="19" width="7.7109375" style="1" customWidth="1"/>
    <col min="20" max="20" width="7.42578125" style="1" customWidth="1"/>
    <col min="21" max="21" width="5.42578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row>
    <row r="3" spans="2:28" ht="15"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6"/>
      <c r="AA3" s="486"/>
      <c r="AB3" s="487"/>
    </row>
    <row r="4" spans="2:28" ht="15.75"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row>
    <row r="5" spans="2:28" ht="10.15" customHeight="1" x14ac:dyDescent="0.2">
      <c r="H5" s="3"/>
      <c r="I5" s="3"/>
      <c r="J5" s="3"/>
      <c r="K5" s="3"/>
      <c r="L5" s="3"/>
      <c r="M5" s="3"/>
      <c r="N5" s="3"/>
      <c r="O5" s="3"/>
      <c r="P5" s="3"/>
      <c r="Q5" s="3"/>
      <c r="R5" s="3"/>
      <c r="S5" s="3"/>
      <c r="T5" s="3"/>
      <c r="U5" s="3"/>
      <c r="V5" s="3"/>
      <c r="W5" s="3"/>
      <c r="X5" s="3"/>
      <c r="Y5" s="3"/>
      <c r="Z5" s="3"/>
      <c r="AA5" s="3"/>
      <c r="AB5" s="3"/>
    </row>
    <row r="6" spans="2:28" ht="8.4499999999999993"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444" t="s">
        <v>4</v>
      </c>
      <c r="D7" s="445"/>
      <c r="E7" s="445"/>
      <c r="F7" s="445"/>
      <c r="G7" s="445"/>
      <c r="H7" s="446"/>
      <c r="I7" s="770" t="s">
        <v>690</v>
      </c>
      <c r="J7" s="771"/>
      <c r="K7" s="771"/>
      <c r="L7" s="771"/>
      <c r="M7" s="771"/>
      <c r="N7" s="771"/>
      <c r="O7" s="771"/>
      <c r="P7" s="771"/>
      <c r="Q7" s="771"/>
      <c r="R7" s="771"/>
      <c r="S7" s="771"/>
      <c r="T7" s="771"/>
      <c r="U7" s="771"/>
      <c r="V7" s="771"/>
      <c r="W7" s="771"/>
      <c r="X7" s="771"/>
      <c r="Y7" s="771"/>
      <c r="Z7" s="771"/>
      <c r="AA7" s="772"/>
      <c r="AB7" s="10"/>
    </row>
    <row r="8" spans="2:28" ht="4.9000000000000004" customHeight="1" thickBot="1" x14ac:dyDescent="0.25">
      <c r="B8" s="9"/>
      <c r="C8" s="447"/>
      <c r="D8" s="448"/>
      <c r="E8" s="448"/>
      <c r="F8" s="448"/>
      <c r="G8" s="448"/>
      <c r="H8" s="449"/>
      <c r="I8" s="773"/>
      <c r="J8" s="774"/>
      <c r="K8" s="774"/>
      <c r="L8" s="774"/>
      <c r="M8" s="774"/>
      <c r="N8" s="774"/>
      <c r="O8" s="774"/>
      <c r="P8" s="774"/>
      <c r="Q8" s="774"/>
      <c r="R8" s="774"/>
      <c r="S8" s="774"/>
      <c r="T8" s="774"/>
      <c r="U8" s="774"/>
      <c r="V8" s="774"/>
      <c r="W8" s="774"/>
      <c r="X8" s="774"/>
      <c r="Y8" s="774"/>
      <c r="Z8" s="774"/>
      <c r="AA8" s="775"/>
      <c r="AB8" s="10"/>
    </row>
    <row r="9" spans="2:28" ht="9.6"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444" t="s">
        <v>6</v>
      </c>
      <c r="D10" s="445"/>
      <c r="E10" s="445"/>
      <c r="F10" s="445"/>
      <c r="G10" s="445"/>
      <c r="H10" s="446"/>
      <c r="I10" s="501" t="s">
        <v>716</v>
      </c>
      <c r="J10" s="502"/>
      <c r="K10" s="502"/>
      <c r="L10" s="502"/>
      <c r="M10" s="502"/>
      <c r="N10" s="502"/>
      <c r="O10" s="502"/>
      <c r="P10" s="502"/>
      <c r="Q10" s="503"/>
      <c r="R10" s="498" t="s">
        <v>8</v>
      </c>
      <c r="S10" s="499"/>
      <c r="T10" s="499"/>
      <c r="U10" s="500"/>
      <c r="V10" s="400" t="s">
        <v>9</v>
      </c>
      <c r="W10" s="401"/>
      <c r="X10" s="401"/>
      <c r="Y10" s="401"/>
      <c r="Z10" s="401"/>
      <c r="AA10" s="402"/>
      <c r="AB10" s="10"/>
    </row>
    <row r="11" spans="2:28" ht="20.45" customHeight="1" thickBot="1" x14ac:dyDescent="0.25">
      <c r="B11" s="9"/>
      <c r="C11" s="447"/>
      <c r="D11" s="448"/>
      <c r="E11" s="448"/>
      <c r="F11" s="448"/>
      <c r="G11" s="448"/>
      <c r="H11" s="449"/>
      <c r="I11" s="504"/>
      <c r="J11" s="505"/>
      <c r="K11" s="505"/>
      <c r="L11" s="505"/>
      <c r="M11" s="505"/>
      <c r="N11" s="505"/>
      <c r="O11" s="505"/>
      <c r="P11" s="505"/>
      <c r="Q11" s="506"/>
      <c r="R11" s="427" t="s">
        <v>717</v>
      </c>
      <c r="S11" s="507"/>
      <c r="T11" s="507"/>
      <c r="U11" s="508"/>
      <c r="V11" s="477">
        <v>2</v>
      </c>
      <c r="W11" s="496"/>
      <c r="X11" s="496"/>
      <c r="Y11" s="496"/>
      <c r="Z11" s="496"/>
      <c r="AA11" s="497"/>
      <c r="AB11" s="10"/>
    </row>
    <row r="12" spans="2:28" ht="8.4499999999999993"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20.25" customHeight="1" x14ac:dyDescent="0.2">
      <c r="B13" s="14"/>
      <c r="C13" s="444" t="s">
        <v>11</v>
      </c>
      <c r="D13" s="445"/>
      <c r="E13" s="445"/>
      <c r="F13" s="445"/>
      <c r="G13" s="445"/>
      <c r="H13" s="446"/>
      <c r="I13" s="450" t="s">
        <v>718</v>
      </c>
      <c r="J13" s="451"/>
      <c r="K13" s="451"/>
      <c r="L13" s="451"/>
      <c r="M13" s="451"/>
      <c r="N13" s="451"/>
      <c r="O13" s="451"/>
      <c r="P13" s="451"/>
      <c r="Q13" s="451"/>
      <c r="R13" s="451"/>
      <c r="S13" s="452"/>
      <c r="T13" s="444" t="s">
        <v>13</v>
      </c>
      <c r="U13" s="445"/>
      <c r="V13" s="445"/>
      <c r="W13" s="445"/>
      <c r="X13" s="445"/>
      <c r="Y13" s="445"/>
      <c r="Z13" s="445"/>
      <c r="AA13" s="446"/>
      <c r="AB13" s="16"/>
    </row>
    <row r="14" spans="2:28" ht="27.6" customHeight="1" thickBot="1" x14ac:dyDescent="0.25">
      <c r="B14" s="14"/>
      <c r="C14" s="447"/>
      <c r="D14" s="448"/>
      <c r="E14" s="448"/>
      <c r="F14" s="448"/>
      <c r="G14" s="448"/>
      <c r="H14" s="449"/>
      <c r="I14" s="453"/>
      <c r="J14" s="454"/>
      <c r="K14" s="454"/>
      <c r="L14" s="454"/>
      <c r="M14" s="454"/>
      <c r="N14" s="454"/>
      <c r="O14" s="454"/>
      <c r="P14" s="454"/>
      <c r="Q14" s="454"/>
      <c r="R14" s="454"/>
      <c r="S14" s="455"/>
      <c r="T14" s="456" t="s">
        <v>67</v>
      </c>
      <c r="U14" s="457"/>
      <c r="V14" s="457"/>
      <c r="W14" s="457"/>
      <c r="X14" s="457"/>
      <c r="Y14" s="457"/>
      <c r="Z14" s="457"/>
      <c r="AA14" s="458"/>
      <c r="AB14" s="16"/>
    </row>
    <row r="15" spans="2:28" ht="8.4499999999999993"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39.6" customHeight="1" thickBot="1" x14ac:dyDescent="0.25">
      <c r="B16" s="14"/>
      <c r="C16" s="421" t="s">
        <v>15</v>
      </c>
      <c r="D16" s="422"/>
      <c r="E16" s="422"/>
      <c r="F16" s="422"/>
      <c r="G16" s="422"/>
      <c r="H16" s="423"/>
      <c r="I16" s="424" t="s">
        <v>719</v>
      </c>
      <c r="J16" s="425"/>
      <c r="K16" s="425"/>
      <c r="L16" s="425"/>
      <c r="M16" s="425"/>
      <c r="N16" s="425"/>
      <c r="O16" s="425"/>
      <c r="P16" s="425"/>
      <c r="Q16" s="425"/>
      <c r="R16" s="425"/>
      <c r="S16" s="425"/>
      <c r="T16" s="425"/>
      <c r="U16" s="425"/>
      <c r="V16" s="425"/>
      <c r="W16" s="425"/>
      <c r="X16" s="425"/>
      <c r="Y16" s="425"/>
      <c r="Z16" s="425"/>
      <c r="AA16" s="426"/>
      <c r="AB16" s="16"/>
    </row>
    <row r="17" spans="2:28" ht="9"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49.15" customHeight="1" thickBot="1" x14ac:dyDescent="0.25">
      <c r="B18" s="14"/>
      <c r="C18" s="421" t="s">
        <v>69</v>
      </c>
      <c r="D18" s="422"/>
      <c r="E18" s="422"/>
      <c r="F18" s="422"/>
      <c r="G18" s="422"/>
      <c r="H18" s="423"/>
      <c r="I18" s="1449" t="s">
        <v>720</v>
      </c>
      <c r="J18" s="1450"/>
      <c r="K18" s="1450"/>
      <c r="L18" s="1450"/>
      <c r="M18" s="1450"/>
      <c r="N18" s="1450"/>
      <c r="O18" s="1450"/>
      <c r="P18" s="1450"/>
      <c r="Q18" s="1450"/>
      <c r="R18" s="1450"/>
      <c r="S18" s="1450"/>
      <c r="T18" s="1450"/>
      <c r="U18" s="1450"/>
      <c r="V18" s="1450"/>
      <c r="W18" s="1450"/>
      <c r="X18" s="1450"/>
      <c r="Y18" s="1450"/>
      <c r="Z18" s="1450"/>
      <c r="AA18" s="1451"/>
      <c r="AB18" s="16"/>
    </row>
    <row r="19" spans="2:28" ht="9"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462" t="s">
        <v>19</v>
      </c>
      <c r="D20" s="463"/>
      <c r="E20" s="463"/>
      <c r="F20" s="463"/>
      <c r="G20" s="463"/>
      <c r="H20" s="464"/>
      <c r="I20" s="468" t="s">
        <v>721</v>
      </c>
      <c r="J20" s="469"/>
      <c r="K20" s="469"/>
      <c r="L20" s="470"/>
      <c r="M20" s="400" t="s">
        <v>21</v>
      </c>
      <c r="N20" s="401"/>
      <c r="O20" s="401"/>
      <c r="P20" s="401"/>
      <c r="Q20" s="401"/>
      <c r="R20" s="401"/>
      <c r="S20" s="402"/>
      <c r="T20" s="400" t="s">
        <v>22</v>
      </c>
      <c r="U20" s="401"/>
      <c r="V20" s="401"/>
      <c r="W20" s="401"/>
      <c r="X20" s="401"/>
      <c r="Y20" s="401"/>
      <c r="Z20" s="401"/>
      <c r="AA20" s="402"/>
      <c r="AB20" s="16"/>
    </row>
    <row r="21" spans="2:28" ht="19.899999999999999" customHeight="1" thickBot="1" x14ac:dyDescent="0.25">
      <c r="B21" s="14"/>
      <c r="C21" s="465"/>
      <c r="D21" s="466"/>
      <c r="E21" s="466"/>
      <c r="F21" s="466"/>
      <c r="G21" s="466"/>
      <c r="H21" s="467"/>
      <c r="I21" s="471"/>
      <c r="J21" s="472"/>
      <c r="K21" s="472"/>
      <c r="L21" s="473"/>
      <c r="M21" s="474" t="s">
        <v>23</v>
      </c>
      <c r="N21" s="475"/>
      <c r="O21" s="475"/>
      <c r="P21" s="475"/>
      <c r="Q21" s="475"/>
      <c r="R21" s="475"/>
      <c r="S21" s="476"/>
      <c r="T21" s="477" t="s">
        <v>722</v>
      </c>
      <c r="U21" s="475"/>
      <c r="V21" s="475"/>
      <c r="W21" s="475"/>
      <c r="X21" s="475"/>
      <c r="Y21" s="475"/>
      <c r="Z21" s="475"/>
      <c r="AA21" s="476"/>
      <c r="AB21" s="16"/>
    </row>
    <row r="22" spans="2:28" ht="9.6"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26.45" customHeight="1" x14ac:dyDescent="0.2">
      <c r="B23" s="14"/>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c r="AB23" s="16"/>
    </row>
    <row r="24" spans="2:28" ht="22.15" customHeight="1" thickBot="1" x14ac:dyDescent="0.25">
      <c r="B24" s="14"/>
      <c r="C24" s="403" t="s">
        <v>723</v>
      </c>
      <c r="D24" s="404"/>
      <c r="E24" s="404"/>
      <c r="F24" s="404"/>
      <c r="G24" s="404"/>
      <c r="H24" s="404"/>
      <c r="I24" s="405"/>
      <c r="J24" s="403" t="s">
        <v>699</v>
      </c>
      <c r="K24" s="404"/>
      <c r="L24" s="404"/>
      <c r="M24" s="404"/>
      <c r="N24" s="404"/>
      <c r="O24" s="404"/>
      <c r="P24" s="405"/>
      <c r="Q24" s="406" t="s">
        <v>700</v>
      </c>
      <c r="R24" s="407"/>
      <c r="S24" s="407"/>
      <c r="T24" s="407"/>
      <c r="U24" s="407"/>
      <c r="V24" s="407"/>
      <c r="W24" s="407"/>
      <c r="X24" s="407"/>
      <c r="Y24" s="407"/>
      <c r="Z24" s="407"/>
      <c r="AA24" s="408"/>
      <c r="AB24" s="16"/>
    </row>
    <row r="25" spans="2:28" ht="8.4499999999999993"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27.6" customHeight="1" thickBot="1" x14ac:dyDescent="0.25">
      <c r="B26" s="14"/>
      <c r="C26" s="421" t="s">
        <v>31</v>
      </c>
      <c r="D26" s="422"/>
      <c r="E26" s="422"/>
      <c r="F26" s="422"/>
      <c r="G26" s="422"/>
      <c r="H26" s="423"/>
      <c r="I26" s="1740" t="s">
        <v>724</v>
      </c>
      <c r="J26" s="425"/>
      <c r="K26" s="425"/>
      <c r="L26" s="425"/>
      <c r="M26" s="425"/>
      <c r="N26" s="425"/>
      <c r="O26" s="425"/>
      <c r="P26" s="425"/>
      <c r="Q26" s="425"/>
      <c r="R26" s="425"/>
      <c r="S26" s="425"/>
      <c r="T26" s="425"/>
      <c r="U26" s="425"/>
      <c r="V26" s="425"/>
      <c r="W26" s="425"/>
      <c r="X26" s="425"/>
      <c r="Y26" s="425"/>
      <c r="Z26" s="425"/>
      <c r="AA26" s="426"/>
      <c r="AB26" s="16"/>
    </row>
    <row r="27" spans="2:28" ht="7.9"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43.15" customHeight="1" thickBot="1" x14ac:dyDescent="0.25">
      <c r="B28" s="14"/>
      <c r="C28" s="421" t="s">
        <v>33</v>
      </c>
      <c r="D28" s="422"/>
      <c r="E28" s="422"/>
      <c r="F28" s="422"/>
      <c r="G28" s="422"/>
      <c r="H28" s="423"/>
      <c r="I28" s="1434">
        <v>1.37</v>
      </c>
      <c r="J28" s="424"/>
      <c r="K28" s="409" t="s">
        <v>34</v>
      </c>
      <c r="L28" s="410"/>
      <c r="M28" s="410"/>
      <c r="N28" s="411"/>
      <c r="O28" s="461" t="s">
        <v>35</v>
      </c>
      <c r="P28" s="459"/>
      <c r="Q28" s="459"/>
      <c r="R28" s="460"/>
      <c r="S28" s="330"/>
      <c r="T28" s="459" t="s">
        <v>36</v>
      </c>
      <c r="U28" s="459"/>
      <c r="V28" s="460"/>
      <c r="W28" s="31" t="s">
        <v>102</v>
      </c>
      <c r="X28" s="441" t="s">
        <v>38</v>
      </c>
      <c r="Y28" s="442"/>
      <c r="Z28" s="443"/>
      <c r="AA28" s="329"/>
      <c r="AB28" s="16"/>
    </row>
    <row r="29" spans="2:28" ht="8.4499999999999993"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c r="AB30" s="16"/>
    </row>
    <row r="31" spans="2:28" ht="14.25" customHeight="1" x14ac:dyDescent="0.2">
      <c r="B31" s="14"/>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c r="AB31" s="16"/>
    </row>
    <row r="32" spans="2:28" ht="15" customHeight="1" thickBot="1" x14ac:dyDescent="0.25">
      <c r="B32" s="14"/>
      <c r="C32" s="438"/>
      <c r="D32" s="439"/>
      <c r="E32" s="439"/>
      <c r="F32" s="439"/>
      <c r="G32" s="439"/>
      <c r="H32" s="439"/>
      <c r="I32" s="439"/>
      <c r="J32" s="440"/>
      <c r="K32" s="587" t="s">
        <v>725</v>
      </c>
      <c r="L32" s="429"/>
      <c r="M32" s="429"/>
      <c r="N32" s="429"/>
      <c r="O32" s="430" t="s">
        <v>726</v>
      </c>
      <c r="P32" s="429"/>
      <c r="Q32" s="429"/>
      <c r="R32" s="429"/>
      <c r="S32" s="430" t="s">
        <v>727</v>
      </c>
      <c r="T32" s="429"/>
      <c r="U32" s="430" t="s">
        <v>728</v>
      </c>
      <c r="V32" s="429"/>
      <c r="W32" s="429"/>
      <c r="X32" s="430" t="s">
        <v>729</v>
      </c>
      <c r="Y32" s="429"/>
      <c r="Z32" s="430" t="s">
        <v>730</v>
      </c>
      <c r="AA32" s="431"/>
      <c r="AB32" s="16"/>
    </row>
    <row r="33" spans="2:28" ht="6.6"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18" customFormat="1" ht="15.75" thickBot="1" x14ac:dyDescent="0.25">
      <c r="B34" s="19"/>
      <c r="C34" s="756" t="s">
        <v>45</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18" customFormat="1" ht="75" customHeight="1" thickBot="1" x14ac:dyDescent="0.25">
      <c r="B35" s="19"/>
      <c r="C35" s="415" t="s">
        <v>46</v>
      </c>
      <c r="D35" s="416"/>
      <c r="E35" s="416"/>
      <c r="F35" s="416"/>
      <c r="G35" s="417"/>
      <c r="H35" s="38" t="s">
        <v>731</v>
      </c>
      <c r="I35" s="38" t="s">
        <v>732</v>
      </c>
      <c r="J35" s="38" t="s">
        <v>49</v>
      </c>
      <c r="K35" s="418" t="s">
        <v>50</v>
      </c>
      <c r="L35" s="419"/>
      <c r="M35" s="419"/>
      <c r="N35" s="419"/>
      <c r="O35" s="419"/>
      <c r="P35" s="419"/>
      <c r="Q35" s="419"/>
      <c r="R35" s="419"/>
      <c r="S35" s="419"/>
      <c r="T35" s="419"/>
      <c r="U35" s="419"/>
      <c r="V35" s="419"/>
      <c r="W35" s="419"/>
      <c r="X35" s="419"/>
      <c r="Y35" s="419"/>
      <c r="Z35" s="419"/>
      <c r="AA35" s="420"/>
      <c r="AB35" s="16"/>
    </row>
    <row r="36" spans="2:28" s="18" customFormat="1" ht="73.5" customHeight="1" x14ac:dyDescent="0.2">
      <c r="B36" s="19"/>
      <c r="C36" s="1692" t="s">
        <v>201</v>
      </c>
      <c r="D36" s="1693"/>
      <c r="E36" s="1693"/>
      <c r="F36" s="1693"/>
      <c r="G36" s="1694"/>
      <c r="H36" s="321">
        <v>21</v>
      </c>
      <c r="I36" s="321">
        <v>31</v>
      </c>
      <c r="J36" s="328">
        <f>I36/H36</f>
        <v>1.4761904761904763</v>
      </c>
      <c r="K36" s="1734" t="s">
        <v>733</v>
      </c>
      <c r="L36" s="1735"/>
      <c r="M36" s="1735"/>
      <c r="N36" s="1735"/>
      <c r="O36" s="1735"/>
      <c r="P36" s="1735"/>
      <c r="Q36" s="1735"/>
      <c r="R36" s="1735"/>
      <c r="S36" s="1735"/>
      <c r="T36" s="1735"/>
      <c r="U36" s="1735"/>
      <c r="V36" s="1735"/>
      <c r="W36" s="1735"/>
      <c r="X36" s="1735"/>
      <c r="Y36" s="1735"/>
      <c r="Z36" s="1735"/>
      <c r="AA36" s="1736"/>
      <c r="AB36" s="16"/>
    </row>
    <row r="37" spans="2:28" s="18" customFormat="1" ht="55.5" customHeight="1" x14ac:dyDescent="0.2">
      <c r="B37" s="19"/>
      <c r="C37" s="1692" t="s">
        <v>203</v>
      </c>
      <c r="D37" s="1693"/>
      <c r="E37" s="1693"/>
      <c r="F37" s="1693"/>
      <c r="G37" s="1694"/>
      <c r="H37" s="62">
        <v>75</v>
      </c>
      <c r="I37" s="62">
        <v>74</v>
      </c>
      <c r="J37" s="328">
        <f>I37/H37</f>
        <v>0.98666666666666669</v>
      </c>
      <c r="K37" s="1734" t="s">
        <v>734</v>
      </c>
      <c r="L37" s="1735"/>
      <c r="M37" s="1735"/>
      <c r="N37" s="1735"/>
      <c r="O37" s="1735"/>
      <c r="P37" s="1735"/>
      <c r="Q37" s="1735"/>
      <c r="R37" s="1735"/>
      <c r="S37" s="1735"/>
      <c r="T37" s="1735"/>
      <c r="U37" s="1735"/>
      <c r="V37" s="1735"/>
      <c r="W37" s="1735"/>
      <c r="X37" s="1735"/>
      <c r="Y37" s="1735"/>
      <c r="Z37" s="1735"/>
      <c r="AA37" s="1736"/>
      <c r="AB37" s="16"/>
    </row>
    <row r="38" spans="2:28" s="18" customFormat="1" ht="57.75" customHeight="1" x14ac:dyDescent="0.2">
      <c r="B38" s="19"/>
      <c r="C38" s="1692" t="s">
        <v>709</v>
      </c>
      <c r="D38" s="1693"/>
      <c r="E38" s="1693"/>
      <c r="F38" s="1693"/>
      <c r="G38" s="1694"/>
      <c r="H38" s="320">
        <v>974</v>
      </c>
      <c r="I38" s="320">
        <v>716</v>
      </c>
      <c r="J38" s="328">
        <f>I38/H38</f>
        <v>0.73511293634496921</v>
      </c>
      <c r="K38" s="1734" t="s">
        <v>735</v>
      </c>
      <c r="L38" s="1735"/>
      <c r="M38" s="1735"/>
      <c r="N38" s="1735"/>
      <c r="O38" s="1735"/>
      <c r="P38" s="1735"/>
      <c r="Q38" s="1735"/>
      <c r="R38" s="1735"/>
      <c r="S38" s="1735"/>
      <c r="T38" s="1735"/>
      <c r="U38" s="1735"/>
      <c r="V38" s="1735"/>
      <c r="W38" s="1735"/>
      <c r="X38" s="1735"/>
      <c r="Y38" s="1735"/>
      <c r="Z38" s="1735"/>
      <c r="AA38" s="1736"/>
      <c r="AB38" s="16"/>
    </row>
    <row r="39" spans="2:28" s="18" customFormat="1" ht="75" customHeight="1" x14ac:dyDescent="0.2">
      <c r="B39" s="19"/>
      <c r="C39" s="1704" t="s">
        <v>711</v>
      </c>
      <c r="D39" s="1705"/>
      <c r="E39" s="1705"/>
      <c r="F39" s="1705"/>
      <c r="G39" s="1706"/>
      <c r="H39" s="318"/>
      <c r="I39" s="318"/>
      <c r="J39" s="327"/>
      <c r="K39" s="1737"/>
      <c r="L39" s="1738"/>
      <c r="M39" s="1738"/>
      <c r="N39" s="1738"/>
      <c r="O39" s="1738"/>
      <c r="P39" s="1738"/>
      <c r="Q39" s="1738"/>
      <c r="R39" s="1738"/>
      <c r="S39" s="1738"/>
      <c r="T39" s="1738"/>
      <c r="U39" s="1738"/>
      <c r="V39" s="1738"/>
      <c r="W39" s="1738"/>
      <c r="X39" s="1738"/>
      <c r="Y39" s="1738"/>
      <c r="Z39" s="1738"/>
      <c r="AA39" s="1739"/>
      <c r="AB39" s="16"/>
    </row>
    <row r="40" spans="2:28" s="18" customFormat="1" ht="15" thickBot="1" x14ac:dyDescent="0.25">
      <c r="B40" s="19"/>
      <c r="C40" s="581"/>
      <c r="D40" s="582"/>
      <c r="E40" s="582"/>
      <c r="F40" s="582"/>
      <c r="G40" s="583"/>
      <c r="H40" s="60"/>
      <c r="I40" s="60"/>
      <c r="J40" s="40"/>
      <c r="K40" s="584"/>
      <c r="L40" s="585"/>
      <c r="M40" s="585"/>
      <c r="N40" s="585"/>
      <c r="O40" s="585"/>
      <c r="P40" s="585"/>
      <c r="Q40" s="585"/>
      <c r="R40" s="585"/>
      <c r="S40" s="585"/>
      <c r="T40" s="585"/>
      <c r="U40" s="585"/>
      <c r="V40" s="585"/>
      <c r="W40" s="585"/>
      <c r="X40" s="585"/>
      <c r="Y40" s="585"/>
      <c r="Z40" s="585"/>
      <c r="AA40" s="586"/>
      <c r="AB40" s="16"/>
    </row>
    <row r="41" spans="2:28" s="18" customFormat="1" ht="15.75" customHeight="1" thickBot="1" x14ac:dyDescent="0.25">
      <c r="B41" s="19"/>
      <c r="C41" s="536" t="s">
        <v>53</v>
      </c>
      <c r="D41" s="537"/>
      <c r="E41" s="537"/>
      <c r="F41" s="537"/>
      <c r="G41" s="538"/>
      <c r="H41" s="59"/>
      <c r="I41" s="59"/>
      <c r="J41" s="316"/>
      <c r="K41" s="539"/>
      <c r="L41" s="540"/>
      <c r="M41" s="540"/>
      <c r="N41" s="540"/>
      <c r="O41" s="540"/>
      <c r="P41" s="540"/>
      <c r="Q41" s="540"/>
      <c r="R41" s="540"/>
      <c r="S41" s="540"/>
      <c r="T41" s="540"/>
      <c r="U41" s="540"/>
      <c r="V41" s="540"/>
      <c r="W41" s="540"/>
      <c r="X41" s="540"/>
      <c r="Y41" s="540"/>
      <c r="Z41" s="540"/>
      <c r="AA41" s="541"/>
      <c r="AB41" s="16"/>
    </row>
    <row r="42" spans="2:28" s="18" customFormat="1" ht="5.25" customHeight="1" x14ac:dyDescent="0.2">
      <c r="B42" s="19"/>
      <c r="C42" s="56"/>
      <c r="D42" s="56"/>
      <c r="E42" s="56"/>
      <c r="F42" s="56"/>
      <c r="G42" s="56"/>
      <c r="H42" s="58"/>
      <c r="I42" s="58"/>
      <c r="J42" s="57"/>
      <c r="K42" s="56"/>
      <c r="L42" s="56"/>
      <c r="M42" s="56"/>
      <c r="N42" s="56"/>
      <c r="O42" s="56"/>
      <c r="P42" s="56"/>
      <c r="Q42" s="56"/>
      <c r="R42" s="56"/>
      <c r="S42" s="56"/>
      <c r="T42" s="56"/>
      <c r="U42" s="56"/>
      <c r="V42" s="56"/>
      <c r="W42" s="56"/>
      <c r="X42" s="56"/>
      <c r="Y42" s="56"/>
      <c r="Z42" s="56"/>
      <c r="AA42" s="56"/>
      <c r="AB42" s="16"/>
    </row>
    <row r="43" spans="2:28" s="18" customFormat="1" ht="15" thickBot="1" x14ac:dyDescent="0.25">
      <c r="B43" s="19"/>
      <c r="C43" s="56"/>
      <c r="D43" s="56"/>
      <c r="E43" s="56"/>
      <c r="F43" s="56"/>
      <c r="G43" s="56"/>
      <c r="H43" s="58"/>
      <c r="I43" s="58"/>
      <c r="J43" s="57"/>
      <c r="K43" s="56"/>
      <c r="L43" s="56"/>
      <c r="M43" s="56"/>
      <c r="N43" s="56"/>
      <c r="O43" s="56"/>
      <c r="P43" s="56"/>
      <c r="Q43" s="56"/>
      <c r="R43" s="56"/>
      <c r="S43" s="56"/>
      <c r="T43" s="56"/>
      <c r="U43" s="56"/>
      <c r="V43" s="56"/>
      <c r="W43" s="56"/>
      <c r="X43" s="56"/>
      <c r="Y43" s="56"/>
      <c r="Z43" s="56"/>
      <c r="AA43" s="56"/>
      <c r="AB43" s="16"/>
    </row>
    <row r="44" spans="2:28" s="18" customFormat="1" x14ac:dyDescent="0.2">
      <c r="B44" s="19"/>
      <c r="C44" s="542" t="s">
        <v>54</v>
      </c>
      <c r="D44" s="543"/>
      <c r="E44" s="543"/>
      <c r="F44" s="543"/>
      <c r="G44" s="543"/>
      <c r="H44" s="543"/>
      <c r="I44" s="543"/>
      <c r="J44" s="543"/>
      <c r="K44" s="543"/>
      <c r="L44" s="543"/>
      <c r="M44" s="543"/>
      <c r="N44" s="543"/>
      <c r="O44" s="543"/>
      <c r="P44" s="543"/>
      <c r="Q44" s="543"/>
      <c r="R44" s="543"/>
      <c r="S44" s="543"/>
      <c r="T44" s="543"/>
      <c r="U44" s="543"/>
      <c r="V44" s="543"/>
      <c r="W44" s="543"/>
      <c r="X44" s="543"/>
      <c r="Y44" s="543"/>
      <c r="Z44" s="543"/>
      <c r="AA44" s="544"/>
      <c r="AB44" s="16"/>
    </row>
    <row r="45" spans="2:28" ht="15" thickBot="1" x14ac:dyDescent="0.25">
      <c r="B45" s="14"/>
      <c r="C45" s="545"/>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7"/>
      <c r="AB45" s="16"/>
    </row>
    <row r="46" spans="2:28" x14ac:dyDescent="0.2">
      <c r="B46" s="14"/>
      <c r="C46" s="548" t="s">
        <v>84</v>
      </c>
      <c r="D46" s="549"/>
      <c r="E46" s="549"/>
      <c r="F46" s="549"/>
      <c r="G46" s="549"/>
      <c r="H46" s="549"/>
      <c r="I46" s="549"/>
      <c r="J46" s="549"/>
      <c r="K46" s="549"/>
      <c r="L46" s="549"/>
      <c r="M46" s="549"/>
      <c r="N46" s="549"/>
      <c r="O46" s="549"/>
      <c r="P46" s="549"/>
      <c r="Q46" s="549"/>
      <c r="R46" s="549"/>
      <c r="S46" s="549"/>
      <c r="T46" s="549"/>
      <c r="U46" s="549"/>
      <c r="V46" s="549"/>
      <c r="W46" s="549"/>
      <c r="X46" s="549"/>
      <c r="Y46" s="549"/>
      <c r="Z46" s="549"/>
      <c r="AA46" s="550"/>
      <c r="AB46" s="16"/>
    </row>
    <row r="47" spans="2:28" x14ac:dyDescent="0.2">
      <c r="B47" s="14"/>
      <c r="C47" s="551"/>
      <c r="D47" s="552"/>
      <c r="E47" s="552"/>
      <c r="F47" s="552"/>
      <c r="G47" s="552"/>
      <c r="H47" s="552"/>
      <c r="I47" s="552"/>
      <c r="J47" s="552"/>
      <c r="K47" s="552"/>
      <c r="L47" s="552"/>
      <c r="M47" s="552"/>
      <c r="N47" s="552"/>
      <c r="O47" s="552"/>
      <c r="P47" s="552"/>
      <c r="Q47" s="552"/>
      <c r="R47" s="552"/>
      <c r="S47" s="552"/>
      <c r="T47" s="552"/>
      <c r="U47" s="552"/>
      <c r="V47" s="552"/>
      <c r="W47" s="552"/>
      <c r="X47" s="552"/>
      <c r="Y47" s="552"/>
      <c r="Z47" s="552"/>
      <c r="AA47" s="553"/>
      <c r="AB47" s="16"/>
    </row>
    <row r="48" spans="2:28" x14ac:dyDescent="0.2">
      <c r="B48" s="14"/>
      <c r="C48" s="551"/>
      <c r="D48" s="552"/>
      <c r="E48" s="552"/>
      <c r="F48" s="552"/>
      <c r="G48" s="552"/>
      <c r="H48" s="552"/>
      <c r="I48" s="552"/>
      <c r="J48" s="552"/>
      <c r="K48" s="552"/>
      <c r="L48" s="552"/>
      <c r="M48" s="552"/>
      <c r="N48" s="552"/>
      <c r="O48" s="552"/>
      <c r="P48" s="552"/>
      <c r="Q48" s="552"/>
      <c r="R48" s="552"/>
      <c r="S48" s="552"/>
      <c r="T48" s="552"/>
      <c r="U48" s="552"/>
      <c r="V48" s="552"/>
      <c r="W48" s="552"/>
      <c r="X48" s="552"/>
      <c r="Y48" s="552"/>
      <c r="Z48" s="552"/>
      <c r="AA48" s="553"/>
      <c r="AB48" s="16"/>
    </row>
    <row r="49" spans="2:28" x14ac:dyDescent="0.2">
      <c r="B49" s="14"/>
      <c r="C49" s="551"/>
      <c r="D49" s="552"/>
      <c r="E49" s="552"/>
      <c r="F49" s="552"/>
      <c r="G49" s="552"/>
      <c r="H49" s="552"/>
      <c r="I49" s="552"/>
      <c r="J49" s="552"/>
      <c r="K49" s="552"/>
      <c r="L49" s="552"/>
      <c r="M49" s="552"/>
      <c r="N49" s="552"/>
      <c r="O49" s="552"/>
      <c r="P49" s="552"/>
      <c r="Q49" s="552"/>
      <c r="R49" s="552"/>
      <c r="S49" s="552"/>
      <c r="T49" s="552"/>
      <c r="U49" s="552"/>
      <c r="V49" s="552"/>
      <c r="W49" s="552"/>
      <c r="X49" s="552"/>
      <c r="Y49" s="552"/>
      <c r="Z49" s="552"/>
      <c r="AA49" s="553"/>
      <c r="AB49" s="16"/>
    </row>
    <row r="50" spans="2:28" x14ac:dyDescent="0.2">
      <c r="B50" s="14"/>
      <c r="C50" s="551"/>
      <c r="D50" s="552"/>
      <c r="E50" s="552"/>
      <c r="F50" s="552"/>
      <c r="G50" s="552"/>
      <c r="H50" s="552"/>
      <c r="I50" s="552"/>
      <c r="J50" s="552"/>
      <c r="K50" s="552"/>
      <c r="L50" s="552"/>
      <c r="M50" s="552"/>
      <c r="N50" s="552"/>
      <c r="O50" s="552"/>
      <c r="P50" s="552"/>
      <c r="Q50" s="552"/>
      <c r="R50" s="552"/>
      <c r="S50" s="552"/>
      <c r="T50" s="552"/>
      <c r="U50" s="552"/>
      <c r="V50" s="552"/>
      <c r="W50" s="552"/>
      <c r="X50" s="552"/>
      <c r="Y50" s="552"/>
      <c r="Z50" s="552"/>
      <c r="AA50" s="553"/>
      <c r="AB50" s="16"/>
    </row>
    <row r="51" spans="2:28" ht="99" customHeight="1" thickBot="1" x14ac:dyDescent="0.25">
      <c r="B51" s="14"/>
      <c r="C51" s="554"/>
      <c r="D51" s="555"/>
      <c r="E51" s="555"/>
      <c r="F51" s="555"/>
      <c r="G51" s="555"/>
      <c r="H51" s="555"/>
      <c r="I51" s="555"/>
      <c r="J51" s="555"/>
      <c r="K51" s="555"/>
      <c r="L51" s="555"/>
      <c r="M51" s="555"/>
      <c r="N51" s="555"/>
      <c r="O51" s="555"/>
      <c r="P51" s="555"/>
      <c r="Q51" s="555"/>
      <c r="R51" s="555"/>
      <c r="S51" s="555"/>
      <c r="T51" s="555"/>
      <c r="U51" s="555"/>
      <c r="V51" s="555"/>
      <c r="W51" s="555"/>
      <c r="X51" s="555"/>
      <c r="Y51" s="555"/>
      <c r="Z51" s="555"/>
      <c r="AA51" s="556"/>
      <c r="AB51" s="16"/>
    </row>
    <row r="52" spans="2:28" ht="6.6" customHeight="1" x14ac:dyDescent="0.2">
      <c r="B52" s="20"/>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21"/>
    </row>
    <row r="53" spans="2:28" ht="6.6" customHeight="1" thickBot="1" x14ac:dyDescent="0.25">
      <c r="B53" s="22"/>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23"/>
    </row>
    <row r="54" spans="2:28" ht="15.75" x14ac:dyDescent="0.2">
      <c r="B54" s="24"/>
      <c r="C54" s="1729" t="s">
        <v>46</v>
      </c>
      <c r="D54" s="1727"/>
      <c r="E54" s="1727"/>
      <c r="F54" s="1727"/>
      <c r="G54" s="1728"/>
      <c r="H54" s="1726" t="s">
        <v>85</v>
      </c>
      <c r="I54" s="1728"/>
      <c r="J54" s="1726" t="s">
        <v>56</v>
      </c>
      <c r="K54" s="1727"/>
      <c r="L54" s="1727"/>
      <c r="M54" s="1728"/>
      <c r="N54" s="1726" t="s">
        <v>57</v>
      </c>
      <c r="O54" s="1727"/>
      <c r="P54" s="1727"/>
      <c r="Q54" s="1727"/>
      <c r="R54" s="1727"/>
      <c r="S54" s="1727"/>
      <c r="T54" s="1727"/>
      <c r="U54" s="1728"/>
      <c r="V54" s="1731" t="s">
        <v>58</v>
      </c>
      <c r="W54" s="1731"/>
      <c r="X54" s="1731"/>
      <c r="Y54" s="1731"/>
      <c r="Z54" s="1731"/>
      <c r="AA54" s="1732"/>
      <c r="AB54" s="25"/>
    </row>
    <row r="55" spans="2:28" ht="7.15" customHeight="1" x14ac:dyDescent="0.2">
      <c r="B55" s="26"/>
      <c r="C55" s="1730"/>
      <c r="D55" s="561"/>
      <c r="E55" s="561"/>
      <c r="F55" s="561"/>
      <c r="G55" s="562"/>
      <c r="H55" s="560"/>
      <c r="I55" s="562"/>
      <c r="J55" s="560"/>
      <c r="K55" s="561"/>
      <c r="L55" s="561"/>
      <c r="M55" s="562"/>
      <c r="N55" s="560"/>
      <c r="O55" s="561"/>
      <c r="P55" s="561"/>
      <c r="Q55" s="561"/>
      <c r="R55" s="561"/>
      <c r="S55" s="561"/>
      <c r="T55" s="561"/>
      <c r="U55" s="562"/>
      <c r="V55" s="565"/>
      <c r="W55" s="565"/>
      <c r="X55" s="565"/>
      <c r="Y55" s="565"/>
      <c r="Z55" s="565"/>
      <c r="AA55" s="1733"/>
      <c r="AB55" s="25"/>
    </row>
    <row r="56" spans="2:28" ht="15.75" hidden="1" x14ac:dyDescent="0.2">
      <c r="B56" s="26"/>
      <c r="C56" s="1730"/>
      <c r="D56" s="561"/>
      <c r="E56" s="561"/>
      <c r="F56" s="561"/>
      <c r="G56" s="562"/>
      <c r="H56" s="560"/>
      <c r="I56" s="562"/>
      <c r="J56" s="560"/>
      <c r="K56" s="561"/>
      <c r="L56" s="561"/>
      <c r="M56" s="562"/>
      <c r="N56" s="560"/>
      <c r="O56" s="561"/>
      <c r="P56" s="561"/>
      <c r="Q56" s="561"/>
      <c r="R56" s="561"/>
      <c r="S56" s="561"/>
      <c r="T56" s="561"/>
      <c r="U56" s="562"/>
      <c r="V56" s="565"/>
      <c r="W56" s="565"/>
      <c r="X56" s="565"/>
      <c r="Y56" s="565"/>
      <c r="Z56" s="565"/>
      <c r="AA56" s="1733"/>
      <c r="AB56" s="25"/>
    </row>
    <row r="57" spans="2:28" ht="92.25" customHeight="1" x14ac:dyDescent="0.2">
      <c r="B57" s="24"/>
      <c r="C57" s="1715" t="s">
        <v>201</v>
      </c>
      <c r="D57" s="1716"/>
      <c r="E57" s="1716"/>
      <c r="F57" s="1716"/>
      <c r="G57" s="1716"/>
      <c r="H57" s="1717">
        <v>1</v>
      </c>
      <c r="I57" s="1717"/>
      <c r="J57" s="1718">
        <f>J36</f>
        <v>1.4761904761904763</v>
      </c>
      <c r="K57" s="1717"/>
      <c r="L57" s="1717"/>
      <c r="M57" s="1717"/>
      <c r="N57" s="1713" t="s">
        <v>736</v>
      </c>
      <c r="O57" s="1713"/>
      <c r="P57" s="1713"/>
      <c r="Q57" s="1713"/>
      <c r="R57" s="1713"/>
      <c r="S57" s="1713"/>
      <c r="T57" s="1713"/>
      <c r="U57" s="1713"/>
      <c r="V57" s="1713" t="s">
        <v>737</v>
      </c>
      <c r="W57" s="1713"/>
      <c r="X57" s="1713"/>
      <c r="Y57" s="1713"/>
      <c r="Z57" s="1713"/>
      <c r="AA57" s="1721"/>
      <c r="AB57" s="27"/>
    </row>
    <row r="58" spans="2:28" ht="65.25" customHeight="1" x14ac:dyDescent="0.2">
      <c r="B58" s="24"/>
      <c r="C58" s="1715" t="s">
        <v>203</v>
      </c>
      <c r="D58" s="1716"/>
      <c r="E58" s="1716"/>
      <c r="F58" s="1716"/>
      <c r="G58" s="1716"/>
      <c r="H58" s="1717">
        <v>1</v>
      </c>
      <c r="I58" s="1717"/>
      <c r="J58" s="1718">
        <v>1</v>
      </c>
      <c r="K58" s="1717"/>
      <c r="L58" s="1717"/>
      <c r="M58" s="1717"/>
      <c r="N58" s="1713" t="s">
        <v>738</v>
      </c>
      <c r="O58" s="1713"/>
      <c r="P58" s="1713"/>
      <c r="Q58" s="1713"/>
      <c r="R58" s="1713"/>
      <c r="S58" s="1713"/>
      <c r="T58" s="1713"/>
      <c r="U58" s="1713"/>
      <c r="V58" s="1713" t="s">
        <v>737</v>
      </c>
      <c r="W58" s="1713"/>
      <c r="X58" s="1713"/>
      <c r="Y58" s="1713"/>
      <c r="Z58" s="1713"/>
      <c r="AA58" s="1721"/>
      <c r="AB58" s="27"/>
    </row>
    <row r="59" spans="2:28" ht="72" customHeight="1" x14ac:dyDescent="0.2">
      <c r="B59" s="24"/>
      <c r="C59" s="1715" t="s">
        <v>709</v>
      </c>
      <c r="D59" s="1716"/>
      <c r="E59" s="1716"/>
      <c r="F59" s="1716"/>
      <c r="G59" s="1716"/>
      <c r="H59" s="1717">
        <v>1</v>
      </c>
      <c r="I59" s="1717"/>
      <c r="J59" s="1719">
        <v>1</v>
      </c>
      <c r="K59" s="1719"/>
      <c r="L59" s="1719"/>
      <c r="M59" s="1719"/>
      <c r="N59" s="1713" t="s">
        <v>738</v>
      </c>
      <c r="O59" s="1713"/>
      <c r="P59" s="1713"/>
      <c r="Q59" s="1713"/>
      <c r="R59" s="1713"/>
      <c r="S59" s="1713"/>
      <c r="T59" s="1713"/>
      <c r="U59" s="1713"/>
      <c r="V59" s="1713" t="s">
        <v>737</v>
      </c>
      <c r="W59" s="1713"/>
      <c r="X59" s="1713"/>
      <c r="Y59" s="1713"/>
      <c r="Z59" s="1713"/>
      <c r="AA59" s="1721"/>
      <c r="AB59" s="27"/>
    </row>
    <row r="60" spans="2:28" ht="49.5" customHeight="1" thickBot="1" x14ac:dyDescent="0.25">
      <c r="B60" s="24"/>
      <c r="C60" s="1724"/>
      <c r="D60" s="1725"/>
      <c r="E60" s="1725"/>
      <c r="F60" s="1725"/>
      <c r="G60" s="1725"/>
      <c r="H60" s="1714"/>
      <c r="I60" s="1714"/>
      <c r="J60" s="1714"/>
      <c r="K60" s="1714"/>
      <c r="L60" s="1714"/>
      <c r="M60" s="1714"/>
      <c r="N60" s="1720"/>
      <c r="O60" s="1720"/>
      <c r="P60" s="1720"/>
      <c r="Q60" s="1720"/>
      <c r="R60" s="1720"/>
      <c r="S60" s="1720"/>
      <c r="T60" s="1720"/>
      <c r="U60" s="1720"/>
      <c r="V60" s="1722"/>
      <c r="W60" s="1722"/>
      <c r="X60" s="1722"/>
      <c r="Y60" s="1722"/>
      <c r="Z60" s="1722"/>
      <c r="AA60" s="1723"/>
      <c r="AB60" s="27"/>
    </row>
    <row r="61" spans="2:28" x14ac:dyDescent="0.2">
      <c r="B61" s="2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29"/>
    </row>
  </sheetData>
  <mergeCells count="99">
    <mergeCell ref="C23:I23"/>
    <mergeCell ref="J23:P23"/>
    <mergeCell ref="Q23:AA23"/>
    <mergeCell ref="C24:I24"/>
    <mergeCell ref="J24:P24"/>
    <mergeCell ref="Q24:AA24"/>
    <mergeCell ref="C20:H21"/>
    <mergeCell ref="I20:L21"/>
    <mergeCell ref="M20:S20"/>
    <mergeCell ref="T20:AA20"/>
    <mergeCell ref="M21:S21"/>
    <mergeCell ref="T21:AA21"/>
    <mergeCell ref="C16:H16"/>
    <mergeCell ref="I16:AA16"/>
    <mergeCell ref="C18:H18"/>
    <mergeCell ref="I18:AA18"/>
    <mergeCell ref="C13:H14"/>
    <mergeCell ref="I13:S14"/>
    <mergeCell ref="T13:AA13"/>
    <mergeCell ref="T14:AA14"/>
    <mergeCell ref="C10:H11"/>
    <mergeCell ref="B2:G4"/>
    <mergeCell ref="H2:AB2"/>
    <mergeCell ref="H3:O3"/>
    <mergeCell ref="P3:AB3"/>
    <mergeCell ref="H4:AB4"/>
    <mergeCell ref="C7:H8"/>
    <mergeCell ref="I7:AA8"/>
    <mergeCell ref="V10:AA10"/>
    <mergeCell ref="V11:AA11"/>
    <mergeCell ref="R10:U10"/>
    <mergeCell ref="I10:Q11"/>
    <mergeCell ref="R11:U11"/>
    <mergeCell ref="C30:J32"/>
    <mergeCell ref="S32:T32"/>
    <mergeCell ref="C26:H26"/>
    <mergeCell ref="I26:AA26"/>
    <mergeCell ref="C28:H28"/>
    <mergeCell ref="I28:J28"/>
    <mergeCell ref="O28:R28"/>
    <mergeCell ref="X28:Z28"/>
    <mergeCell ref="T28:V28"/>
    <mergeCell ref="K28:N28"/>
    <mergeCell ref="U32:W32"/>
    <mergeCell ref="K30:R30"/>
    <mergeCell ref="K31:N31"/>
    <mergeCell ref="C37:G37"/>
    <mergeCell ref="K37:AA37"/>
    <mergeCell ref="U31:W31"/>
    <mergeCell ref="X31:Y31"/>
    <mergeCell ref="C34:AA34"/>
    <mergeCell ref="C35:G35"/>
    <mergeCell ref="K35:AA35"/>
    <mergeCell ref="Z32:AA32"/>
    <mergeCell ref="K32:N32"/>
    <mergeCell ref="O32:R32"/>
    <mergeCell ref="O31:R31"/>
    <mergeCell ref="C36:G36"/>
    <mergeCell ref="K36:AA36"/>
    <mergeCell ref="X32:Y32"/>
    <mergeCell ref="S31:T31"/>
    <mergeCell ref="Z31:AA31"/>
    <mergeCell ref="C38:G38"/>
    <mergeCell ref="K38:AA38"/>
    <mergeCell ref="C39:G39"/>
    <mergeCell ref="K39:AA39"/>
    <mergeCell ref="C40:G40"/>
    <mergeCell ref="V54:AA56"/>
    <mergeCell ref="N54:U56"/>
    <mergeCell ref="S30:W30"/>
    <mergeCell ref="X30:AA30"/>
    <mergeCell ref="V58:AA58"/>
    <mergeCell ref="N58:U58"/>
    <mergeCell ref="V59:AA59"/>
    <mergeCell ref="V60:AA60"/>
    <mergeCell ref="C60:G60"/>
    <mergeCell ref="K40:AA40"/>
    <mergeCell ref="J54:M56"/>
    <mergeCell ref="C41:G41"/>
    <mergeCell ref="K41:AA41"/>
    <mergeCell ref="C44:AA45"/>
    <mergeCell ref="C46:AA51"/>
    <mergeCell ref="C54:G56"/>
    <mergeCell ref="H54:I56"/>
    <mergeCell ref="V57:AA57"/>
    <mergeCell ref="C57:G57"/>
    <mergeCell ref="H57:I57"/>
    <mergeCell ref="J57:M57"/>
    <mergeCell ref="N57:U57"/>
    <mergeCell ref="N59:U59"/>
    <mergeCell ref="H60:I60"/>
    <mergeCell ref="J60:M60"/>
    <mergeCell ref="C58:G58"/>
    <mergeCell ref="H58:I58"/>
    <mergeCell ref="J58:M58"/>
    <mergeCell ref="C59:G59"/>
    <mergeCell ref="H59:I59"/>
    <mergeCell ref="J59:M59"/>
    <mergeCell ref="N60:U60"/>
  </mergeCells>
  <pageMargins left="0.70866141732283472" right="0.70866141732283472" top="0.74803149606299213" bottom="1.1098214285714285" header="0.31496062992125984" footer="0.31496062992125984"/>
  <pageSetup scale="61"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AE61"/>
  <sheetViews>
    <sheetView view="pageBreakPreview" topLeftCell="A35" zoomScaleNormal="100" zoomScaleSheetLayoutView="100" zoomScalePageLayoutView="70" workbookViewId="0">
      <selection activeCell="J40" sqref="J40"/>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710937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5.8554687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30" width="3.7109375" style="1"/>
    <col min="31" max="31" width="80.7109375" style="1" customWidth="1"/>
    <col min="32" max="16384" width="3.7109375" style="1"/>
  </cols>
  <sheetData>
    <row r="1" spans="2:28" ht="15" thickBot="1" x14ac:dyDescent="0.25">
      <c r="B1" s="2"/>
      <c r="C1" s="2"/>
      <c r="D1" s="2"/>
      <c r="E1" s="2"/>
      <c r="F1" s="2"/>
    </row>
    <row r="2" spans="2:28"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row>
    <row r="3" spans="2:28" ht="15"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6"/>
      <c r="AA3" s="486"/>
      <c r="AB3" s="487"/>
    </row>
    <row r="4" spans="2:28" ht="15.75"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row>
    <row r="5" spans="2:28" ht="6" customHeight="1" x14ac:dyDescent="0.2">
      <c r="H5" s="3"/>
      <c r="I5" s="3"/>
      <c r="J5" s="3"/>
      <c r="K5" s="3"/>
      <c r="L5" s="3"/>
      <c r="M5" s="3"/>
      <c r="N5" s="3"/>
      <c r="O5" s="3"/>
      <c r="P5" s="3"/>
      <c r="Q5" s="3"/>
      <c r="R5" s="3"/>
      <c r="S5" s="3"/>
      <c r="T5" s="3"/>
      <c r="U5" s="3"/>
      <c r="V5" s="3"/>
      <c r="W5" s="3"/>
      <c r="X5" s="3"/>
      <c r="Y5" s="3"/>
      <c r="Z5" s="3"/>
      <c r="AA5" s="3"/>
      <c r="AB5" s="3"/>
    </row>
    <row r="6" spans="2:28" ht="7.15"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444" t="s">
        <v>4</v>
      </c>
      <c r="D7" s="445"/>
      <c r="E7" s="445"/>
      <c r="F7" s="445"/>
      <c r="G7" s="445"/>
      <c r="H7" s="446"/>
      <c r="I7" s="770" t="s">
        <v>690</v>
      </c>
      <c r="J7" s="771"/>
      <c r="K7" s="771"/>
      <c r="L7" s="771"/>
      <c r="M7" s="771"/>
      <c r="N7" s="771"/>
      <c r="O7" s="771"/>
      <c r="P7" s="771"/>
      <c r="Q7" s="771"/>
      <c r="R7" s="771"/>
      <c r="S7" s="771"/>
      <c r="T7" s="771"/>
      <c r="U7" s="771"/>
      <c r="V7" s="771"/>
      <c r="W7" s="771"/>
      <c r="X7" s="771"/>
      <c r="Y7" s="771"/>
      <c r="Z7" s="771"/>
      <c r="AA7" s="772"/>
      <c r="AB7" s="10"/>
    </row>
    <row r="8" spans="2:28" ht="7.15" customHeight="1" thickBot="1" x14ac:dyDescent="0.25">
      <c r="B8" s="9"/>
      <c r="C8" s="447"/>
      <c r="D8" s="448"/>
      <c r="E8" s="448"/>
      <c r="F8" s="448"/>
      <c r="G8" s="448"/>
      <c r="H8" s="449"/>
      <c r="I8" s="773"/>
      <c r="J8" s="774"/>
      <c r="K8" s="774"/>
      <c r="L8" s="774"/>
      <c r="M8" s="774"/>
      <c r="N8" s="774"/>
      <c r="O8" s="774"/>
      <c r="P8" s="774"/>
      <c r="Q8" s="774"/>
      <c r="R8" s="774"/>
      <c r="S8" s="774"/>
      <c r="T8" s="774"/>
      <c r="U8" s="774"/>
      <c r="V8" s="774"/>
      <c r="W8" s="774"/>
      <c r="X8" s="774"/>
      <c r="Y8" s="774"/>
      <c r="Z8" s="774"/>
      <c r="AA8" s="775"/>
      <c r="AB8" s="10"/>
    </row>
    <row r="9" spans="2:28" ht="9.6"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444" t="s">
        <v>6</v>
      </c>
      <c r="D10" s="445"/>
      <c r="E10" s="445"/>
      <c r="F10" s="445"/>
      <c r="G10" s="445"/>
      <c r="H10" s="446"/>
      <c r="I10" s="501" t="s">
        <v>739</v>
      </c>
      <c r="J10" s="502"/>
      <c r="K10" s="502"/>
      <c r="L10" s="502"/>
      <c r="M10" s="502"/>
      <c r="N10" s="502"/>
      <c r="O10" s="502"/>
      <c r="P10" s="502"/>
      <c r="Q10" s="503"/>
      <c r="R10" s="498" t="s">
        <v>8</v>
      </c>
      <c r="S10" s="499"/>
      <c r="T10" s="499"/>
      <c r="U10" s="500"/>
      <c r="V10" s="400" t="s">
        <v>9</v>
      </c>
      <c r="W10" s="401"/>
      <c r="X10" s="401"/>
      <c r="Y10" s="401"/>
      <c r="Z10" s="401"/>
      <c r="AA10" s="402"/>
      <c r="AB10" s="10"/>
    </row>
    <row r="11" spans="2:28" ht="20.45" customHeight="1" thickBot="1" x14ac:dyDescent="0.25">
      <c r="B11" s="9"/>
      <c r="C11" s="447"/>
      <c r="D11" s="448"/>
      <c r="E11" s="448"/>
      <c r="F11" s="448"/>
      <c r="G11" s="448"/>
      <c r="H11" s="449"/>
      <c r="I11" s="504"/>
      <c r="J11" s="505"/>
      <c r="K11" s="505"/>
      <c r="L11" s="505"/>
      <c r="M11" s="505"/>
      <c r="N11" s="505"/>
      <c r="O11" s="505"/>
      <c r="P11" s="505"/>
      <c r="Q11" s="506"/>
      <c r="R11" s="427" t="s">
        <v>740</v>
      </c>
      <c r="S11" s="507"/>
      <c r="T11" s="507"/>
      <c r="U11" s="508"/>
      <c r="V11" s="477">
        <v>1</v>
      </c>
      <c r="W11" s="496"/>
      <c r="X11" s="496"/>
      <c r="Y11" s="496"/>
      <c r="Z11" s="496"/>
      <c r="AA11" s="497"/>
      <c r="AB11" s="10"/>
    </row>
    <row r="12" spans="2:28" ht="8.4499999999999993"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8.75" customHeight="1" x14ac:dyDescent="0.2">
      <c r="B13" s="14"/>
      <c r="C13" s="444" t="s">
        <v>11</v>
      </c>
      <c r="D13" s="445"/>
      <c r="E13" s="445"/>
      <c r="F13" s="445"/>
      <c r="G13" s="445"/>
      <c r="H13" s="446"/>
      <c r="I13" s="450" t="s">
        <v>741</v>
      </c>
      <c r="J13" s="451"/>
      <c r="K13" s="451"/>
      <c r="L13" s="451"/>
      <c r="M13" s="451"/>
      <c r="N13" s="451"/>
      <c r="O13" s="451"/>
      <c r="P13" s="451"/>
      <c r="Q13" s="451"/>
      <c r="R13" s="451"/>
      <c r="S13" s="452"/>
      <c r="T13" s="444" t="s">
        <v>13</v>
      </c>
      <c r="U13" s="445"/>
      <c r="V13" s="445"/>
      <c r="W13" s="445"/>
      <c r="X13" s="445"/>
      <c r="Y13" s="445"/>
      <c r="Z13" s="445"/>
      <c r="AA13" s="446"/>
      <c r="AB13" s="16"/>
    </row>
    <row r="14" spans="2:28" ht="30.6" customHeight="1" thickBot="1" x14ac:dyDescent="0.25">
      <c r="B14" s="14"/>
      <c r="C14" s="447"/>
      <c r="D14" s="448"/>
      <c r="E14" s="448"/>
      <c r="F14" s="448"/>
      <c r="G14" s="448"/>
      <c r="H14" s="449"/>
      <c r="I14" s="453"/>
      <c r="J14" s="454"/>
      <c r="K14" s="454"/>
      <c r="L14" s="454"/>
      <c r="M14" s="454"/>
      <c r="N14" s="454"/>
      <c r="O14" s="454"/>
      <c r="P14" s="454"/>
      <c r="Q14" s="454"/>
      <c r="R14" s="454"/>
      <c r="S14" s="455"/>
      <c r="T14" s="456" t="s">
        <v>67</v>
      </c>
      <c r="U14" s="457"/>
      <c r="V14" s="457"/>
      <c r="W14" s="457"/>
      <c r="X14" s="457"/>
      <c r="Y14" s="457"/>
      <c r="Z14" s="457"/>
      <c r="AA14" s="458"/>
      <c r="AB14" s="16"/>
    </row>
    <row r="15" spans="2:28" ht="7.9"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49.9" customHeight="1" thickBot="1" x14ac:dyDescent="0.25">
      <c r="B16" s="14"/>
      <c r="C16" s="421" t="s">
        <v>15</v>
      </c>
      <c r="D16" s="422"/>
      <c r="E16" s="422"/>
      <c r="F16" s="422"/>
      <c r="G16" s="422"/>
      <c r="H16" s="423"/>
      <c r="I16" s="424" t="s">
        <v>742</v>
      </c>
      <c r="J16" s="425"/>
      <c r="K16" s="425"/>
      <c r="L16" s="425"/>
      <c r="M16" s="425"/>
      <c r="N16" s="425"/>
      <c r="O16" s="425"/>
      <c r="P16" s="425"/>
      <c r="Q16" s="425"/>
      <c r="R16" s="425"/>
      <c r="S16" s="425"/>
      <c r="T16" s="425"/>
      <c r="U16" s="425"/>
      <c r="V16" s="425"/>
      <c r="W16" s="425"/>
      <c r="X16" s="425"/>
      <c r="Y16" s="425"/>
      <c r="Z16" s="425"/>
      <c r="AA16" s="426"/>
      <c r="AB16" s="16"/>
    </row>
    <row r="17" spans="2:31" ht="9.6"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31" ht="58.9" customHeight="1" thickBot="1" x14ac:dyDescent="0.25">
      <c r="B18" s="14"/>
      <c r="C18" s="421" t="s">
        <v>69</v>
      </c>
      <c r="D18" s="422"/>
      <c r="E18" s="422"/>
      <c r="F18" s="422"/>
      <c r="G18" s="422"/>
      <c r="H18" s="423"/>
      <c r="I18" s="1449" t="s">
        <v>743</v>
      </c>
      <c r="J18" s="1450"/>
      <c r="K18" s="1450"/>
      <c r="L18" s="1450"/>
      <c r="M18" s="1450"/>
      <c r="N18" s="1450"/>
      <c r="O18" s="1450"/>
      <c r="P18" s="1450"/>
      <c r="Q18" s="1450"/>
      <c r="R18" s="1450"/>
      <c r="S18" s="1450"/>
      <c r="T18" s="1450"/>
      <c r="U18" s="1450"/>
      <c r="V18" s="1450"/>
      <c r="W18" s="1450"/>
      <c r="X18" s="1450"/>
      <c r="Y18" s="1450"/>
      <c r="Z18" s="1450"/>
      <c r="AA18" s="1451"/>
      <c r="AB18" s="16"/>
    </row>
    <row r="19" spans="2:31" ht="9"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31" ht="16.899999999999999" customHeight="1" x14ac:dyDescent="0.2">
      <c r="B20" s="14"/>
      <c r="C20" s="462" t="s">
        <v>19</v>
      </c>
      <c r="D20" s="463"/>
      <c r="E20" s="463"/>
      <c r="F20" s="463"/>
      <c r="G20" s="463"/>
      <c r="H20" s="464"/>
      <c r="I20" s="468" t="s">
        <v>744</v>
      </c>
      <c r="J20" s="469"/>
      <c r="K20" s="469"/>
      <c r="L20" s="470"/>
      <c r="M20" s="400" t="s">
        <v>21</v>
      </c>
      <c r="N20" s="401"/>
      <c r="O20" s="401"/>
      <c r="P20" s="401"/>
      <c r="Q20" s="401"/>
      <c r="R20" s="401"/>
      <c r="S20" s="402"/>
      <c r="T20" s="400" t="s">
        <v>22</v>
      </c>
      <c r="U20" s="401"/>
      <c r="V20" s="401"/>
      <c r="W20" s="401"/>
      <c r="X20" s="401"/>
      <c r="Y20" s="401"/>
      <c r="Z20" s="401"/>
      <c r="AA20" s="402"/>
      <c r="AB20" s="16"/>
    </row>
    <row r="21" spans="2:31" ht="24" customHeight="1" thickBot="1" x14ac:dyDescent="0.25">
      <c r="B21" s="14"/>
      <c r="C21" s="465"/>
      <c r="D21" s="466"/>
      <c r="E21" s="466"/>
      <c r="F21" s="466"/>
      <c r="G21" s="466"/>
      <c r="H21" s="467"/>
      <c r="I21" s="471"/>
      <c r="J21" s="472"/>
      <c r="K21" s="472"/>
      <c r="L21" s="473"/>
      <c r="M21" s="474" t="s">
        <v>23</v>
      </c>
      <c r="N21" s="475"/>
      <c r="O21" s="475"/>
      <c r="P21" s="475"/>
      <c r="Q21" s="475"/>
      <c r="R21" s="475"/>
      <c r="S21" s="476"/>
      <c r="T21" s="477" t="s">
        <v>24</v>
      </c>
      <c r="U21" s="475"/>
      <c r="V21" s="475"/>
      <c r="W21" s="475"/>
      <c r="X21" s="475"/>
      <c r="Y21" s="475"/>
      <c r="Z21" s="475"/>
      <c r="AA21" s="476"/>
      <c r="AB21" s="16"/>
    </row>
    <row r="22" spans="2:31" ht="9.6"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31" ht="27" customHeight="1" x14ac:dyDescent="0.2">
      <c r="B23" s="14"/>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c r="AB23" s="16"/>
    </row>
    <row r="24" spans="2:31" ht="24.6" customHeight="1" thickBot="1" x14ac:dyDescent="0.25">
      <c r="B24" s="14"/>
      <c r="C24" s="403" t="s">
        <v>745</v>
      </c>
      <c r="D24" s="404"/>
      <c r="E24" s="404"/>
      <c r="F24" s="404"/>
      <c r="G24" s="404"/>
      <c r="H24" s="404"/>
      <c r="I24" s="405"/>
      <c r="J24" s="403" t="s">
        <v>699</v>
      </c>
      <c r="K24" s="404"/>
      <c r="L24" s="404"/>
      <c r="M24" s="404"/>
      <c r="N24" s="404"/>
      <c r="O24" s="404"/>
      <c r="P24" s="405"/>
      <c r="Q24" s="406" t="s">
        <v>700</v>
      </c>
      <c r="R24" s="407"/>
      <c r="S24" s="407"/>
      <c r="T24" s="407"/>
      <c r="U24" s="407"/>
      <c r="V24" s="407"/>
      <c r="W24" s="407"/>
      <c r="X24" s="407"/>
      <c r="Y24" s="407"/>
      <c r="Z24" s="407"/>
      <c r="AA24" s="408"/>
      <c r="AB24" s="16"/>
    </row>
    <row r="25" spans="2:31" ht="9"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31" ht="22.9" customHeight="1" thickBot="1" x14ac:dyDescent="0.25">
      <c r="B26" s="14"/>
      <c r="C26" s="421" t="s">
        <v>31</v>
      </c>
      <c r="D26" s="422"/>
      <c r="E26" s="422"/>
      <c r="F26" s="422"/>
      <c r="G26" s="422"/>
      <c r="H26" s="423"/>
      <c r="I26" s="1710" t="s">
        <v>746</v>
      </c>
      <c r="J26" s="1711"/>
      <c r="K26" s="1711"/>
      <c r="L26" s="1711"/>
      <c r="M26" s="1711"/>
      <c r="N26" s="1711"/>
      <c r="O26" s="1711"/>
      <c r="P26" s="1711"/>
      <c r="Q26" s="1711"/>
      <c r="R26" s="1711"/>
      <c r="S26" s="1711"/>
      <c r="T26" s="1711"/>
      <c r="U26" s="1711"/>
      <c r="V26" s="1711"/>
      <c r="W26" s="1711"/>
      <c r="X26" s="1711"/>
      <c r="Y26" s="1711"/>
      <c r="Z26" s="1711"/>
      <c r="AA26" s="1712"/>
      <c r="AB26" s="16"/>
      <c r="AE26" s="615"/>
    </row>
    <row r="27" spans="2:31" ht="9.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c r="AE27" s="615"/>
    </row>
    <row r="28" spans="2:31" ht="42" customHeight="1" thickBot="1" x14ac:dyDescent="0.25">
      <c r="B28" s="14"/>
      <c r="C28" s="421" t="s">
        <v>33</v>
      </c>
      <c r="D28" s="422"/>
      <c r="E28" s="422"/>
      <c r="F28" s="422"/>
      <c r="G28" s="422"/>
      <c r="H28" s="423"/>
      <c r="I28" s="427" t="s">
        <v>61</v>
      </c>
      <c r="J28" s="424"/>
      <c r="K28" s="409" t="s">
        <v>34</v>
      </c>
      <c r="L28" s="410"/>
      <c r="M28" s="410"/>
      <c r="N28" s="411"/>
      <c r="O28" s="461" t="s">
        <v>35</v>
      </c>
      <c r="P28" s="459"/>
      <c r="Q28" s="459"/>
      <c r="R28" s="460"/>
      <c r="S28" s="32"/>
      <c r="T28" s="459" t="s">
        <v>36</v>
      </c>
      <c r="U28" s="459"/>
      <c r="V28" s="460"/>
      <c r="W28" s="31"/>
      <c r="X28" s="441" t="s">
        <v>38</v>
      </c>
      <c r="Y28" s="442"/>
      <c r="Z28" s="443"/>
      <c r="AA28" s="30" t="s">
        <v>102</v>
      </c>
      <c r="AB28" s="16"/>
    </row>
    <row r="29" spans="2:31" ht="7.9"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31" ht="15" customHeight="1" x14ac:dyDescent="0.25">
      <c r="B30" s="14"/>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c r="AB30" s="16"/>
    </row>
    <row r="31" spans="2:31" ht="14.25" customHeight="1" x14ac:dyDescent="0.2">
      <c r="B31" s="14"/>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c r="AB31" s="16"/>
    </row>
    <row r="32" spans="2:31" ht="15" customHeight="1" thickBot="1" x14ac:dyDescent="0.25">
      <c r="B32" s="14"/>
      <c r="C32" s="438"/>
      <c r="D32" s="439"/>
      <c r="E32" s="439"/>
      <c r="F32" s="439"/>
      <c r="G32" s="439"/>
      <c r="H32" s="439"/>
      <c r="I32" s="439"/>
      <c r="J32" s="440"/>
      <c r="K32" s="1741">
        <v>2.1000000000000001E-2</v>
      </c>
      <c r="L32" s="1742"/>
      <c r="M32" s="1742"/>
      <c r="N32" s="1742"/>
      <c r="O32" s="430">
        <v>0.05</v>
      </c>
      <c r="P32" s="429"/>
      <c r="Q32" s="429"/>
      <c r="R32" s="429"/>
      <c r="S32" s="1742">
        <v>1.0999999999999999E-2</v>
      </c>
      <c r="T32" s="1742"/>
      <c r="U32" s="430">
        <v>0.02</v>
      </c>
      <c r="V32" s="429"/>
      <c r="W32" s="429"/>
      <c r="X32" s="1742">
        <v>1E-3</v>
      </c>
      <c r="Y32" s="1742"/>
      <c r="Z32" s="430">
        <v>0.01</v>
      </c>
      <c r="AA32" s="431"/>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18" customFormat="1" ht="15" thickBot="1" x14ac:dyDescent="0.25">
      <c r="B34" s="19"/>
      <c r="C34" s="415" t="s">
        <v>45</v>
      </c>
      <c r="D34" s="416"/>
      <c r="E34" s="416"/>
      <c r="F34" s="416"/>
      <c r="G34" s="416"/>
      <c r="H34" s="416"/>
      <c r="I34" s="416"/>
      <c r="J34" s="416"/>
      <c r="K34" s="416"/>
      <c r="L34" s="416"/>
      <c r="M34" s="416"/>
      <c r="N34" s="416"/>
      <c r="O34" s="416"/>
      <c r="P34" s="416"/>
      <c r="Q34" s="416"/>
      <c r="R34" s="416"/>
      <c r="S34" s="416"/>
      <c r="T34" s="416"/>
      <c r="U34" s="416"/>
      <c r="V34" s="416"/>
      <c r="W34" s="416"/>
      <c r="X34" s="416"/>
      <c r="Y34" s="416"/>
      <c r="Z34" s="416"/>
      <c r="AA34" s="417"/>
      <c r="AB34" s="16"/>
    </row>
    <row r="35" spans="2:28" s="18" customFormat="1" ht="47.45" customHeight="1" thickBot="1" x14ac:dyDescent="0.25">
      <c r="B35" s="19"/>
      <c r="C35" s="415" t="s">
        <v>46</v>
      </c>
      <c r="D35" s="416"/>
      <c r="E35" s="416"/>
      <c r="F35" s="416"/>
      <c r="G35" s="417"/>
      <c r="H35" s="38" t="s">
        <v>747</v>
      </c>
      <c r="I35" s="38" t="s">
        <v>705</v>
      </c>
      <c r="J35" s="38" t="s">
        <v>49</v>
      </c>
      <c r="K35" s="418" t="s">
        <v>50</v>
      </c>
      <c r="L35" s="419"/>
      <c r="M35" s="419"/>
      <c r="N35" s="419"/>
      <c r="O35" s="419"/>
      <c r="P35" s="419"/>
      <c r="Q35" s="419"/>
      <c r="R35" s="419"/>
      <c r="S35" s="419"/>
      <c r="T35" s="419"/>
      <c r="U35" s="419"/>
      <c r="V35" s="419"/>
      <c r="W35" s="419"/>
      <c r="X35" s="419"/>
      <c r="Y35" s="419"/>
      <c r="Z35" s="419"/>
      <c r="AA35" s="420"/>
      <c r="AB35" s="16"/>
    </row>
    <row r="36" spans="2:28" s="18" customFormat="1" ht="77.25" customHeight="1" x14ac:dyDescent="0.2">
      <c r="B36" s="19"/>
      <c r="C36" s="1692" t="s">
        <v>201</v>
      </c>
      <c r="D36" s="1693"/>
      <c r="E36" s="1693"/>
      <c r="F36" s="1693"/>
      <c r="G36" s="1694"/>
      <c r="H36" s="321">
        <v>56</v>
      </c>
      <c r="I36" s="321">
        <v>14765</v>
      </c>
      <c r="J36" s="325">
        <f>+H36/I36</f>
        <v>3.7927531324077209E-3</v>
      </c>
      <c r="K36" s="1734" t="s">
        <v>748</v>
      </c>
      <c r="L36" s="1735"/>
      <c r="M36" s="1735"/>
      <c r="N36" s="1735"/>
      <c r="O36" s="1735"/>
      <c r="P36" s="1735"/>
      <c r="Q36" s="1735"/>
      <c r="R36" s="1735"/>
      <c r="S36" s="1735"/>
      <c r="T36" s="1735"/>
      <c r="U36" s="1735"/>
      <c r="V36" s="1735"/>
      <c r="W36" s="1735"/>
      <c r="X36" s="1735"/>
      <c r="Y36" s="1735"/>
      <c r="Z36" s="1735"/>
      <c r="AA36" s="1736"/>
      <c r="AB36" s="16"/>
    </row>
    <row r="37" spans="2:28" s="18" customFormat="1" ht="70.5" customHeight="1" x14ac:dyDescent="0.2">
      <c r="B37" s="19"/>
      <c r="C37" s="1692" t="s">
        <v>181</v>
      </c>
      <c r="D37" s="1693"/>
      <c r="E37" s="1693"/>
      <c r="F37" s="1693"/>
      <c r="G37" s="1694"/>
      <c r="H37" s="62">
        <v>19</v>
      </c>
      <c r="I37" s="62">
        <v>8864</v>
      </c>
      <c r="J37" s="325">
        <f>+H37/I37</f>
        <v>2.1435018050541517E-3</v>
      </c>
      <c r="K37" s="1734" t="s">
        <v>748</v>
      </c>
      <c r="L37" s="1735"/>
      <c r="M37" s="1735"/>
      <c r="N37" s="1735"/>
      <c r="O37" s="1735"/>
      <c r="P37" s="1735"/>
      <c r="Q37" s="1735"/>
      <c r="R37" s="1735"/>
      <c r="S37" s="1735"/>
      <c r="T37" s="1735"/>
      <c r="U37" s="1735"/>
      <c r="V37" s="1735"/>
      <c r="W37" s="1735"/>
      <c r="X37" s="1735"/>
      <c r="Y37" s="1735"/>
      <c r="Z37" s="1735"/>
      <c r="AA37" s="1736"/>
      <c r="AB37" s="16"/>
    </row>
    <row r="38" spans="2:28" s="18" customFormat="1" ht="90.75" customHeight="1" x14ac:dyDescent="0.2">
      <c r="B38" s="19"/>
      <c r="C38" s="1692" t="s">
        <v>183</v>
      </c>
      <c r="D38" s="1693"/>
      <c r="E38" s="1693"/>
      <c r="F38" s="1693"/>
      <c r="G38" s="1694"/>
      <c r="H38" s="320">
        <v>69</v>
      </c>
      <c r="I38" s="320">
        <v>11454</v>
      </c>
      <c r="J38" s="325">
        <f>H38/I38</f>
        <v>6.024096385542169E-3</v>
      </c>
      <c r="K38" s="1734" t="s">
        <v>749</v>
      </c>
      <c r="L38" s="1735"/>
      <c r="M38" s="1735"/>
      <c r="N38" s="1735"/>
      <c r="O38" s="1735"/>
      <c r="P38" s="1735"/>
      <c r="Q38" s="1735"/>
      <c r="R38" s="1735"/>
      <c r="S38" s="1735"/>
      <c r="T38" s="1735"/>
      <c r="U38" s="1735"/>
      <c r="V38" s="1735"/>
      <c r="W38" s="1735"/>
      <c r="X38" s="1735"/>
      <c r="Y38" s="1735"/>
      <c r="Z38" s="1735"/>
      <c r="AA38" s="1736"/>
      <c r="AB38" s="16"/>
    </row>
    <row r="39" spans="2:28" s="18" customFormat="1" ht="32.25" customHeight="1" thickBot="1" x14ac:dyDescent="0.25">
      <c r="B39" s="19"/>
      <c r="C39" s="1704"/>
      <c r="D39" s="1705"/>
      <c r="E39" s="1705"/>
      <c r="F39" s="1705"/>
      <c r="G39" s="1706"/>
      <c r="H39" s="324"/>
      <c r="I39" s="324"/>
      <c r="J39" s="323"/>
      <c r="K39" s="1698"/>
      <c r="L39" s="1699"/>
      <c r="M39" s="1699"/>
      <c r="N39" s="1699"/>
      <c r="O39" s="1699"/>
      <c r="P39" s="1699"/>
      <c r="Q39" s="1699"/>
      <c r="R39" s="1699"/>
      <c r="S39" s="1699"/>
      <c r="T39" s="1699"/>
      <c r="U39" s="1699"/>
      <c r="V39" s="1699"/>
      <c r="W39" s="1699"/>
      <c r="X39" s="1699"/>
      <c r="Y39" s="1699"/>
      <c r="Z39" s="1699"/>
      <c r="AA39" s="1700"/>
      <c r="AB39" s="16"/>
    </row>
    <row r="40" spans="2:28" s="18" customFormat="1" ht="15.75" customHeight="1" thickBot="1" x14ac:dyDescent="0.25">
      <c r="B40" s="19"/>
      <c r="C40" s="536" t="s">
        <v>53</v>
      </c>
      <c r="D40" s="537"/>
      <c r="E40" s="537"/>
      <c r="F40" s="537"/>
      <c r="G40" s="538"/>
      <c r="H40" s="59">
        <f>SUM(H36:H39)</f>
        <v>144</v>
      </c>
      <c r="I40" s="59">
        <f>SUM(I36:I39)</f>
        <v>35083</v>
      </c>
      <c r="J40" s="326">
        <f>H40/I40</f>
        <v>4.1045520622523726E-3</v>
      </c>
      <c r="K40" s="539"/>
      <c r="L40" s="540"/>
      <c r="M40" s="540"/>
      <c r="N40" s="540"/>
      <c r="O40" s="540"/>
      <c r="P40" s="540"/>
      <c r="Q40" s="540"/>
      <c r="R40" s="540"/>
      <c r="S40" s="540"/>
      <c r="T40" s="540"/>
      <c r="U40" s="540"/>
      <c r="V40" s="540"/>
      <c r="W40" s="540"/>
      <c r="X40" s="540"/>
      <c r="Y40" s="540"/>
      <c r="Z40" s="540"/>
      <c r="AA40" s="541"/>
      <c r="AB40" s="16"/>
    </row>
    <row r="41" spans="2:28" s="18" customFormat="1" ht="5.25" customHeight="1" x14ac:dyDescent="0.2">
      <c r="B41" s="19"/>
      <c r="C41" s="56"/>
      <c r="D41" s="56"/>
      <c r="E41" s="56"/>
      <c r="F41" s="56"/>
      <c r="G41" s="56"/>
      <c r="H41" s="58"/>
      <c r="I41" s="58"/>
      <c r="J41" s="57"/>
      <c r="K41" s="56"/>
      <c r="L41" s="56"/>
      <c r="M41" s="56"/>
      <c r="N41" s="56"/>
      <c r="O41" s="56"/>
      <c r="P41" s="56"/>
      <c r="Q41" s="56"/>
      <c r="R41" s="56"/>
      <c r="S41" s="56"/>
      <c r="T41" s="56"/>
      <c r="U41" s="56"/>
      <c r="V41" s="56"/>
      <c r="W41" s="56"/>
      <c r="X41" s="56"/>
      <c r="Y41" s="56"/>
      <c r="Z41" s="56"/>
      <c r="AA41" s="56"/>
      <c r="AB41" s="16"/>
    </row>
    <row r="42" spans="2:28" s="18" customFormat="1" ht="5.45" customHeight="1" thickBot="1" x14ac:dyDescent="0.25">
      <c r="B42" s="19"/>
      <c r="C42" s="56"/>
      <c r="D42" s="56"/>
      <c r="E42" s="56"/>
      <c r="F42" s="56"/>
      <c r="G42" s="56"/>
      <c r="H42" s="58"/>
      <c r="I42" s="58"/>
      <c r="J42" s="57"/>
      <c r="K42" s="56"/>
      <c r="L42" s="56"/>
      <c r="M42" s="56"/>
      <c r="N42" s="56"/>
      <c r="O42" s="56"/>
      <c r="P42" s="56"/>
      <c r="Q42" s="56"/>
      <c r="R42" s="56"/>
      <c r="S42" s="56"/>
      <c r="T42" s="56"/>
      <c r="U42" s="56"/>
      <c r="V42" s="56"/>
      <c r="W42" s="56"/>
      <c r="X42" s="56"/>
      <c r="Y42" s="56"/>
      <c r="Z42" s="56"/>
      <c r="AA42" s="56"/>
      <c r="AB42" s="16"/>
    </row>
    <row r="43" spans="2:28" s="18" customFormat="1" x14ac:dyDescent="0.2">
      <c r="B43" s="19"/>
      <c r="C43" s="542"/>
      <c r="D43" s="543"/>
      <c r="E43" s="543"/>
      <c r="F43" s="543"/>
      <c r="G43" s="543"/>
      <c r="H43" s="543"/>
      <c r="I43" s="543"/>
      <c r="J43" s="543"/>
      <c r="K43" s="543"/>
      <c r="L43" s="543"/>
      <c r="M43" s="543"/>
      <c r="N43" s="543"/>
      <c r="O43" s="543"/>
      <c r="P43" s="543"/>
      <c r="Q43" s="543"/>
      <c r="R43" s="543"/>
      <c r="S43" s="543"/>
      <c r="T43" s="543"/>
      <c r="U43" s="543"/>
      <c r="V43" s="543"/>
      <c r="W43" s="543"/>
      <c r="X43" s="543"/>
      <c r="Y43" s="543"/>
      <c r="Z43" s="543"/>
      <c r="AA43" s="544"/>
      <c r="AB43" s="16"/>
    </row>
    <row r="44" spans="2:28" ht="3" customHeight="1" thickBot="1" x14ac:dyDescent="0.25">
      <c r="B44" s="14"/>
      <c r="C44" s="545"/>
      <c r="D44" s="546"/>
      <c r="E44" s="546"/>
      <c r="F44" s="546"/>
      <c r="G44" s="546"/>
      <c r="H44" s="546"/>
      <c r="I44" s="546"/>
      <c r="J44" s="546"/>
      <c r="K44" s="546"/>
      <c r="L44" s="546"/>
      <c r="M44" s="546"/>
      <c r="N44" s="546"/>
      <c r="O44" s="546"/>
      <c r="P44" s="546"/>
      <c r="Q44" s="546"/>
      <c r="R44" s="546"/>
      <c r="S44" s="546"/>
      <c r="T44" s="546"/>
      <c r="U44" s="546"/>
      <c r="V44" s="546"/>
      <c r="W44" s="546"/>
      <c r="X44" s="546"/>
      <c r="Y44" s="546"/>
      <c r="Z44" s="546"/>
      <c r="AA44" s="547"/>
      <c r="AB44" s="16"/>
    </row>
    <row r="45" spans="2:28" x14ac:dyDescent="0.2">
      <c r="B45" s="14"/>
      <c r="C45" s="548" t="s">
        <v>84</v>
      </c>
      <c r="D45" s="549"/>
      <c r="E45" s="549"/>
      <c r="F45" s="549"/>
      <c r="G45" s="549"/>
      <c r="H45" s="549"/>
      <c r="I45" s="549"/>
      <c r="J45" s="549"/>
      <c r="K45" s="549"/>
      <c r="L45" s="549"/>
      <c r="M45" s="549"/>
      <c r="N45" s="549"/>
      <c r="O45" s="549"/>
      <c r="P45" s="549"/>
      <c r="Q45" s="549"/>
      <c r="R45" s="549"/>
      <c r="S45" s="549"/>
      <c r="T45" s="549"/>
      <c r="U45" s="549"/>
      <c r="V45" s="549"/>
      <c r="W45" s="549"/>
      <c r="X45" s="549"/>
      <c r="Y45" s="549"/>
      <c r="Z45" s="549"/>
      <c r="AA45" s="550"/>
      <c r="AB45" s="16"/>
    </row>
    <row r="46" spans="2:28" x14ac:dyDescent="0.2">
      <c r="B46" s="14"/>
      <c r="C46" s="551"/>
      <c r="D46" s="552"/>
      <c r="E46" s="552"/>
      <c r="F46" s="552"/>
      <c r="G46" s="552"/>
      <c r="H46" s="552"/>
      <c r="I46" s="552"/>
      <c r="J46" s="552"/>
      <c r="K46" s="552"/>
      <c r="L46" s="552"/>
      <c r="M46" s="552"/>
      <c r="N46" s="552"/>
      <c r="O46" s="552"/>
      <c r="P46" s="552"/>
      <c r="Q46" s="552"/>
      <c r="R46" s="552"/>
      <c r="S46" s="552"/>
      <c r="T46" s="552"/>
      <c r="U46" s="552"/>
      <c r="V46" s="552"/>
      <c r="W46" s="552"/>
      <c r="X46" s="552"/>
      <c r="Y46" s="552"/>
      <c r="Z46" s="552"/>
      <c r="AA46" s="553"/>
      <c r="AB46" s="16"/>
    </row>
    <row r="47" spans="2:28" x14ac:dyDescent="0.2">
      <c r="B47" s="14"/>
      <c r="C47" s="551"/>
      <c r="D47" s="552"/>
      <c r="E47" s="552"/>
      <c r="F47" s="552"/>
      <c r="G47" s="552"/>
      <c r="H47" s="552"/>
      <c r="I47" s="552"/>
      <c r="J47" s="552"/>
      <c r="K47" s="552"/>
      <c r="L47" s="552"/>
      <c r="M47" s="552"/>
      <c r="N47" s="552"/>
      <c r="O47" s="552"/>
      <c r="P47" s="552"/>
      <c r="Q47" s="552"/>
      <c r="R47" s="552"/>
      <c r="S47" s="552"/>
      <c r="T47" s="552"/>
      <c r="U47" s="552"/>
      <c r="V47" s="552"/>
      <c r="W47" s="552"/>
      <c r="X47" s="552"/>
      <c r="Y47" s="552"/>
      <c r="Z47" s="552"/>
      <c r="AA47" s="553"/>
      <c r="AB47" s="16"/>
    </row>
    <row r="48" spans="2:28" x14ac:dyDescent="0.2">
      <c r="B48" s="14"/>
      <c r="C48" s="551"/>
      <c r="D48" s="552"/>
      <c r="E48" s="552"/>
      <c r="F48" s="552"/>
      <c r="G48" s="552"/>
      <c r="H48" s="552"/>
      <c r="I48" s="552"/>
      <c r="J48" s="552"/>
      <c r="K48" s="552"/>
      <c r="L48" s="552"/>
      <c r="M48" s="552"/>
      <c r="N48" s="552"/>
      <c r="O48" s="552"/>
      <c r="P48" s="552"/>
      <c r="Q48" s="552"/>
      <c r="R48" s="552"/>
      <c r="S48" s="552"/>
      <c r="T48" s="552"/>
      <c r="U48" s="552"/>
      <c r="V48" s="552"/>
      <c r="W48" s="552"/>
      <c r="X48" s="552"/>
      <c r="Y48" s="552"/>
      <c r="Z48" s="552"/>
      <c r="AA48" s="553"/>
      <c r="AB48" s="16"/>
    </row>
    <row r="49" spans="2:28" ht="9.6" customHeight="1" x14ac:dyDescent="0.2">
      <c r="B49" s="14"/>
      <c r="C49" s="551"/>
      <c r="D49" s="552"/>
      <c r="E49" s="552"/>
      <c r="F49" s="552"/>
      <c r="G49" s="552"/>
      <c r="H49" s="552"/>
      <c r="I49" s="552"/>
      <c r="J49" s="552"/>
      <c r="K49" s="552"/>
      <c r="L49" s="552"/>
      <c r="M49" s="552"/>
      <c r="N49" s="552"/>
      <c r="O49" s="552"/>
      <c r="P49" s="552"/>
      <c r="Q49" s="552"/>
      <c r="R49" s="552"/>
      <c r="S49" s="552"/>
      <c r="T49" s="552"/>
      <c r="U49" s="552"/>
      <c r="V49" s="552"/>
      <c r="W49" s="552"/>
      <c r="X49" s="552"/>
      <c r="Y49" s="552"/>
      <c r="Z49" s="552"/>
      <c r="AA49" s="553"/>
      <c r="AB49" s="16"/>
    </row>
    <row r="50" spans="2:28" ht="117" customHeight="1" thickBot="1" x14ac:dyDescent="0.25">
      <c r="B50" s="14"/>
      <c r="C50" s="554"/>
      <c r="D50" s="555"/>
      <c r="E50" s="555"/>
      <c r="F50" s="555"/>
      <c r="G50" s="555"/>
      <c r="H50" s="555"/>
      <c r="I50" s="555"/>
      <c r="J50" s="555"/>
      <c r="K50" s="555"/>
      <c r="L50" s="555"/>
      <c r="M50" s="555"/>
      <c r="N50" s="555"/>
      <c r="O50" s="555"/>
      <c r="P50" s="555"/>
      <c r="Q50" s="555"/>
      <c r="R50" s="555"/>
      <c r="S50" s="555"/>
      <c r="T50" s="555"/>
      <c r="U50" s="555"/>
      <c r="V50" s="555"/>
      <c r="W50" s="555"/>
      <c r="X50" s="555"/>
      <c r="Y50" s="555"/>
      <c r="Z50" s="555"/>
      <c r="AA50" s="556"/>
      <c r="AB50" s="16"/>
    </row>
    <row r="51" spans="2:28" ht="7.15" customHeight="1" x14ac:dyDescent="0.2">
      <c r="B51" s="20"/>
      <c r="C51" s="47"/>
      <c r="D51" s="47"/>
      <c r="E51" s="47"/>
      <c r="F51" s="47"/>
      <c r="G51" s="47"/>
      <c r="H51" s="47"/>
      <c r="I51" s="47"/>
      <c r="J51" s="47"/>
      <c r="K51" s="47"/>
      <c r="L51" s="47"/>
      <c r="M51" s="47"/>
      <c r="N51" s="47"/>
      <c r="O51" s="47"/>
      <c r="P51" s="47"/>
      <c r="Q51" s="47"/>
      <c r="R51" s="47"/>
      <c r="S51" s="47"/>
      <c r="T51" s="47"/>
      <c r="U51" s="47"/>
      <c r="V51" s="47"/>
      <c r="W51" s="47"/>
      <c r="X51" s="47"/>
      <c r="Y51" s="47"/>
      <c r="Z51" s="47"/>
      <c r="AA51" s="47"/>
      <c r="AB51" s="21"/>
    </row>
    <row r="52" spans="2:28" ht="6.6" customHeight="1" thickBot="1" x14ac:dyDescent="0.25">
      <c r="B52" s="22"/>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23"/>
    </row>
    <row r="53" spans="2:28" ht="15.75" x14ac:dyDescent="0.2">
      <c r="B53" s="24"/>
      <c r="C53" s="557" t="s">
        <v>46</v>
      </c>
      <c r="D53" s="558"/>
      <c r="E53" s="558"/>
      <c r="F53" s="558"/>
      <c r="G53" s="559"/>
      <c r="H53" s="557" t="s">
        <v>85</v>
      </c>
      <c r="I53" s="559"/>
      <c r="J53" s="557" t="s">
        <v>56</v>
      </c>
      <c r="K53" s="558"/>
      <c r="L53" s="558"/>
      <c r="M53" s="559"/>
      <c r="N53" s="557" t="s">
        <v>57</v>
      </c>
      <c r="O53" s="558"/>
      <c r="P53" s="558"/>
      <c r="Q53" s="558"/>
      <c r="R53" s="558"/>
      <c r="S53" s="558"/>
      <c r="T53" s="558"/>
      <c r="U53" s="559"/>
      <c r="V53" s="563" t="s">
        <v>58</v>
      </c>
      <c r="W53" s="563"/>
      <c r="X53" s="563"/>
      <c r="Y53" s="563"/>
      <c r="Z53" s="563"/>
      <c r="AA53" s="564"/>
      <c r="AB53" s="25"/>
    </row>
    <row r="54" spans="2:28" ht="9" customHeight="1" thickBot="1" x14ac:dyDescent="0.25">
      <c r="B54" s="26"/>
      <c r="C54" s="560"/>
      <c r="D54" s="561"/>
      <c r="E54" s="561"/>
      <c r="F54" s="561"/>
      <c r="G54" s="562"/>
      <c r="H54" s="560"/>
      <c r="I54" s="562"/>
      <c r="J54" s="560"/>
      <c r="K54" s="561"/>
      <c r="L54" s="561"/>
      <c r="M54" s="562"/>
      <c r="N54" s="560"/>
      <c r="O54" s="561"/>
      <c r="P54" s="561"/>
      <c r="Q54" s="561"/>
      <c r="R54" s="561"/>
      <c r="S54" s="561"/>
      <c r="T54" s="561"/>
      <c r="U54" s="562"/>
      <c r="V54" s="565"/>
      <c r="W54" s="565"/>
      <c r="X54" s="565"/>
      <c r="Y54" s="565"/>
      <c r="Z54" s="565"/>
      <c r="AA54" s="566"/>
      <c r="AB54" s="25"/>
    </row>
    <row r="55" spans="2:28" ht="16.5" hidden="1" thickBot="1" x14ac:dyDescent="0.25">
      <c r="B55" s="26"/>
      <c r="C55" s="560"/>
      <c r="D55" s="561"/>
      <c r="E55" s="561"/>
      <c r="F55" s="561"/>
      <c r="G55" s="562"/>
      <c r="H55" s="560"/>
      <c r="I55" s="562"/>
      <c r="J55" s="560"/>
      <c r="K55" s="561"/>
      <c r="L55" s="561"/>
      <c r="M55" s="562"/>
      <c r="N55" s="669"/>
      <c r="O55" s="670"/>
      <c r="P55" s="670"/>
      <c r="Q55" s="670"/>
      <c r="R55" s="670"/>
      <c r="S55" s="670"/>
      <c r="T55" s="670"/>
      <c r="U55" s="671"/>
      <c r="V55" s="672"/>
      <c r="W55" s="672"/>
      <c r="X55" s="672"/>
      <c r="Y55" s="672"/>
      <c r="Z55" s="672"/>
      <c r="AA55" s="673"/>
      <c r="AB55" s="25"/>
    </row>
    <row r="56" spans="2:28" ht="132" customHeight="1" thickBot="1" x14ac:dyDescent="0.25">
      <c r="B56" s="24"/>
      <c r="C56" s="1678" t="s">
        <v>201</v>
      </c>
      <c r="D56" s="1679"/>
      <c r="E56" s="1679"/>
      <c r="F56" s="1679"/>
      <c r="G56" s="1679"/>
      <c r="H56" s="1679">
        <v>0.4</v>
      </c>
      <c r="I56" s="1679"/>
      <c r="J56" s="1743">
        <f>J36</f>
        <v>3.7927531324077209E-3</v>
      </c>
      <c r="K56" s="1679"/>
      <c r="L56" s="1679"/>
      <c r="M56" s="1679"/>
      <c r="N56" s="1748" t="s">
        <v>750</v>
      </c>
      <c r="O56" s="1749"/>
      <c r="P56" s="1749"/>
      <c r="Q56" s="1749"/>
      <c r="R56" s="1749"/>
      <c r="S56" s="1749"/>
      <c r="T56" s="1749"/>
      <c r="U56" s="1750"/>
      <c r="V56" s="1748" t="s">
        <v>751</v>
      </c>
      <c r="W56" s="1749"/>
      <c r="X56" s="1749"/>
      <c r="Y56" s="1749"/>
      <c r="Z56" s="1749"/>
      <c r="AA56" s="1751"/>
      <c r="AB56" s="27"/>
    </row>
    <row r="57" spans="2:28" s="251" customFormat="1" ht="144.75" customHeight="1" thickBot="1" x14ac:dyDescent="0.3">
      <c r="B57" s="253"/>
      <c r="C57" s="1678" t="s">
        <v>181</v>
      </c>
      <c r="D57" s="1679"/>
      <c r="E57" s="1679"/>
      <c r="F57" s="1679"/>
      <c r="G57" s="1679"/>
      <c r="H57" s="1744">
        <v>2E-3</v>
      </c>
      <c r="I57" s="1744"/>
      <c r="J57" s="1745">
        <v>2E-3</v>
      </c>
      <c r="K57" s="1746"/>
      <c r="L57" s="1746"/>
      <c r="M57" s="1747"/>
      <c r="N57" s="1748" t="s">
        <v>750</v>
      </c>
      <c r="O57" s="1749"/>
      <c r="P57" s="1749"/>
      <c r="Q57" s="1749"/>
      <c r="R57" s="1749"/>
      <c r="S57" s="1749"/>
      <c r="T57" s="1749"/>
      <c r="U57" s="1750"/>
      <c r="V57" s="1748" t="s">
        <v>751</v>
      </c>
      <c r="W57" s="1749"/>
      <c r="X57" s="1749"/>
      <c r="Y57" s="1749"/>
      <c r="Z57" s="1749"/>
      <c r="AA57" s="1751"/>
      <c r="AB57" s="252"/>
    </row>
    <row r="58" spans="2:28" ht="141" customHeight="1" thickBot="1" x14ac:dyDescent="0.25">
      <c r="B58" s="24"/>
      <c r="C58" s="1756" t="s">
        <v>183</v>
      </c>
      <c r="D58" s="1757"/>
      <c r="E58" s="1757"/>
      <c r="F58" s="1757"/>
      <c r="G58" s="1757"/>
      <c r="H58" s="1744" t="s">
        <v>752</v>
      </c>
      <c r="I58" s="1744"/>
      <c r="J58" s="1745" t="s">
        <v>753</v>
      </c>
      <c r="K58" s="1746"/>
      <c r="L58" s="1746"/>
      <c r="M58" s="1747"/>
      <c r="N58" s="1748" t="s">
        <v>754</v>
      </c>
      <c r="O58" s="1749"/>
      <c r="P58" s="1749"/>
      <c r="Q58" s="1749"/>
      <c r="R58" s="1749"/>
      <c r="S58" s="1749"/>
      <c r="T58" s="1749"/>
      <c r="U58" s="1750"/>
      <c r="V58" s="1748" t="s">
        <v>755</v>
      </c>
      <c r="W58" s="1749"/>
      <c r="X58" s="1749"/>
      <c r="Y58" s="1749"/>
      <c r="Z58" s="1749"/>
      <c r="AA58" s="1751"/>
      <c r="AB58" s="27"/>
    </row>
    <row r="59" spans="2:28" ht="24" customHeight="1" x14ac:dyDescent="0.2">
      <c r="B59" s="24"/>
      <c r="C59" s="1758"/>
      <c r="D59" s="1759"/>
      <c r="E59" s="1759"/>
      <c r="F59" s="1759"/>
      <c r="G59" s="1759"/>
      <c r="H59" s="1760"/>
      <c r="I59" s="1761"/>
      <c r="J59" s="1745"/>
      <c r="K59" s="1746"/>
      <c r="L59" s="1746"/>
      <c r="M59" s="1747"/>
      <c r="N59" s="1748"/>
      <c r="O59" s="1749"/>
      <c r="P59" s="1749"/>
      <c r="Q59" s="1749"/>
      <c r="R59" s="1749"/>
      <c r="S59" s="1749"/>
      <c r="T59" s="1749"/>
      <c r="U59" s="1750"/>
      <c r="V59" s="1748"/>
      <c r="W59" s="1749"/>
      <c r="X59" s="1749"/>
      <c r="Y59" s="1749"/>
      <c r="Z59" s="1749"/>
      <c r="AA59" s="1751"/>
      <c r="AB59" s="27"/>
    </row>
    <row r="60" spans="2:28" x14ac:dyDescent="0.2">
      <c r="B60" s="24"/>
      <c r="C60" s="1762"/>
      <c r="D60" s="1763"/>
      <c r="E60" s="1763"/>
      <c r="F60" s="1763"/>
      <c r="G60" s="1763"/>
      <c r="H60" s="1763"/>
      <c r="I60" s="1763"/>
      <c r="J60" s="1763"/>
      <c r="K60" s="1763"/>
      <c r="L60" s="1763"/>
      <c r="M60" s="1763"/>
      <c r="N60" s="1752"/>
      <c r="O60" s="1753"/>
      <c r="P60" s="1753"/>
      <c r="Q60" s="1753"/>
      <c r="R60" s="1753"/>
      <c r="S60" s="1753"/>
      <c r="T60" s="1753"/>
      <c r="U60" s="1754"/>
      <c r="V60" s="1752"/>
      <c r="W60" s="1753"/>
      <c r="X60" s="1753"/>
      <c r="Y60" s="1753"/>
      <c r="Z60" s="1753"/>
      <c r="AA60" s="1755"/>
      <c r="AB60" s="27"/>
    </row>
    <row r="61" spans="2:28" ht="15.75" customHeight="1" thickBot="1" x14ac:dyDescent="0.25">
      <c r="B61" s="24"/>
      <c r="C61" s="530"/>
      <c r="D61" s="531"/>
      <c r="E61" s="531"/>
      <c r="F61" s="531"/>
      <c r="G61" s="531"/>
      <c r="H61" s="531"/>
      <c r="I61" s="531"/>
      <c r="J61" s="531"/>
      <c r="K61" s="531"/>
      <c r="L61" s="531"/>
      <c r="M61" s="531"/>
      <c r="N61" s="532"/>
      <c r="O61" s="533"/>
      <c r="P61" s="533"/>
      <c r="Q61" s="533"/>
      <c r="R61" s="533"/>
      <c r="S61" s="533"/>
      <c r="T61" s="533"/>
      <c r="U61" s="534"/>
      <c r="V61" s="532"/>
      <c r="W61" s="533"/>
      <c r="X61" s="533"/>
      <c r="Y61" s="533"/>
      <c r="Z61" s="533"/>
      <c r="AA61" s="535"/>
      <c r="AB61" s="27"/>
    </row>
  </sheetData>
  <mergeCells count="108">
    <mergeCell ref="C61:G61"/>
    <mergeCell ref="H61:I61"/>
    <mergeCell ref="J61:M61"/>
    <mergeCell ref="N58:U58"/>
    <mergeCell ref="N59:U59"/>
    <mergeCell ref="N60:U60"/>
    <mergeCell ref="N61:U61"/>
    <mergeCell ref="V58:AA58"/>
    <mergeCell ref="V59:AA59"/>
    <mergeCell ref="V60:AA60"/>
    <mergeCell ref="V61:AA61"/>
    <mergeCell ref="C58:G58"/>
    <mergeCell ref="H58:I58"/>
    <mergeCell ref="J58:M58"/>
    <mergeCell ref="C59:G59"/>
    <mergeCell ref="H59:I59"/>
    <mergeCell ref="J59:M59"/>
    <mergeCell ref="C60:G60"/>
    <mergeCell ref="H60:I60"/>
    <mergeCell ref="J60:M60"/>
    <mergeCell ref="C56:G56"/>
    <mergeCell ref="H56:I56"/>
    <mergeCell ref="J56:M56"/>
    <mergeCell ref="C57:G57"/>
    <mergeCell ref="H57:I57"/>
    <mergeCell ref="J57:M57"/>
    <mergeCell ref="N56:U56"/>
    <mergeCell ref="N57:U57"/>
    <mergeCell ref="V56:AA56"/>
    <mergeCell ref="V57:AA57"/>
    <mergeCell ref="C39:G39"/>
    <mergeCell ref="K39:AA39"/>
    <mergeCell ref="V53:AA55"/>
    <mergeCell ref="N53:U55"/>
    <mergeCell ref="C23:I23"/>
    <mergeCell ref="J23:P23"/>
    <mergeCell ref="Q23:AA23"/>
    <mergeCell ref="C24:I24"/>
    <mergeCell ref="J24:P24"/>
    <mergeCell ref="Q24:AA24"/>
    <mergeCell ref="C36:G36"/>
    <mergeCell ref="K36:AA36"/>
    <mergeCell ref="C37:G37"/>
    <mergeCell ref="K37:AA37"/>
    <mergeCell ref="C38:G38"/>
    <mergeCell ref="K38:AA38"/>
    <mergeCell ref="J53:M55"/>
    <mergeCell ref="C40:G40"/>
    <mergeCell ref="K40:AA40"/>
    <mergeCell ref="C43:AA44"/>
    <mergeCell ref="C45:AA50"/>
    <mergeCell ref="C53:G55"/>
    <mergeCell ref="H53:I55"/>
    <mergeCell ref="C34:AA34"/>
    <mergeCell ref="C35:G35"/>
    <mergeCell ref="K35:AA35"/>
    <mergeCell ref="C26:H26"/>
    <mergeCell ref="I26:AA26"/>
    <mergeCell ref="C28:H28"/>
    <mergeCell ref="I28:J28"/>
    <mergeCell ref="K32:N32"/>
    <mergeCell ref="O32:R32"/>
    <mergeCell ref="C20:H21"/>
    <mergeCell ref="I20:L21"/>
    <mergeCell ref="M20:S20"/>
    <mergeCell ref="T20:AA20"/>
    <mergeCell ref="M21:S21"/>
    <mergeCell ref="T21:AA21"/>
    <mergeCell ref="S32:T32"/>
    <mergeCell ref="U32:W32"/>
    <mergeCell ref="X32:Y32"/>
    <mergeCell ref="Z32:AA32"/>
    <mergeCell ref="C30:J32"/>
    <mergeCell ref="X28:Z28"/>
    <mergeCell ref="T28:V28"/>
    <mergeCell ref="O28:R28"/>
    <mergeCell ref="K28:N28"/>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 ref="I13:S14"/>
    <mergeCell ref="T13:AA13"/>
    <mergeCell ref="T14:AA14"/>
    <mergeCell ref="AE26:AE27"/>
    <mergeCell ref="K30:R30"/>
    <mergeCell ref="S30:W30"/>
    <mergeCell ref="X30:AA30"/>
    <mergeCell ref="K31:N31"/>
    <mergeCell ref="O31:R31"/>
    <mergeCell ref="S31:T31"/>
    <mergeCell ref="U31:W31"/>
    <mergeCell ref="X31:Y31"/>
    <mergeCell ref="Z31:AA31"/>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AB69"/>
  <sheetViews>
    <sheetView view="pageBreakPreview" topLeftCell="A31" zoomScaleNormal="100" zoomScaleSheetLayoutView="100" zoomScalePageLayoutView="70" workbookViewId="0">
      <selection activeCell="H38" sqref="H38:J38"/>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row>
    <row r="3" spans="2:28" ht="15"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6"/>
      <c r="AA3" s="486"/>
      <c r="AB3" s="487"/>
    </row>
    <row r="4" spans="2:28" ht="15.75"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444" t="s">
        <v>4</v>
      </c>
      <c r="D7" s="445"/>
      <c r="E7" s="445"/>
      <c r="F7" s="445"/>
      <c r="G7" s="445"/>
      <c r="H7" s="446"/>
      <c r="I7" s="770" t="s">
        <v>756</v>
      </c>
      <c r="J7" s="771"/>
      <c r="K7" s="771"/>
      <c r="L7" s="771"/>
      <c r="M7" s="771"/>
      <c r="N7" s="771"/>
      <c r="O7" s="771"/>
      <c r="P7" s="771"/>
      <c r="Q7" s="771"/>
      <c r="R7" s="771"/>
      <c r="S7" s="771"/>
      <c r="T7" s="771"/>
      <c r="U7" s="771"/>
      <c r="V7" s="771"/>
      <c r="W7" s="771"/>
      <c r="X7" s="771"/>
      <c r="Y7" s="771"/>
      <c r="Z7" s="771"/>
      <c r="AA7" s="772"/>
      <c r="AB7" s="10"/>
    </row>
    <row r="8" spans="2:28" ht="15.75" thickBot="1" x14ac:dyDescent="0.25">
      <c r="B8" s="9"/>
      <c r="C8" s="447"/>
      <c r="D8" s="448"/>
      <c r="E8" s="448"/>
      <c r="F8" s="448"/>
      <c r="G8" s="448"/>
      <c r="H8" s="449"/>
      <c r="I8" s="773"/>
      <c r="J8" s="774"/>
      <c r="K8" s="774"/>
      <c r="L8" s="774"/>
      <c r="M8" s="774"/>
      <c r="N8" s="774"/>
      <c r="O8" s="774"/>
      <c r="P8" s="774"/>
      <c r="Q8" s="774"/>
      <c r="R8" s="774"/>
      <c r="S8" s="774"/>
      <c r="T8" s="774"/>
      <c r="U8" s="774"/>
      <c r="V8" s="774"/>
      <c r="W8" s="774"/>
      <c r="X8" s="774"/>
      <c r="Y8" s="774"/>
      <c r="Z8" s="774"/>
      <c r="AA8" s="77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444" t="s">
        <v>6</v>
      </c>
      <c r="D10" s="445"/>
      <c r="E10" s="445"/>
      <c r="F10" s="445"/>
      <c r="G10" s="445"/>
      <c r="H10" s="446"/>
      <c r="I10" s="501" t="s">
        <v>757</v>
      </c>
      <c r="J10" s="502"/>
      <c r="K10" s="502"/>
      <c r="L10" s="502"/>
      <c r="M10" s="502"/>
      <c r="N10" s="502"/>
      <c r="O10" s="502"/>
      <c r="P10" s="502"/>
      <c r="Q10" s="503"/>
      <c r="R10" s="498" t="s">
        <v>8</v>
      </c>
      <c r="S10" s="499"/>
      <c r="T10" s="499"/>
      <c r="U10" s="500"/>
      <c r="V10" s="400" t="s">
        <v>9</v>
      </c>
      <c r="W10" s="401"/>
      <c r="X10" s="401"/>
      <c r="Y10" s="401"/>
      <c r="Z10" s="401"/>
      <c r="AA10" s="402"/>
      <c r="AB10" s="10"/>
    </row>
    <row r="11" spans="2:28" ht="28.5" customHeight="1" thickBot="1" x14ac:dyDescent="0.25">
      <c r="B11" s="9"/>
      <c r="C11" s="447"/>
      <c r="D11" s="448"/>
      <c r="E11" s="448"/>
      <c r="F11" s="448"/>
      <c r="G11" s="448"/>
      <c r="H11" s="449"/>
      <c r="I11" s="504"/>
      <c r="J11" s="505"/>
      <c r="K11" s="505"/>
      <c r="L11" s="505"/>
      <c r="M11" s="505"/>
      <c r="N11" s="505"/>
      <c r="O11" s="505"/>
      <c r="P11" s="505"/>
      <c r="Q11" s="506"/>
      <c r="R11" s="427" t="s">
        <v>758</v>
      </c>
      <c r="S11" s="507"/>
      <c r="T11" s="507"/>
      <c r="U11" s="508"/>
      <c r="V11" s="477">
        <v>4</v>
      </c>
      <c r="W11" s="496"/>
      <c r="X11" s="496"/>
      <c r="Y11" s="496"/>
      <c r="Z11" s="496"/>
      <c r="AA11" s="49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444" t="s">
        <v>11</v>
      </c>
      <c r="D13" s="445"/>
      <c r="E13" s="445"/>
      <c r="F13" s="445"/>
      <c r="G13" s="445"/>
      <c r="H13" s="446"/>
      <c r="I13" s="450" t="s">
        <v>759</v>
      </c>
      <c r="J13" s="451"/>
      <c r="K13" s="451"/>
      <c r="L13" s="451"/>
      <c r="M13" s="451"/>
      <c r="N13" s="451"/>
      <c r="O13" s="451"/>
      <c r="P13" s="451"/>
      <c r="Q13" s="451"/>
      <c r="R13" s="451"/>
      <c r="S13" s="452"/>
      <c r="T13" s="444" t="s">
        <v>13</v>
      </c>
      <c r="U13" s="445"/>
      <c r="V13" s="445"/>
      <c r="W13" s="445"/>
      <c r="X13" s="445"/>
      <c r="Y13" s="445"/>
      <c r="Z13" s="445"/>
      <c r="AA13" s="446"/>
      <c r="AB13" s="16"/>
    </row>
    <row r="14" spans="2:28" ht="30" customHeight="1" thickBot="1" x14ac:dyDescent="0.25">
      <c r="B14" s="14"/>
      <c r="C14" s="447"/>
      <c r="D14" s="448"/>
      <c r="E14" s="448"/>
      <c r="F14" s="448"/>
      <c r="G14" s="448"/>
      <c r="H14" s="449"/>
      <c r="I14" s="453"/>
      <c r="J14" s="454"/>
      <c r="K14" s="454"/>
      <c r="L14" s="454"/>
      <c r="M14" s="454"/>
      <c r="N14" s="454"/>
      <c r="O14" s="454"/>
      <c r="P14" s="454"/>
      <c r="Q14" s="454"/>
      <c r="R14" s="454"/>
      <c r="S14" s="455"/>
      <c r="T14" s="456" t="s">
        <v>14</v>
      </c>
      <c r="U14" s="457"/>
      <c r="V14" s="457"/>
      <c r="W14" s="457"/>
      <c r="X14" s="457"/>
      <c r="Y14" s="457"/>
      <c r="Z14" s="457"/>
      <c r="AA14" s="458"/>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21" t="s">
        <v>15</v>
      </c>
      <c r="D16" s="422"/>
      <c r="E16" s="422"/>
      <c r="F16" s="422"/>
      <c r="G16" s="422"/>
      <c r="H16" s="423"/>
      <c r="I16" s="424" t="s">
        <v>760</v>
      </c>
      <c r="J16" s="425"/>
      <c r="K16" s="425"/>
      <c r="L16" s="425"/>
      <c r="M16" s="425"/>
      <c r="N16" s="425"/>
      <c r="O16" s="425"/>
      <c r="P16" s="425"/>
      <c r="Q16" s="425"/>
      <c r="R16" s="425"/>
      <c r="S16" s="425"/>
      <c r="T16" s="425"/>
      <c r="U16" s="425"/>
      <c r="V16" s="425"/>
      <c r="W16" s="425"/>
      <c r="X16" s="425"/>
      <c r="Y16" s="425"/>
      <c r="Z16" s="425"/>
      <c r="AA16" s="426"/>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421" t="s">
        <v>17</v>
      </c>
      <c r="D18" s="422"/>
      <c r="E18" s="422"/>
      <c r="F18" s="422"/>
      <c r="G18" s="422"/>
      <c r="H18" s="423"/>
      <c r="I18" s="424" t="s">
        <v>761</v>
      </c>
      <c r="J18" s="425"/>
      <c r="K18" s="425"/>
      <c r="L18" s="425"/>
      <c r="M18" s="425"/>
      <c r="N18" s="425"/>
      <c r="O18" s="425"/>
      <c r="P18" s="425"/>
      <c r="Q18" s="425"/>
      <c r="R18" s="425"/>
      <c r="S18" s="425"/>
      <c r="T18" s="425"/>
      <c r="U18" s="425"/>
      <c r="V18" s="425"/>
      <c r="W18" s="425"/>
      <c r="X18" s="425"/>
      <c r="Y18" s="425"/>
      <c r="Z18" s="425"/>
      <c r="AA18" s="426"/>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462" t="s">
        <v>19</v>
      </c>
      <c r="D20" s="463"/>
      <c r="E20" s="463"/>
      <c r="F20" s="463"/>
      <c r="G20" s="463"/>
      <c r="H20" s="464"/>
      <c r="I20" s="468" t="s">
        <v>762</v>
      </c>
      <c r="J20" s="469"/>
      <c r="K20" s="469"/>
      <c r="L20" s="470"/>
      <c r="M20" s="400" t="s">
        <v>21</v>
      </c>
      <c r="N20" s="401"/>
      <c r="O20" s="401"/>
      <c r="P20" s="401"/>
      <c r="Q20" s="401"/>
      <c r="R20" s="401"/>
      <c r="S20" s="402"/>
      <c r="T20" s="400" t="s">
        <v>22</v>
      </c>
      <c r="U20" s="401"/>
      <c r="V20" s="401"/>
      <c r="W20" s="401"/>
      <c r="X20" s="401"/>
      <c r="Y20" s="401"/>
      <c r="Z20" s="401"/>
      <c r="AA20" s="402"/>
      <c r="AB20" s="16"/>
    </row>
    <row r="21" spans="2:28" ht="30.75" customHeight="1" thickBot="1" x14ac:dyDescent="0.25">
      <c r="B21" s="14"/>
      <c r="C21" s="465"/>
      <c r="D21" s="466"/>
      <c r="E21" s="466"/>
      <c r="F21" s="466"/>
      <c r="G21" s="466"/>
      <c r="H21" s="467"/>
      <c r="I21" s="471"/>
      <c r="J21" s="472"/>
      <c r="K21" s="472"/>
      <c r="L21" s="473"/>
      <c r="M21" s="474" t="s">
        <v>23</v>
      </c>
      <c r="N21" s="475"/>
      <c r="O21" s="475"/>
      <c r="P21" s="475"/>
      <c r="Q21" s="475"/>
      <c r="R21" s="475"/>
      <c r="S21" s="476"/>
      <c r="T21" s="477" t="s">
        <v>24</v>
      </c>
      <c r="U21" s="475"/>
      <c r="V21" s="475"/>
      <c r="W21" s="475"/>
      <c r="X21" s="475"/>
      <c r="Y21" s="475"/>
      <c r="Z21" s="475"/>
      <c r="AA21" s="476"/>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c r="AB23" s="16"/>
    </row>
    <row r="24" spans="2:28" ht="30" customHeight="1" thickBot="1" x14ac:dyDescent="0.25">
      <c r="B24" s="14"/>
      <c r="C24" s="403" t="s">
        <v>763</v>
      </c>
      <c r="D24" s="404"/>
      <c r="E24" s="404"/>
      <c r="F24" s="404"/>
      <c r="G24" s="404"/>
      <c r="H24" s="404"/>
      <c r="I24" s="405"/>
      <c r="J24" s="403" t="s">
        <v>764</v>
      </c>
      <c r="K24" s="404"/>
      <c r="L24" s="404"/>
      <c r="M24" s="404"/>
      <c r="N24" s="404"/>
      <c r="O24" s="404"/>
      <c r="P24" s="405"/>
      <c r="Q24" s="406" t="s">
        <v>765</v>
      </c>
      <c r="R24" s="407"/>
      <c r="S24" s="407"/>
      <c r="T24" s="407"/>
      <c r="U24" s="407"/>
      <c r="V24" s="407"/>
      <c r="W24" s="407"/>
      <c r="X24" s="407"/>
      <c r="Y24" s="407"/>
      <c r="Z24" s="407"/>
      <c r="AA24" s="408"/>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21" t="s">
        <v>31</v>
      </c>
      <c r="D26" s="422"/>
      <c r="E26" s="422"/>
      <c r="F26" s="422"/>
      <c r="G26" s="422"/>
      <c r="H26" s="423"/>
      <c r="I26" s="424" t="s">
        <v>766</v>
      </c>
      <c r="J26" s="425"/>
      <c r="K26" s="425"/>
      <c r="L26" s="425"/>
      <c r="M26" s="425"/>
      <c r="N26" s="425"/>
      <c r="O26" s="425"/>
      <c r="P26" s="425"/>
      <c r="Q26" s="425"/>
      <c r="R26" s="425"/>
      <c r="S26" s="425"/>
      <c r="T26" s="425"/>
      <c r="U26" s="425"/>
      <c r="V26" s="425"/>
      <c r="W26" s="425"/>
      <c r="X26" s="425"/>
      <c r="Y26" s="425"/>
      <c r="Z26" s="425"/>
      <c r="AA26" s="426"/>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21" t="s">
        <v>33</v>
      </c>
      <c r="D28" s="422"/>
      <c r="E28" s="422"/>
      <c r="F28" s="422"/>
      <c r="G28" s="422"/>
      <c r="H28" s="423"/>
      <c r="I28" s="427">
        <v>1</v>
      </c>
      <c r="J28" s="424"/>
      <c r="K28" s="409" t="s">
        <v>34</v>
      </c>
      <c r="L28" s="410"/>
      <c r="M28" s="410"/>
      <c r="N28" s="411"/>
      <c r="O28" s="461" t="s">
        <v>35</v>
      </c>
      <c r="P28" s="459"/>
      <c r="Q28" s="459"/>
      <c r="R28" s="460"/>
      <c r="S28" s="64" t="s">
        <v>37</v>
      </c>
      <c r="T28" s="459" t="s">
        <v>36</v>
      </c>
      <c r="U28" s="459"/>
      <c r="V28" s="460"/>
      <c r="W28" s="31"/>
      <c r="X28" s="441" t="s">
        <v>38</v>
      </c>
      <c r="Y28" s="442"/>
      <c r="Z28" s="443"/>
      <c r="AA28" s="30"/>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c r="AB30" s="16"/>
    </row>
    <row r="31" spans="2:28" ht="14.25" customHeight="1" x14ac:dyDescent="0.2">
      <c r="B31" s="14"/>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c r="AB31" s="16"/>
    </row>
    <row r="32" spans="2:28" ht="15" customHeight="1" thickBot="1" x14ac:dyDescent="0.25">
      <c r="B32" s="14"/>
      <c r="C32" s="438"/>
      <c r="D32" s="439"/>
      <c r="E32" s="439"/>
      <c r="F32" s="439"/>
      <c r="G32" s="439"/>
      <c r="H32" s="439"/>
      <c r="I32" s="439"/>
      <c r="J32" s="440"/>
      <c r="K32" s="428">
        <v>0</v>
      </c>
      <c r="L32" s="429"/>
      <c r="M32" s="429"/>
      <c r="N32" s="429"/>
      <c r="O32" s="430">
        <v>0.59</v>
      </c>
      <c r="P32" s="429"/>
      <c r="Q32" s="429"/>
      <c r="R32" s="429"/>
      <c r="S32" s="430">
        <v>0.6</v>
      </c>
      <c r="T32" s="429"/>
      <c r="U32" s="430">
        <v>0.69</v>
      </c>
      <c r="V32" s="429"/>
      <c r="W32" s="429"/>
      <c r="X32" s="430">
        <v>0.7</v>
      </c>
      <c r="Y32" s="429"/>
      <c r="Z32" s="430">
        <v>1</v>
      </c>
      <c r="AA32" s="431"/>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18" customFormat="1" ht="15.75" thickBot="1" x14ac:dyDescent="0.25">
      <c r="B34" s="19"/>
      <c r="C34" s="756" t="s">
        <v>45</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18" customFormat="1" ht="77.25" thickBot="1" x14ac:dyDescent="0.25">
      <c r="B35" s="19"/>
      <c r="C35" s="756" t="s">
        <v>46</v>
      </c>
      <c r="D35" s="757"/>
      <c r="E35" s="757"/>
      <c r="F35" s="757"/>
      <c r="G35" s="758"/>
      <c r="H35" s="111" t="s">
        <v>767</v>
      </c>
      <c r="I35" s="111" t="s">
        <v>768</v>
      </c>
      <c r="J35" s="94" t="s">
        <v>49</v>
      </c>
      <c r="K35" s="759" t="s">
        <v>50</v>
      </c>
      <c r="L35" s="760"/>
      <c r="M35" s="760"/>
      <c r="N35" s="760"/>
      <c r="O35" s="760"/>
      <c r="P35" s="760"/>
      <c r="Q35" s="760"/>
      <c r="R35" s="760"/>
      <c r="S35" s="760"/>
      <c r="T35" s="760"/>
      <c r="U35" s="760"/>
      <c r="V35" s="760"/>
      <c r="W35" s="760"/>
      <c r="X35" s="760"/>
      <c r="Y35" s="760"/>
      <c r="Z35" s="760"/>
      <c r="AA35" s="761"/>
      <c r="AB35" s="16"/>
    </row>
    <row r="36" spans="2:28" s="18" customFormat="1" ht="33.75" customHeight="1" x14ac:dyDescent="0.2">
      <c r="B36" s="19"/>
      <c r="C36" s="744" t="s">
        <v>769</v>
      </c>
      <c r="D36" s="745"/>
      <c r="E36" s="745"/>
      <c r="F36" s="745"/>
      <c r="G36" s="746"/>
      <c r="H36" s="95">
        <v>12</v>
      </c>
      <c r="I36" s="95">
        <v>13</v>
      </c>
      <c r="J36" s="129">
        <f>H36/I36</f>
        <v>0.92307692307692313</v>
      </c>
      <c r="K36" s="891" t="s">
        <v>770</v>
      </c>
      <c r="L36" s="892"/>
      <c r="M36" s="892"/>
      <c r="N36" s="892"/>
      <c r="O36" s="892"/>
      <c r="P36" s="892"/>
      <c r="Q36" s="892"/>
      <c r="R36" s="892"/>
      <c r="S36" s="892"/>
      <c r="T36" s="892"/>
      <c r="U36" s="892"/>
      <c r="V36" s="892"/>
      <c r="W36" s="892"/>
      <c r="X36" s="892"/>
      <c r="Y36" s="892"/>
      <c r="Z36" s="892"/>
      <c r="AA36" s="893"/>
      <c r="AB36" s="16"/>
    </row>
    <row r="37" spans="2:28" s="18" customFormat="1" ht="30.75" customHeight="1" x14ac:dyDescent="0.2">
      <c r="B37" s="19"/>
      <c r="C37" s="744" t="s">
        <v>771</v>
      </c>
      <c r="D37" s="745"/>
      <c r="E37" s="745"/>
      <c r="F37" s="745"/>
      <c r="G37" s="746"/>
      <c r="H37" s="97">
        <v>9</v>
      </c>
      <c r="I37" s="97">
        <v>10</v>
      </c>
      <c r="J37" s="129">
        <f>H37/I37</f>
        <v>0.9</v>
      </c>
      <c r="K37" s="891" t="s">
        <v>770</v>
      </c>
      <c r="L37" s="892"/>
      <c r="M37" s="892"/>
      <c r="N37" s="892"/>
      <c r="O37" s="892"/>
      <c r="P37" s="892"/>
      <c r="Q37" s="892"/>
      <c r="R37" s="892"/>
      <c r="S37" s="892"/>
      <c r="T37" s="892"/>
      <c r="U37" s="892"/>
      <c r="V37" s="892"/>
      <c r="W37" s="892"/>
      <c r="X37" s="892"/>
      <c r="Y37" s="892"/>
      <c r="Z37" s="892"/>
      <c r="AA37" s="893"/>
      <c r="AB37" s="16"/>
    </row>
    <row r="38" spans="2:28" s="18" customFormat="1" ht="30" customHeight="1" x14ac:dyDescent="0.2">
      <c r="B38" s="19"/>
      <c r="C38" s="744" t="s">
        <v>502</v>
      </c>
      <c r="D38" s="745"/>
      <c r="E38" s="745"/>
      <c r="F38" s="745"/>
      <c r="G38" s="746"/>
      <c r="H38" s="333">
        <v>11</v>
      </c>
      <c r="I38" s="333">
        <v>11</v>
      </c>
      <c r="J38" s="129">
        <f>H38/I38</f>
        <v>1</v>
      </c>
      <c r="K38" s="891" t="s">
        <v>772</v>
      </c>
      <c r="L38" s="892"/>
      <c r="M38" s="892"/>
      <c r="N38" s="892"/>
      <c r="O38" s="892"/>
      <c r="P38" s="892"/>
      <c r="Q38" s="892"/>
      <c r="R38" s="892"/>
      <c r="S38" s="892"/>
      <c r="T38" s="892"/>
      <c r="U38" s="892"/>
      <c r="V38" s="892"/>
      <c r="W38" s="892"/>
      <c r="X38" s="892"/>
      <c r="Y38" s="892"/>
      <c r="Z38" s="892"/>
      <c r="AA38" s="893"/>
      <c r="AB38" s="16"/>
    </row>
    <row r="39" spans="2:28" s="18" customFormat="1" ht="33" customHeight="1" thickBot="1" x14ac:dyDescent="0.25">
      <c r="B39" s="19"/>
      <c r="C39" s="744" t="s">
        <v>505</v>
      </c>
      <c r="D39" s="745"/>
      <c r="E39" s="745"/>
      <c r="F39" s="745"/>
      <c r="G39" s="746"/>
      <c r="H39" s="333"/>
      <c r="I39" s="333"/>
      <c r="J39" s="129" t="e">
        <f>H39/I39</f>
        <v>#DIV/0!</v>
      </c>
      <c r="K39" s="747"/>
      <c r="L39" s="748"/>
      <c r="M39" s="748"/>
      <c r="N39" s="748"/>
      <c r="O39" s="748"/>
      <c r="P39" s="748"/>
      <c r="Q39" s="748"/>
      <c r="R39" s="748"/>
      <c r="S39" s="748"/>
      <c r="T39" s="748"/>
      <c r="U39" s="748"/>
      <c r="V39" s="748"/>
      <c r="W39" s="748"/>
      <c r="X39" s="748"/>
      <c r="Y39" s="748"/>
      <c r="Z39" s="748"/>
      <c r="AA39" s="749"/>
      <c r="AB39" s="16"/>
    </row>
    <row r="40" spans="2:28" s="18" customFormat="1" ht="15.75" customHeight="1" thickBot="1" x14ac:dyDescent="0.3">
      <c r="B40" s="19"/>
      <c r="C40" s="750" t="s">
        <v>53</v>
      </c>
      <c r="D40" s="751"/>
      <c r="E40" s="751"/>
      <c r="F40" s="751"/>
      <c r="G40" s="752"/>
      <c r="H40" s="332">
        <f>SUM(H36:H39)</f>
        <v>32</v>
      </c>
      <c r="I40" s="332">
        <f>SUM(I36:I39)</f>
        <v>34</v>
      </c>
      <c r="J40" s="331">
        <f>+(H40/I40)</f>
        <v>0.94117647058823528</v>
      </c>
      <c r="K40" s="753"/>
      <c r="L40" s="754"/>
      <c r="M40" s="754"/>
      <c r="N40" s="754"/>
      <c r="O40" s="754"/>
      <c r="P40" s="754"/>
      <c r="Q40" s="754"/>
      <c r="R40" s="754"/>
      <c r="S40" s="754"/>
      <c r="T40" s="754"/>
      <c r="U40" s="754"/>
      <c r="V40" s="754"/>
      <c r="W40" s="754"/>
      <c r="X40" s="754"/>
      <c r="Y40" s="754"/>
      <c r="Z40" s="754"/>
      <c r="AA40" s="755"/>
      <c r="AB40" s="16"/>
    </row>
    <row r="41" spans="2:28" s="18" customFormat="1" ht="5.25" customHeight="1" x14ac:dyDescent="0.2">
      <c r="B41" s="19"/>
      <c r="C41" s="15"/>
      <c r="D41" s="15"/>
      <c r="E41" s="15"/>
      <c r="F41" s="15"/>
      <c r="G41" s="15"/>
      <c r="H41" s="100"/>
      <c r="I41" s="100"/>
      <c r="J41" s="101"/>
      <c r="K41" s="15"/>
      <c r="L41" s="15"/>
      <c r="M41" s="15"/>
      <c r="N41" s="15"/>
      <c r="O41" s="15"/>
      <c r="P41" s="15"/>
      <c r="Q41" s="15"/>
      <c r="R41" s="15"/>
      <c r="S41" s="15"/>
      <c r="T41" s="15"/>
      <c r="U41" s="15"/>
      <c r="V41" s="15"/>
      <c r="W41" s="15"/>
      <c r="X41" s="15"/>
      <c r="Y41" s="15"/>
      <c r="Z41" s="15"/>
      <c r="AA41" s="15"/>
      <c r="AB41" s="16"/>
    </row>
    <row r="42" spans="2:28" s="18" customFormat="1" ht="15" thickBot="1" x14ac:dyDescent="0.25">
      <c r="B42" s="19"/>
      <c r="C42" s="15"/>
      <c r="D42" s="15"/>
      <c r="E42" s="15"/>
      <c r="F42" s="15"/>
      <c r="G42" s="15"/>
      <c r="H42" s="100"/>
      <c r="I42" s="100"/>
      <c r="J42" s="101"/>
      <c r="K42" s="15"/>
      <c r="L42" s="15"/>
      <c r="M42" s="15"/>
      <c r="N42" s="15"/>
      <c r="O42" s="15"/>
      <c r="P42" s="15"/>
      <c r="Q42" s="15"/>
      <c r="R42" s="15"/>
      <c r="S42" s="15"/>
      <c r="T42" s="15"/>
      <c r="U42" s="15"/>
      <c r="V42" s="15"/>
      <c r="W42" s="15"/>
      <c r="X42" s="15"/>
      <c r="Y42" s="15"/>
      <c r="Z42" s="15"/>
      <c r="AA42" s="15"/>
      <c r="AB42" s="16"/>
    </row>
    <row r="43" spans="2:28" s="18" customFormat="1" x14ac:dyDescent="0.2">
      <c r="B43" s="19"/>
      <c r="C43" s="588" t="s">
        <v>54</v>
      </c>
      <c r="D43" s="589"/>
      <c r="E43" s="589"/>
      <c r="F43" s="589"/>
      <c r="G43" s="589"/>
      <c r="H43" s="589"/>
      <c r="I43" s="589"/>
      <c r="J43" s="589"/>
      <c r="K43" s="589"/>
      <c r="L43" s="589"/>
      <c r="M43" s="589"/>
      <c r="N43" s="589"/>
      <c r="O43" s="589"/>
      <c r="P43" s="589"/>
      <c r="Q43" s="589"/>
      <c r="R43" s="589"/>
      <c r="S43" s="589"/>
      <c r="T43" s="589"/>
      <c r="U43" s="589"/>
      <c r="V43" s="589"/>
      <c r="W43" s="589"/>
      <c r="X43" s="589"/>
      <c r="Y43" s="589"/>
      <c r="Z43" s="589"/>
      <c r="AA43" s="590"/>
      <c r="AB43" s="16"/>
    </row>
    <row r="44" spans="2:28" ht="15" thickBot="1" x14ac:dyDescent="0.25">
      <c r="B44" s="14"/>
      <c r="C44" s="716"/>
      <c r="D44" s="717"/>
      <c r="E44" s="717"/>
      <c r="F44" s="717"/>
      <c r="G44" s="717"/>
      <c r="H44" s="717"/>
      <c r="I44" s="717"/>
      <c r="J44" s="717"/>
      <c r="K44" s="717"/>
      <c r="L44" s="717"/>
      <c r="M44" s="717"/>
      <c r="N44" s="717"/>
      <c r="O44" s="717"/>
      <c r="P44" s="717"/>
      <c r="Q44" s="717"/>
      <c r="R44" s="717"/>
      <c r="S44" s="717"/>
      <c r="T44" s="717"/>
      <c r="U44" s="717"/>
      <c r="V44" s="717"/>
      <c r="W44" s="717"/>
      <c r="X44" s="717"/>
      <c r="Y44" s="717"/>
      <c r="Z44" s="717"/>
      <c r="AA44" s="718"/>
      <c r="AB44" s="16"/>
    </row>
    <row r="45" spans="2:28" x14ac:dyDescent="0.2">
      <c r="B45" s="14"/>
      <c r="C45" s="719" t="s">
        <v>84</v>
      </c>
      <c r="D45" s="720"/>
      <c r="E45" s="720"/>
      <c r="F45" s="720"/>
      <c r="G45" s="720"/>
      <c r="H45" s="720"/>
      <c r="I45" s="720"/>
      <c r="J45" s="720"/>
      <c r="K45" s="720"/>
      <c r="L45" s="720"/>
      <c r="M45" s="720"/>
      <c r="N45" s="720"/>
      <c r="O45" s="720"/>
      <c r="P45" s="720"/>
      <c r="Q45" s="720"/>
      <c r="R45" s="720"/>
      <c r="S45" s="720"/>
      <c r="T45" s="720"/>
      <c r="U45" s="720"/>
      <c r="V45" s="720"/>
      <c r="W45" s="720"/>
      <c r="X45" s="720"/>
      <c r="Y45" s="720"/>
      <c r="Z45" s="720"/>
      <c r="AA45" s="721"/>
      <c r="AB45" s="16"/>
    </row>
    <row r="46" spans="2:28" x14ac:dyDescent="0.2">
      <c r="B46" s="14"/>
      <c r="C46" s="722"/>
      <c r="D46" s="723"/>
      <c r="E46" s="723"/>
      <c r="F46" s="723"/>
      <c r="G46" s="723"/>
      <c r="H46" s="723"/>
      <c r="I46" s="723"/>
      <c r="J46" s="723"/>
      <c r="K46" s="723"/>
      <c r="L46" s="723"/>
      <c r="M46" s="723"/>
      <c r="N46" s="723"/>
      <c r="O46" s="723"/>
      <c r="P46" s="723"/>
      <c r="Q46" s="723"/>
      <c r="R46" s="723"/>
      <c r="S46" s="723"/>
      <c r="T46" s="723"/>
      <c r="U46" s="723"/>
      <c r="V46" s="723"/>
      <c r="W46" s="723"/>
      <c r="X46" s="723"/>
      <c r="Y46" s="723"/>
      <c r="Z46" s="723"/>
      <c r="AA46" s="724"/>
      <c r="AB46" s="16"/>
    </row>
    <row r="47" spans="2:28" x14ac:dyDescent="0.2">
      <c r="B47" s="14"/>
      <c r="C47" s="722"/>
      <c r="D47" s="723"/>
      <c r="E47" s="723"/>
      <c r="F47" s="723"/>
      <c r="G47" s="723"/>
      <c r="H47" s="723"/>
      <c r="I47" s="723"/>
      <c r="J47" s="723"/>
      <c r="K47" s="723"/>
      <c r="L47" s="723"/>
      <c r="M47" s="723"/>
      <c r="N47" s="723"/>
      <c r="O47" s="723"/>
      <c r="P47" s="723"/>
      <c r="Q47" s="723"/>
      <c r="R47" s="723"/>
      <c r="S47" s="723"/>
      <c r="T47" s="723"/>
      <c r="U47" s="723"/>
      <c r="V47" s="723"/>
      <c r="W47" s="723"/>
      <c r="X47" s="723"/>
      <c r="Y47" s="723"/>
      <c r="Z47" s="723"/>
      <c r="AA47" s="724"/>
      <c r="AB47" s="16"/>
    </row>
    <row r="48" spans="2:28" x14ac:dyDescent="0.2">
      <c r="B48" s="14"/>
      <c r="C48" s="722"/>
      <c r="D48" s="723"/>
      <c r="E48" s="723"/>
      <c r="F48" s="723"/>
      <c r="G48" s="723"/>
      <c r="H48" s="723"/>
      <c r="I48" s="723"/>
      <c r="J48" s="723"/>
      <c r="K48" s="723"/>
      <c r="L48" s="723"/>
      <c r="M48" s="723"/>
      <c r="N48" s="723"/>
      <c r="O48" s="723"/>
      <c r="P48" s="723"/>
      <c r="Q48" s="723"/>
      <c r="R48" s="723"/>
      <c r="S48" s="723"/>
      <c r="T48" s="723"/>
      <c r="U48" s="723"/>
      <c r="V48" s="723"/>
      <c r="W48" s="723"/>
      <c r="X48" s="723"/>
      <c r="Y48" s="723"/>
      <c r="Z48" s="723"/>
      <c r="AA48" s="724"/>
      <c r="AB48" s="16"/>
    </row>
    <row r="49" spans="2:28" x14ac:dyDescent="0.2">
      <c r="B49" s="14"/>
      <c r="C49" s="722"/>
      <c r="D49" s="723"/>
      <c r="E49" s="723"/>
      <c r="F49" s="723"/>
      <c r="G49" s="723"/>
      <c r="H49" s="723"/>
      <c r="I49" s="723"/>
      <c r="J49" s="723"/>
      <c r="K49" s="723"/>
      <c r="L49" s="723"/>
      <c r="M49" s="723"/>
      <c r="N49" s="723"/>
      <c r="O49" s="723"/>
      <c r="P49" s="723"/>
      <c r="Q49" s="723"/>
      <c r="R49" s="723"/>
      <c r="S49" s="723"/>
      <c r="T49" s="723"/>
      <c r="U49" s="723"/>
      <c r="V49" s="723"/>
      <c r="W49" s="723"/>
      <c r="X49" s="723"/>
      <c r="Y49" s="723"/>
      <c r="Z49" s="723"/>
      <c r="AA49" s="724"/>
      <c r="AB49" s="16"/>
    </row>
    <row r="50" spans="2:28" x14ac:dyDescent="0.2">
      <c r="B50" s="14"/>
      <c r="C50" s="722"/>
      <c r="D50" s="723"/>
      <c r="E50" s="723"/>
      <c r="F50" s="723"/>
      <c r="G50" s="723"/>
      <c r="H50" s="723"/>
      <c r="I50" s="723"/>
      <c r="J50" s="723"/>
      <c r="K50" s="723"/>
      <c r="L50" s="723"/>
      <c r="M50" s="723"/>
      <c r="N50" s="723"/>
      <c r="O50" s="723"/>
      <c r="P50" s="723"/>
      <c r="Q50" s="723"/>
      <c r="R50" s="723"/>
      <c r="S50" s="723"/>
      <c r="T50" s="723"/>
      <c r="U50" s="723"/>
      <c r="V50" s="723"/>
      <c r="W50" s="723"/>
      <c r="X50" s="723"/>
      <c r="Y50" s="723"/>
      <c r="Z50" s="723"/>
      <c r="AA50" s="724"/>
      <c r="AB50" s="16"/>
    </row>
    <row r="51" spans="2:28" x14ac:dyDescent="0.2">
      <c r="B51" s="14"/>
      <c r="C51" s="722"/>
      <c r="D51" s="723"/>
      <c r="E51" s="723"/>
      <c r="F51" s="723"/>
      <c r="G51" s="723"/>
      <c r="H51" s="723"/>
      <c r="I51" s="723"/>
      <c r="J51" s="723"/>
      <c r="K51" s="723"/>
      <c r="L51" s="723"/>
      <c r="M51" s="723"/>
      <c r="N51" s="723"/>
      <c r="O51" s="723"/>
      <c r="P51" s="723"/>
      <c r="Q51" s="723"/>
      <c r="R51" s="723"/>
      <c r="S51" s="723"/>
      <c r="T51" s="723"/>
      <c r="U51" s="723"/>
      <c r="V51" s="723"/>
      <c r="W51" s="723"/>
      <c r="X51" s="723"/>
      <c r="Y51" s="723"/>
      <c r="Z51" s="723"/>
      <c r="AA51" s="724"/>
      <c r="AB51" s="16"/>
    </row>
    <row r="52" spans="2:28" x14ac:dyDescent="0.2">
      <c r="B52" s="14"/>
      <c r="C52" s="722"/>
      <c r="D52" s="723"/>
      <c r="E52" s="723"/>
      <c r="F52" s="723"/>
      <c r="G52" s="723"/>
      <c r="H52" s="723"/>
      <c r="I52" s="723"/>
      <c r="J52" s="723"/>
      <c r="K52" s="723"/>
      <c r="L52" s="723"/>
      <c r="M52" s="723"/>
      <c r="N52" s="723"/>
      <c r="O52" s="723"/>
      <c r="P52" s="723"/>
      <c r="Q52" s="723"/>
      <c r="R52" s="723"/>
      <c r="S52" s="723"/>
      <c r="T52" s="723"/>
      <c r="U52" s="723"/>
      <c r="V52" s="723"/>
      <c r="W52" s="723"/>
      <c r="X52" s="723"/>
      <c r="Y52" s="723"/>
      <c r="Z52" s="723"/>
      <c r="AA52" s="724"/>
      <c r="AB52" s="16"/>
    </row>
    <row r="53" spans="2:28" x14ac:dyDescent="0.2">
      <c r="B53" s="14"/>
      <c r="C53" s="722"/>
      <c r="D53" s="723"/>
      <c r="E53" s="723"/>
      <c r="F53" s="723"/>
      <c r="G53" s="723"/>
      <c r="H53" s="723"/>
      <c r="I53" s="723"/>
      <c r="J53" s="723"/>
      <c r="K53" s="723"/>
      <c r="L53" s="723"/>
      <c r="M53" s="723"/>
      <c r="N53" s="723"/>
      <c r="O53" s="723"/>
      <c r="P53" s="723"/>
      <c r="Q53" s="723"/>
      <c r="R53" s="723"/>
      <c r="S53" s="723"/>
      <c r="T53" s="723"/>
      <c r="U53" s="723"/>
      <c r="V53" s="723"/>
      <c r="W53" s="723"/>
      <c r="X53" s="723"/>
      <c r="Y53" s="723"/>
      <c r="Z53" s="723"/>
      <c r="AA53" s="724"/>
      <c r="AB53" s="16"/>
    </row>
    <row r="54" spans="2:28" x14ac:dyDescent="0.2">
      <c r="B54" s="14"/>
      <c r="C54" s="722"/>
      <c r="D54" s="723"/>
      <c r="E54" s="723"/>
      <c r="F54" s="723"/>
      <c r="G54" s="723"/>
      <c r="H54" s="723"/>
      <c r="I54" s="723"/>
      <c r="J54" s="723"/>
      <c r="K54" s="723"/>
      <c r="L54" s="723"/>
      <c r="M54" s="723"/>
      <c r="N54" s="723"/>
      <c r="O54" s="723"/>
      <c r="P54" s="723"/>
      <c r="Q54" s="723"/>
      <c r="R54" s="723"/>
      <c r="S54" s="723"/>
      <c r="T54" s="723"/>
      <c r="U54" s="723"/>
      <c r="V54" s="723"/>
      <c r="W54" s="723"/>
      <c r="X54" s="723"/>
      <c r="Y54" s="723"/>
      <c r="Z54" s="723"/>
      <c r="AA54" s="724"/>
      <c r="AB54" s="16"/>
    </row>
    <row r="55" spans="2:28" x14ac:dyDescent="0.2">
      <c r="B55" s="14"/>
      <c r="C55" s="722"/>
      <c r="D55" s="723"/>
      <c r="E55" s="723"/>
      <c r="F55" s="723"/>
      <c r="G55" s="723"/>
      <c r="H55" s="723"/>
      <c r="I55" s="723"/>
      <c r="J55" s="723"/>
      <c r="K55" s="723"/>
      <c r="L55" s="723"/>
      <c r="M55" s="723"/>
      <c r="N55" s="723"/>
      <c r="O55" s="723"/>
      <c r="P55" s="723"/>
      <c r="Q55" s="723"/>
      <c r="R55" s="723"/>
      <c r="S55" s="723"/>
      <c r="T55" s="723"/>
      <c r="U55" s="723"/>
      <c r="V55" s="723"/>
      <c r="W55" s="723"/>
      <c r="X55" s="723"/>
      <c r="Y55" s="723"/>
      <c r="Z55" s="723"/>
      <c r="AA55" s="724"/>
      <c r="AB55" s="16"/>
    </row>
    <row r="56" spans="2:28" x14ac:dyDescent="0.2">
      <c r="B56" s="14"/>
      <c r="C56" s="722"/>
      <c r="D56" s="723"/>
      <c r="E56" s="723"/>
      <c r="F56" s="723"/>
      <c r="G56" s="723"/>
      <c r="H56" s="723"/>
      <c r="I56" s="723"/>
      <c r="J56" s="723"/>
      <c r="K56" s="723"/>
      <c r="L56" s="723"/>
      <c r="M56" s="723"/>
      <c r="N56" s="723"/>
      <c r="O56" s="723"/>
      <c r="P56" s="723"/>
      <c r="Q56" s="723"/>
      <c r="R56" s="723"/>
      <c r="S56" s="723"/>
      <c r="T56" s="723"/>
      <c r="U56" s="723"/>
      <c r="V56" s="723"/>
      <c r="W56" s="723"/>
      <c r="X56" s="723"/>
      <c r="Y56" s="723"/>
      <c r="Z56" s="723"/>
      <c r="AA56" s="724"/>
      <c r="AB56" s="16"/>
    </row>
    <row r="57" spans="2:28" ht="15" thickBot="1" x14ac:dyDescent="0.25">
      <c r="B57" s="14"/>
      <c r="C57" s="725"/>
      <c r="D57" s="726"/>
      <c r="E57" s="726"/>
      <c r="F57" s="726"/>
      <c r="G57" s="726"/>
      <c r="H57" s="726"/>
      <c r="I57" s="726"/>
      <c r="J57" s="726"/>
      <c r="K57" s="726"/>
      <c r="L57" s="726"/>
      <c r="M57" s="726"/>
      <c r="N57" s="726"/>
      <c r="O57" s="726"/>
      <c r="P57" s="726"/>
      <c r="Q57" s="726"/>
      <c r="R57" s="726"/>
      <c r="S57" s="726"/>
      <c r="T57" s="726"/>
      <c r="U57" s="726"/>
      <c r="V57" s="726"/>
      <c r="W57" s="726"/>
      <c r="X57" s="726"/>
      <c r="Y57" s="726"/>
      <c r="Z57" s="726"/>
      <c r="AA57" s="727"/>
      <c r="AB57" s="16"/>
    </row>
    <row r="58" spans="2:28" x14ac:dyDescent="0.2">
      <c r="B58" s="20"/>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21"/>
    </row>
    <row r="59" spans="2:28" ht="15" thickBot="1" x14ac:dyDescent="0.25">
      <c r="B59" s="2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23"/>
    </row>
    <row r="60" spans="2:28" ht="15.75" x14ac:dyDescent="0.2">
      <c r="B60" s="24"/>
      <c r="C60" s="728" t="s">
        <v>46</v>
      </c>
      <c r="D60" s="729"/>
      <c r="E60" s="729"/>
      <c r="F60" s="729"/>
      <c r="G60" s="875"/>
      <c r="H60" s="728" t="s">
        <v>85</v>
      </c>
      <c r="I60" s="875"/>
      <c r="J60" s="728" t="s">
        <v>56</v>
      </c>
      <c r="K60" s="729"/>
      <c r="L60" s="729"/>
      <c r="M60" s="875"/>
      <c r="N60" s="728" t="s">
        <v>57</v>
      </c>
      <c r="O60" s="729"/>
      <c r="P60" s="729"/>
      <c r="Q60" s="729"/>
      <c r="R60" s="729"/>
      <c r="S60" s="729"/>
      <c r="T60" s="729"/>
      <c r="U60" s="875"/>
      <c r="V60" s="877" t="s">
        <v>58</v>
      </c>
      <c r="W60" s="877"/>
      <c r="X60" s="877"/>
      <c r="Y60" s="877"/>
      <c r="Z60" s="877"/>
      <c r="AA60" s="878"/>
      <c r="AB60" s="25"/>
    </row>
    <row r="61" spans="2:28" ht="15.75" x14ac:dyDescent="0.2">
      <c r="B61" s="26"/>
      <c r="C61" s="730"/>
      <c r="D61" s="731"/>
      <c r="E61" s="731"/>
      <c r="F61" s="731"/>
      <c r="G61" s="876"/>
      <c r="H61" s="730"/>
      <c r="I61" s="876"/>
      <c r="J61" s="730"/>
      <c r="K61" s="731"/>
      <c r="L61" s="731"/>
      <c r="M61" s="876"/>
      <c r="N61" s="730"/>
      <c r="O61" s="731"/>
      <c r="P61" s="731"/>
      <c r="Q61" s="731"/>
      <c r="R61" s="731"/>
      <c r="S61" s="731"/>
      <c r="T61" s="731"/>
      <c r="U61" s="876"/>
      <c r="V61" s="879"/>
      <c r="W61" s="879"/>
      <c r="X61" s="879"/>
      <c r="Y61" s="879"/>
      <c r="Z61" s="879"/>
      <c r="AA61" s="880"/>
      <c r="AB61" s="25"/>
    </row>
    <row r="62" spans="2:28" ht="16.5" thickBot="1" x14ac:dyDescent="0.25">
      <c r="B62" s="26"/>
      <c r="C62" s="730"/>
      <c r="D62" s="731"/>
      <c r="E62" s="731"/>
      <c r="F62" s="731"/>
      <c r="G62" s="876"/>
      <c r="H62" s="730"/>
      <c r="I62" s="876"/>
      <c r="J62" s="730"/>
      <c r="K62" s="731"/>
      <c r="L62" s="731"/>
      <c r="M62" s="876"/>
      <c r="N62" s="901"/>
      <c r="O62" s="902"/>
      <c r="P62" s="902"/>
      <c r="Q62" s="902"/>
      <c r="R62" s="902"/>
      <c r="S62" s="902"/>
      <c r="T62" s="902"/>
      <c r="U62" s="903"/>
      <c r="V62" s="906"/>
      <c r="W62" s="906"/>
      <c r="X62" s="906"/>
      <c r="Y62" s="906"/>
      <c r="Z62" s="906"/>
      <c r="AA62" s="907"/>
      <c r="AB62" s="25"/>
    </row>
    <row r="63" spans="2:28" ht="40.5" customHeight="1" thickBot="1" x14ac:dyDescent="0.25">
      <c r="B63" s="24"/>
      <c r="C63" s="1764" t="s">
        <v>773</v>
      </c>
      <c r="D63" s="1765"/>
      <c r="E63" s="1765"/>
      <c r="F63" s="1765"/>
      <c r="G63" s="1765"/>
      <c r="H63" s="1767">
        <v>0.88</v>
      </c>
      <c r="I63" s="1766"/>
      <c r="J63" s="1691">
        <v>0.92</v>
      </c>
      <c r="K63" s="527"/>
      <c r="L63" s="527"/>
      <c r="M63" s="527"/>
      <c r="N63" s="1683" t="s">
        <v>774</v>
      </c>
      <c r="O63" s="1684"/>
      <c r="P63" s="1684"/>
      <c r="Q63" s="1684"/>
      <c r="R63" s="1684"/>
      <c r="S63" s="1684"/>
      <c r="T63" s="1684"/>
      <c r="U63" s="1685"/>
      <c r="V63" s="1768" t="s">
        <v>775</v>
      </c>
      <c r="W63" s="1769"/>
      <c r="X63" s="1769"/>
      <c r="Y63" s="1769"/>
      <c r="Z63" s="1769"/>
      <c r="AA63" s="1770"/>
      <c r="AB63" s="27"/>
    </row>
    <row r="64" spans="2:28" ht="39.75" customHeight="1" thickBot="1" x14ac:dyDescent="0.25">
      <c r="B64" s="24"/>
      <c r="C64" s="1764" t="s">
        <v>776</v>
      </c>
      <c r="D64" s="1765"/>
      <c r="E64" s="1765"/>
      <c r="F64" s="1765"/>
      <c r="G64" s="1765"/>
      <c r="H64" s="1767">
        <v>0.67</v>
      </c>
      <c r="I64" s="1766"/>
      <c r="J64" s="634">
        <v>0.9</v>
      </c>
      <c r="K64" s="601"/>
      <c r="L64" s="601"/>
      <c r="M64" s="601"/>
      <c r="N64" s="1683" t="s">
        <v>774</v>
      </c>
      <c r="O64" s="1684"/>
      <c r="P64" s="1684"/>
      <c r="Q64" s="1684"/>
      <c r="R64" s="1684"/>
      <c r="S64" s="1684"/>
      <c r="T64" s="1684"/>
      <c r="U64" s="1685"/>
      <c r="V64" s="1768" t="s">
        <v>775</v>
      </c>
      <c r="W64" s="1769"/>
      <c r="X64" s="1769"/>
      <c r="Y64" s="1769"/>
      <c r="Z64" s="1769"/>
      <c r="AA64" s="1770"/>
      <c r="AB64" s="27"/>
    </row>
    <row r="65" spans="2:28" ht="42.75" customHeight="1" x14ac:dyDescent="0.2">
      <c r="B65" s="24"/>
      <c r="C65" s="1764" t="s">
        <v>777</v>
      </c>
      <c r="D65" s="1765"/>
      <c r="E65" s="1765"/>
      <c r="F65" s="1765"/>
      <c r="G65" s="1765"/>
      <c r="H65" s="1766"/>
      <c r="I65" s="1766"/>
      <c r="J65" s="602">
        <v>1</v>
      </c>
      <c r="K65" s="603"/>
      <c r="L65" s="603"/>
      <c r="M65" s="603"/>
      <c r="N65" s="1683" t="s">
        <v>774</v>
      </c>
      <c r="O65" s="1684"/>
      <c r="P65" s="1684"/>
      <c r="Q65" s="1684"/>
      <c r="R65" s="1684"/>
      <c r="S65" s="1684"/>
      <c r="T65" s="1684"/>
      <c r="U65" s="1685"/>
      <c r="V65" s="1768" t="s">
        <v>775</v>
      </c>
      <c r="W65" s="1769"/>
      <c r="X65" s="1769"/>
      <c r="Y65" s="1769"/>
      <c r="Z65" s="1769"/>
      <c r="AA65" s="1770"/>
      <c r="AB65" s="27"/>
    </row>
    <row r="66" spans="2:28" x14ac:dyDescent="0.2">
      <c r="B66" s="24"/>
      <c r="C66" s="480"/>
      <c r="D66" s="481"/>
      <c r="E66" s="481"/>
      <c r="F66" s="481"/>
      <c r="G66" s="481"/>
      <c r="H66" s="481"/>
      <c r="I66" s="481"/>
      <c r="J66" s="481"/>
      <c r="K66" s="481"/>
      <c r="L66" s="481"/>
      <c r="M66" s="481"/>
      <c r="N66" s="690"/>
      <c r="O66" s="691"/>
      <c r="P66" s="691"/>
      <c r="Q66" s="691"/>
      <c r="R66" s="691"/>
      <c r="S66" s="691"/>
      <c r="T66" s="691"/>
      <c r="U66" s="692"/>
      <c r="V66" s="690"/>
      <c r="W66" s="691"/>
      <c r="X66" s="691"/>
      <c r="Y66" s="691"/>
      <c r="Z66" s="691"/>
      <c r="AA66" s="693"/>
      <c r="AB66" s="27"/>
    </row>
    <row r="67" spans="2:28" x14ac:dyDescent="0.2">
      <c r="B67" s="24"/>
      <c r="C67" s="480"/>
      <c r="D67" s="481"/>
      <c r="E67" s="481"/>
      <c r="F67" s="481"/>
      <c r="G67" s="481"/>
      <c r="H67" s="481"/>
      <c r="I67" s="481"/>
      <c r="J67" s="481"/>
      <c r="K67" s="481"/>
      <c r="L67" s="481"/>
      <c r="M67" s="481"/>
      <c r="N67" s="690"/>
      <c r="O67" s="691"/>
      <c r="P67" s="691"/>
      <c r="Q67" s="691"/>
      <c r="R67" s="691"/>
      <c r="S67" s="691"/>
      <c r="T67" s="691"/>
      <c r="U67" s="692"/>
      <c r="V67" s="690"/>
      <c r="W67" s="691"/>
      <c r="X67" s="691"/>
      <c r="Y67" s="691"/>
      <c r="Z67" s="691"/>
      <c r="AA67" s="693"/>
      <c r="AB67" s="27"/>
    </row>
    <row r="68" spans="2:28" x14ac:dyDescent="0.2">
      <c r="B68" s="24"/>
      <c r="C68" s="480"/>
      <c r="D68" s="481"/>
      <c r="E68" s="481"/>
      <c r="F68" s="481"/>
      <c r="G68" s="481"/>
      <c r="H68" s="481"/>
      <c r="I68" s="481"/>
      <c r="J68" s="481"/>
      <c r="K68" s="481"/>
      <c r="L68" s="481"/>
      <c r="M68" s="481"/>
      <c r="N68" s="690"/>
      <c r="O68" s="691"/>
      <c r="P68" s="691"/>
      <c r="Q68" s="691"/>
      <c r="R68" s="691"/>
      <c r="S68" s="691"/>
      <c r="T68" s="691"/>
      <c r="U68" s="692"/>
      <c r="V68" s="690"/>
      <c r="W68" s="691"/>
      <c r="X68" s="691"/>
      <c r="Y68" s="691"/>
      <c r="Z68" s="691"/>
      <c r="AA68" s="693"/>
      <c r="AB68" s="27"/>
    </row>
    <row r="69" spans="2:28" x14ac:dyDescent="0.2">
      <c r="B69" s="2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29"/>
    </row>
  </sheetData>
  <mergeCells count="107">
    <mergeCell ref="V67:AA67"/>
    <mergeCell ref="V68:AA68"/>
    <mergeCell ref="C67:G67"/>
    <mergeCell ref="H67:I67"/>
    <mergeCell ref="J67:M67"/>
    <mergeCell ref="C68:G68"/>
    <mergeCell ref="H68:I68"/>
    <mergeCell ref="J68:M68"/>
    <mergeCell ref="N63:U63"/>
    <mergeCell ref="N64:U64"/>
    <mergeCell ref="N65:U65"/>
    <mergeCell ref="N66:U66"/>
    <mergeCell ref="C64:G64"/>
    <mergeCell ref="H64:I64"/>
    <mergeCell ref="J64:M64"/>
    <mergeCell ref="N67:U67"/>
    <mergeCell ref="N68:U68"/>
    <mergeCell ref="V63:AA63"/>
    <mergeCell ref="V64:AA64"/>
    <mergeCell ref="V65:AA65"/>
    <mergeCell ref="V66:AA66"/>
    <mergeCell ref="C66:G66"/>
    <mergeCell ref="H66:I66"/>
    <mergeCell ref="J66:M66"/>
    <mergeCell ref="C40:G40"/>
    <mergeCell ref="K40:AA40"/>
    <mergeCell ref="C43:AA44"/>
    <mergeCell ref="C45:AA57"/>
    <mergeCell ref="C60:G62"/>
    <mergeCell ref="H60:I62"/>
    <mergeCell ref="C65:G65"/>
    <mergeCell ref="H65:I65"/>
    <mergeCell ref="J65:M65"/>
    <mergeCell ref="C63:G63"/>
    <mergeCell ref="H63:I63"/>
    <mergeCell ref="J63:M63"/>
    <mergeCell ref="V60:AA62"/>
    <mergeCell ref="N60:U62"/>
    <mergeCell ref="J60:M62"/>
    <mergeCell ref="J24:P24"/>
    <mergeCell ref="Q24:AA24"/>
    <mergeCell ref="K28:N28"/>
    <mergeCell ref="C34:AA34"/>
    <mergeCell ref="C39:G39"/>
    <mergeCell ref="K39:AA39"/>
    <mergeCell ref="C36:G36"/>
    <mergeCell ref="K36:AA36"/>
    <mergeCell ref="C37:G37"/>
    <mergeCell ref="K37:AA37"/>
    <mergeCell ref="C38:G38"/>
    <mergeCell ref="K38:AA38"/>
    <mergeCell ref="C35:G35"/>
    <mergeCell ref="K35:AA35"/>
    <mergeCell ref="C26:H26"/>
    <mergeCell ref="I26:AA26"/>
    <mergeCell ref="C28:H28"/>
    <mergeCell ref="I28:J28"/>
    <mergeCell ref="K32:N32"/>
    <mergeCell ref="O32:R32"/>
    <mergeCell ref="I13:S14"/>
    <mergeCell ref="T13:AA13"/>
    <mergeCell ref="T14:AA14"/>
    <mergeCell ref="S32:T32"/>
    <mergeCell ref="U32:W32"/>
    <mergeCell ref="X32:Y32"/>
    <mergeCell ref="Z32:AA32"/>
    <mergeCell ref="C30:J32"/>
    <mergeCell ref="X28:Z28"/>
    <mergeCell ref="T28:V28"/>
    <mergeCell ref="O28:R28"/>
    <mergeCell ref="K30:R30"/>
    <mergeCell ref="S30:W30"/>
    <mergeCell ref="X30:AA30"/>
    <mergeCell ref="K31:N31"/>
    <mergeCell ref="O31:R31"/>
    <mergeCell ref="S31:T31"/>
    <mergeCell ref="U31:W31"/>
    <mergeCell ref="X31:Y31"/>
    <mergeCell ref="Z31:AA31"/>
    <mergeCell ref="C23:I23"/>
    <mergeCell ref="J23:P23"/>
    <mergeCell ref="Q23:AA23"/>
    <mergeCell ref="C24:I24"/>
    <mergeCell ref="C20:H21"/>
    <mergeCell ref="I20:L21"/>
    <mergeCell ref="M20:S20"/>
    <mergeCell ref="T20:AA20"/>
    <mergeCell ref="M21:S21"/>
    <mergeCell ref="T21:AA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B75"/>
  <sheetViews>
    <sheetView topLeftCell="A37" zoomScaleNormal="100" zoomScaleSheetLayoutView="100" zoomScalePageLayoutView="70" workbookViewId="0">
      <selection activeCell="A37" sqref="A1:XFD1048576"/>
    </sheetView>
  </sheetViews>
  <sheetFormatPr baseColWidth="10" defaultColWidth="3.7109375" defaultRowHeight="15" x14ac:dyDescent="0.25"/>
  <cols>
    <col min="2" max="2" width="2.85546875" style="1" customWidth="1"/>
    <col min="3" max="6" width="2.7109375" style="1" customWidth="1"/>
    <col min="7" max="7" width="4.28515625" style="1" customWidth="1"/>
    <col min="8" max="8" width="19.7109375" style="1" customWidth="1"/>
    <col min="9" max="9" width="18.710937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s="1" customFormat="1" thickBot="1" x14ac:dyDescent="0.25">
      <c r="B1" s="2"/>
      <c r="C1" s="2"/>
      <c r="D1" s="2"/>
      <c r="E1" s="2"/>
      <c r="F1" s="2"/>
    </row>
    <row r="2" spans="2:28" s="1" customFormat="1"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row>
    <row r="3" spans="2:28" s="1" customFormat="1" x14ac:dyDescent="0.2">
      <c r="B3" s="480"/>
      <c r="C3" s="481"/>
      <c r="D3" s="481"/>
      <c r="E3" s="481"/>
      <c r="F3" s="481"/>
      <c r="G3" s="481"/>
      <c r="H3" s="486" t="s">
        <v>1</v>
      </c>
      <c r="I3" s="486"/>
      <c r="J3" s="486"/>
      <c r="K3" s="486"/>
      <c r="L3" s="486"/>
      <c r="M3" s="486"/>
      <c r="N3" s="486"/>
      <c r="O3" s="486"/>
      <c r="P3" s="1783" t="s">
        <v>2</v>
      </c>
      <c r="Q3" s="1783"/>
      <c r="R3" s="1783"/>
      <c r="S3" s="1783"/>
      <c r="T3" s="1783"/>
      <c r="U3" s="1783"/>
      <c r="V3" s="1783"/>
      <c r="W3" s="1783"/>
      <c r="X3" s="1783"/>
      <c r="Y3" s="1783"/>
      <c r="Z3" s="1783"/>
      <c r="AA3" s="1783"/>
      <c r="AB3" s="1784"/>
    </row>
    <row r="4" spans="2:28" s="1" customFormat="1" ht="15.75"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row>
    <row r="5" spans="2:28" s="1" customFormat="1" ht="3.2" customHeight="1" x14ac:dyDescent="0.2">
      <c r="H5" s="3"/>
      <c r="I5" s="3"/>
      <c r="J5" s="3"/>
      <c r="K5" s="3"/>
      <c r="L5" s="3"/>
      <c r="M5" s="3"/>
      <c r="N5" s="3"/>
      <c r="O5" s="3"/>
      <c r="P5" s="3"/>
      <c r="Q5" s="3"/>
      <c r="R5" s="3"/>
      <c r="S5" s="3"/>
      <c r="T5" s="3"/>
      <c r="U5" s="3"/>
      <c r="V5" s="3"/>
      <c r="W5" s="3"/>
      <c r="X5" s="3"/>
      <c r="Y5" s="3"/>
      <c r="Z5" s="3"/>
      <c r="AA5" s="3"/>
      <c r="AB5" s="3"/>
    </row>
    <row r="6" spans="2:28" s="1" customFormat="1" ht="5.25"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s="1" customFormat="1" ht="15" customHeight="1" x14ac:dyDescent="0.2">
      <c r="B7" s="9"/>
      <c r="C7" s="444" t="s">
        <v>4</v>
      </c>
      <c r="D7" s="445"/>
      <c r="E7" s="445"/>
      <c r="F7" s="445"/>
      <c r="G7" s="445"/>
      <c r="H7" s="446"/>
      <c r="I7" s="770" t="s">
        <v>778</v>
      </c>
      <c r="J7" s="771"/>
      <c r="K7" s="771"/>
      <c r="L7" s="771"/>
      <c r="M7" s="771"/>
      <c r="N7" s="771"/>
      <c r="O7" s="771"/>
      <c r="P7" s="771"/>
      <c r="Q7" s="771"/>
      <c r="R7" s="771"/>
      <c r="S7" s="771"/>
      <c r="T7" s="771"/>
      <c r="U7" s="771"/>
      <c r="V7" s="771"/>
      <c r="W7" s="771"/>
      <c r="X7" s="771"/>
      <c r="Y7" s="771"/>
      <c r="Z7" s="771"/>
      <c r="AA7" s="772"/>
      <c r="AB7" s="10"/>
    </row>
    <row r="8" spans="2:28" s="1" customFormat="1" ht="15.75" thickBot="1" x14ac:dyDescent="0.25">
      <c r="B8" s="9"/>
      <c r="C8" s="447"/>
      <c r="D8" s="448"/>
      <c r="E8" s="448"/>
      <c r="F8" s="448"/>
      <c r="G8" s="448"/>
      <c r="H8" s="449"/>
      <c r="I8" s="773"/>
      <c r="J8" s="774"/>
      <c r="K8" s="774"/>
      <c r="L8" s="774"/>
      <c r="M8" s="774"/>
      <c r="N8" s="774"/>
      <c r="O8" s="774"/>
      <c r="P8" s="774"/>
      <c r="Q8" s="774"/>
      <c r="R8" s="774"/>
      <c r="S8" s="774"/>
      <c r="T8" s="774"/>
      <c r="U8" s="774"/>
      <c r="V8" s="774"/>
      <c r="W8" s="774"/>
      <c r="X8" s="774"/>
      <c r="Y8" s="774"/>
      <c r="Z8" s="774"/>
      <c r="AA8" s="775"/>
      <c r="AB8" s="10"/>
    </row>
    <row r="9" spans="2:28" s="1" customFormat="1" ht="3.75"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s="1" customFormat="1" ht="15" customHeight="1" thickBot="1" x14ac:dyDescent="0.25">
      <c r="B10" s="9"/>
      <c r="C10" s="444" t="s">
        <v>6</v>
      </c>
      <c r="D10" s="445"/>
      <c r="E10" s="445"/>
      <c r="F10" s="445"/>
      <c r="G10" s="445"/>
      <c r="H10" s="446"/>
      <c r="I10" s="501" t="s">
        <v>779</v>
      </c>
      <c r="J10" s="502"/>
      <c r="K10" s="502"/>
      <c r="L10" s="502"/>
      <c r="M10" s="502"/>
      <c r="N10" s="502"/>
      <c r="O10" s="502"/>
      <c r="P10" s="502"/>
      <c r="Q10" s="503"/>
      <c r="R10" s="498" t="s">
        <v>8</v>
      </c>
      <c r="S10" s="499"/>
      <c r="T10" s="499"/>
      <c r="U10" s="500"/>
      <c r="V10" s="400" t="s">
        <v>9</v>
      </c>
      <c r="W10" s="401"/>
      <c r="X10" s="401"/>
      <c r="Y10" s="401"/>
      <c r="Z10" s="401"/>
      <c r="AA10" s="402"/>
      <c r="AB10" s="10"/>
    </row>
    <row r="11" spans="2:28" s="1" customFormat="1" ht="28.5" customHeight="1" thickBot="1" x14ac:dyDescent="0.25">
      <c r="B11" s="9"/>
      <c r="C11" s="447"/>
      <c r="D11" s="448"/>
      <c r="E11" s="448"/>
      <c r="F11" s="448"/>
      <c r="G11" s="448"/>
      <c r="H11" s="449"/>
      <c r="I11" s="504"/>
      <c r="J11" s="505"/>
      <c r="K11" s="505"/>
      <c r="L11" s="505"/>
      <c r="M11" s="505"/>
      <c r="N11" s="505"/>
      <c r="O11" s="505"/>
      <c r="P11" s="505"/>
      <c r="Q11" s="506"/>
      <c r="R11" s="427" t="s">
        <v>780</v>
      </c>
      <c r="S11" s="507"/>
      <c r="T11" s="507"/>
      <c r="U11" s="508"/>
      <c r="V11" s="477">
        <v>9</v>
      </c>
      <c r="W11" s="496"/>
      <c r="X11" s="496"/>
      <c r="Y11" s="496"/>
      <c r="Z11" s="496"/>
      <c r="AA11" s="497"/>
      <c r="AB11" s="10"/>
    </row>
    <row r="12" spans="2:28" s="1" customFormat="1" ht="1.5" hidden="1"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s="1" customFormat="1" ht="15" customHeight="1" x14ac:dyDescent="0.2">
      <c r="B13" s="14"/>
      <c r="C13" s="444" t="s">
        <v>11</v>
      </c>
      <c r="D13" s="445"/>
      <c r="E13" s="445"/>
      <c r="F13" s="445"/>
      <c r="G13" s="445"/>
      <c r="H13" s="446"/>
      <c r="I13" s="779" t="s">
        <v>781</v>
      </c>
      <c r="J13" s="780"/>
      <c r="K13" s="780"/>
      <c r="L13" s="780"/>
      <c r="M13" s="780"/>
      <c r="N13" s="780"/>
      <c r="O13" s="780"/>
      <c r="P13" s="780"/>
      <c r="Q13" s="780"/>
      <c r="R13" s="780"/>
      <c r="S13" s="781"/>
      <c r="T13" s="444" t="s">
        <v>13</v>
      </c>
      <c r="U13" s="445"/>
      <c r="V13" s="445"/>
      <c r="W13" s="445"/>
      <c r="X13" s="445"/>
      <c r="Y13" s="445"/>
      <c r="Z13" s="445"/>
      <c r="AA13" s="446"/>
      <c r="AB13" s="16"/>
    </row>
    <row r="14" spans="2:28" s="1" customFormat="1" ht="64.5" customHeight="1" thickBot="1" x14ac:dyDescent="0.25">
      <c r="B14" s="14"/>
      <c r="C14" s="447"/>
      <c r="D14" s="448"/>
      <c r="E14" s="448"/>
      <c r="F14" s="448"/>
      <c r="G14" s="448"/>
      <c r="H14" s="449"/>
      <c r="I14" s="782"/>
      <c r="J14" s="783"/>
      <c r="K14" s="783"/>
      <c r="L14" s="783"/>
      <c r="M14" s="783"/>
      <c r="N14" s="783"/>
      <c r="O14" s="783"/>
      <c r="P14" s="783"/>
      <c r="Q14" s="783"/>
      <c r="R14" s="783"/>
      <c r="S14" s="784"/>
      <c r="T14" s="456" t="s">
        <v>14</v>
      </c>
      <c r="U14" s="457"/>
      <c r="V14" s="457"/>
      <c r="W14" s="457"/>
      <c r="X14" s="457"/>
      <c r="Y14" s="457"/>
      <c r="Z14" s="457"/>
      <c r="AA14" s="458"/>
      <c r="AB14" s="16"/>
    </row>
    <row r="15" spans="2:28" s="1" customFormat="1" ht="6.75"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s="1" customFormat="1" ht="57.75" customHeight="1" thickBot="1" x14ac:dyDescent="0.25">
      <c r="B16" s="14"/>
      <c r="C16" s="421" t="s">
        <v>15</v>
      </c>
      <c r="D16" s="422"/>
      <c r="E16" s="422"/>
      <c r="F16" s="422"/>
      <c r="G16" s="422"/>
      <c r="H16" s="423"/>
      <c r="I16" s="424" t="s">
        <v>782</v>
      </c>
      <c r="J16" s="425"/>
      <c r="K16" s="425"/>
      <c r="L16" s="425"/>
      <c r="M16" s="425"/>
      <c r="N16" s="425"/>
      <c r="O16" s="425"/>
      <c r="P16" s="425"/>
      <c r="Q16" s="425"/>
      <c r="R16" s="425"/>
      <c r="S16" s="425"/>
      <c r="T16" s="425"/>
      <c r="U16" s="425"/>
      <c r="V16" s="425"/>
      <c r="W16" s="425"/>
      <c r="X16" s="425"/>
      <c r="Y16" s="425"/>
      <c r="Z16" s="425"/>
      <c r="AA16" s="426"/>
      <c r="AB16" s="16"/>
    </row>
    <row r="17" spans="2:28" s="1" customFormat="1"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s="1" customFormat="1" ht="52.5" customHeight="1" thickBot="1" x14ac:dyDescent="0.25">
      <c r="B18" s="14"/>
      <c r="C18" s="421" t="s">
        <v>69</v>
      </c>
      <c r="D18" s="422"/>
      <c r="E18" s="422"/>
      <c r="F18" s="422"/>
      <c r="G18" s="422"/>
      <c r="H18" s="423"/>
      <c r="I18" s="424" t="s">
        <v>783</v>
      </c>
      <c r="J18" s="425"/>
      <c r="K18" s="425"/>
      <c r="L18" s="425"/>
      <c r="M18" s="425"/>
      <c r="N18" s="425"/>
      <c r="O18" s="425"/>
      <c r="P18" s="425"/>
      <c r="Q18" s="425"/>
      <c r="R18" s="425"/>
      <c r="S18" s="425"/>
      <c r="T18" s="425"/>
      <c r="U18" s="425"/>
      <c r="V18" s="425"/>
      <c r="W18" s="425"/>
      <c r="X18" s="425"/>
      <c r="Y18" s="425"/>
      <c r="Z18" s="425"/>
      <c r="AA18" s="426"/>
      <c r="AB18" s="16"/>
    </row>
    <row r="19" spans="2:28" s="1" customFormat="1"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s="1" customFormat="1" ht="21.75" customHeight="1" x14ac:dyDescent="0.2">
      <c r="B20" s="14"/>
      <c r="C20" s="462" t="s">
        <v>19</v>
      </c>
      <c r="D20" s="463"/>
      <c r="E20" s="463"/>
      <c r="F20" s="463"/>
      <c r="G20" s="463"/>
      <c r="H20" s="464"/>
      <c r="I20" s="468" t="s">
        <v>413</v>
      </c>
      <c r="J20" s="469"/>
      <c r="K20" s="469"/>
      <c r="L20" s="470"/>
      <c r="M20" s="400" t="s">
        <v>21</v>
      </c>
      <c r="N20" s="401"/>
      <c r="O20" s="401"/>
      <c r="P20" s="401"/>
      <c r="Q20" s="401"/>
      <c r="R20" s="401"/>
      <c r="S20" s="402"/>
      <c r="T20" s="400" t="s">
        <v>22</v>
      </c>
      <c r="U20" s="401"/>
      <c r="V20" s="401"/>
      <c r="W20" s="401"/>
      <c r="X20" s="401"/>
      <c r="Y20" s="401"/>
      <c r="Z20" s="401"/>
      <c r="AA20" s="402"/>
      <c r="AB20" s="16"/>
    </row>
    <row r="21" spans="2:28" s="1" customFormat="1" ht="21.75" customHeight="1" thickBot="1" x14ac:dyDescent="0.25">
      <c r="B21" s="14"/>
      <c r="C21" s="465"/>
      <c r="D21" s="466"/>
      <c r="E21" s="466"/>
      <c r="F21" s="466"/>
      <c r="G21" s="466"/>
      <c r="H21" s="467"/>
      <c r="I21" s="471"/>
      <c r="J21" s="472"/>
      <c r="K21" s="472"/>
      <c r="L21" s="473"/>
      <c r="M21" s="474" t="s">
        <v>784</v>
      </c>
      <c r="N21" s="475"/>
      <c r="O21" s="475"/>
      <c r="P21" s="475"/>
      <c r="Q21" s="475"/>
      <c r="R21" s="475"/>
      <c r="S21" s="476"/>
      <c r="T21" s="477" t="s">
        <v>219</v>
      </c>
      <c r="U21" s="475"/>
      <c r="V21" s="475"/>
      <c r="W21" s="475"/>
      <c r="X21" s="475"/>
      <c r="Y21" s="475"/>
      <c r="Z21" s="475"/>
      <c r="AA21" s="476"/>
      <c r="AB21" s="16"/>
    </row>
    <row r="22" spans="2:28" s="1" customForma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s="1" customFormat="1" ht="31.7" customHeight="1" x14ac:dyDescent="0.2">
      <c r="B23" s="14"/>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c r="AB23" s="16"/>
    </row>
    <row r="24" spans="2:28" s="1" customFormat="1" ht="30.2" customHeight="1" thickBot="1" x14ac:dyDescent="0.25">
      <c r="B24" s="14"/>
      <c r="C24" s="403" t="s">
        <v>785</v>
      </c>
      <c r="D24" s="404"/>
      <c r="E24" s="404"/>
      <c r="F24" s="404"/>
      <c r="G24" s="404"/>
      <c r="H24" s="404"/>
      <c r="I24" s="405"/>
      <c r="J24" s="403" t="s">
        <v>778</v>
      </c>
      <c r="K24" s="404"/>
      <c r="L24" s="404"/>
      <c r="M24" s="404"/>
      <c r="N24" s="404"/>
      <c r="O24" s="404"/>
      <c r="P24" s="405"/>
      <c r="Q24" s="406" t="s">
        <v>786</v>
      </c>
      <c r="R24" s="407"/>
      <c r="S24" s="407"/>
      <c r="T24" s="407"/>
      <c r="U24" s="407"/>
      <c r="V24" s="407"/>
      <c r="W24" s="407"/>
      <c r="X24" s="407"/>
      <c r="Y24" s="407"/>
      <c r="Z24" s="407"/>
      <c r="AA24" s="408"/>
      <c r="AB24" s="16"/>
    </row>
    <row r="25" spans="2:28" s="1" customForma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s="1" customFormat="1" ht="50.25" customHeight="1" thickBot="1" x14ac:dyDescent="0.25">
      <c r="B26" s="14"/>
      <c r="C26" s="421" t="s">
        <v>31</v>
      </c>
      <c r="D26" s="422"/>
      <c r="E26" s="422"/>
      <c r="F26" s="422"/>
      <c r="G26" s="422"/>
      <c r="H26" s="423"/>
      <c r="I26" s="424" t="s">
        <v>787</v>
      </c>
      <c r="J26" s="425"/>
      <c r="K26" s="425"/>
      <c r="L26" s="425"/>
      <c r="M26" s="425"/>
      <c r="N26" s="425"/>
      <c r="O26" s="425"/>
      <c r="P26" s="425"/>
      <c r="Q26" s="425"/>
      <c r="R26" s="425"/>
      <c r="S26" s="425"/>
      <c r="T26" s="425"/>
      <c r="U26" s="425"/>
      <c r="V26" s="425"/>
      <c r="W26" s="425"/>
      <c r="X26" s="425"/>
      <c r="Y26" s="425"/>
      <c r="Z26" s="425"/>
      <c r="AA26" s="426"/>
      <c r="AB26" s="16"/>
    </row>
    <row r="27" spans="2:28" s="1" customFormat="1"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s="1" customFormat="1" ht="53.45" customHeight="1" thickBot="1" x14ac:dyDescent="0.25">
      <c r="B28" s="14"/>
      <c r="C28" s="421" t="s">
        <v>33</v>
      </c>
      <c r="D28" s="422"/>
      <c r="E28" s="422"/>
      <c r="F28" s="422"/>
      <c r="G28" s="422"/>
      <c r="H28" s="423"/>
      <c r="I28" s="427">
        <v>1</v>
      </c>
      <c r="J28" s="424"/>
      <c r="K28" s="409" t="s">
        <v>34</v>
      </c>
      <c r="L28" s="410"/>
      <c r="M28" s="410"/>
      <c r="N28" s="411"/>
      <c r="O28" s="461" t="s">
        <v>35</v>
      </c>
      <c r="P28" s="459"/>
      <c r="Q28" s="459"/>
      <c r="R28" s="460"/>
      <c r="S28" s="32"/>
      <c r="T28" s="459" t="s">
        <v>36</v>
      </c>
      <c r="U28" s="459"/>
      <c r="V28" s="460"/>
      <c r="W28" s="31" t="s">
        <v>37</v>
      </c>
      <c r="X28" s="441" t="s">
        <v>38</v>
      </c>
      <c r="Y28" s="442"/>
      <c r="Z28" s="443"/>
      <c r="AA28" s="30"/>
      <c r="AB28" s="16"/>
    </row>
    <row r="29" spans="2:28" s="1" customForma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1" customFormat="1" ht="15" customHeight="1" x14ac:dyDescent="0.25">
      <c r="B30" s="14"/>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c r="AB30" s="16"/>
    </row>
    <row r="31" spans="2:28" s="1" customFormat="1" ht="14.25" customHeight="1" x14ac:dyDescent="0.2">
      <c r="B31" s="14"/>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c r="AB31" s="16"/>
    </row>
    <row r="32" spans="2:28" s="1" customFormat="1" ht="15" customHeight="1" thickBot="1" x14ac:dyDescent="0.25">
      <c r="B32" s="14"/>
      <c r="C32" s="438"/>
      <c r="D32" s="439"/>
      <c r="E32" s="439"/>
      <c r="F32" s="439"/>
      <c r="G32" s="439"/>
      <c r="H32" s="439"/>
      <c r="I32" s="439"/>
      <c r="J32" s="440"/>
      <c r="K32" s="913">
        <v>0</v>
      </c>
      <c r="L32" s="911"/>
      <c r="M32" s="911"/>
      <c r="N32" s="911"/>
      <c r="O32" s="911">
        <v>0.6</v>
      </c>
      <c r="P32" s="911"/>
      <c r="Q32" s="911"/>
      <c r="R32" s="911"/>
      <c r="S32" s="911">
        <v>0.61</v>
      </c>
      <c r="T32" s="911"/>
      <c r="U32" s="911">
        <v>0.79</v>
      </c>
      <c r="V32" s="911"/>
      <c r="W32" s="911"/>
      <c r="X32" s="911">
        <v>0.8</v>
      </c>
      <c r="Y32" s="911"/>
      <c r="Z32" s="911">
        <v>1</v>
      </c>
      <c r="AA32" s="912"/>
      <c r="AB32" s="16"/>
    </row>
    <row r="33" spans="2:28" s="1" customForma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18" customFormat="1" ht="15.75" thickBot="1" x14ac:dyDescent="0.25">
      <c r="B34" s="19"/>
      <c r="C34" s="756" t="s">
        <v>45</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18" customFormat="1" ht="84.2" customHeight="1" thickBot="1" x14ac:dyDescent="0.25">
      <c r="B35" s="19"/>
      <c r="C35" s="756" t="s">
        <v>46</v>
      </c>
      <c r="D35" s="757"/>
      <c r="E35" s="757"/>
      <c r="F35" s="757"/>
      <c r="G35" s="758"/>
      <c r="H35" s="94" t="s">
        <v>788</v>
      </c>
      <c r="I35" s="94" t="s">
        <v>789</v>
      </c>
      <c r="J35" s="94" t="s">
        <v>49</v>
      </c>
      <c r="K35" s="759" t="s">
        <v>50</v>
      </c>
      <c r="L35" s="760"/>
      <c r="M35" s="760"/>
      <c r="N35" s="760"/>
      <c r="O35" s="760"/>
      <c r="P35" s="760"/>
      <c r="Q35" s="760"/>
      <c r="R35" s="760"/>
      <c r="S35" s="760"/>
      <c r="T35" s="760"/>
      <c r="U35" s="760"/>
      <c r="V35" s="760"/>
      <c r="W35" s="760"/>
      <c r="X35" s="760"/>
      <c r="Y35" s="760"/>
      <c r="Z35" s="760"/>
      <c r="AA35" s="761"/>
      <c r="AB35" s="16"/>
    </row>
    <row r="36" spans="2:28" s="18" customFormat="1" ht="83.25" customHeight="1" x14ac:dyDescent="0.2">
      <c r="B36" s="19"/>
      <c r="C36" s="744" t="s">
        <v>790</v>
      </c>
      <c r="D36" s="745"/>
      <c r="E36" s="745"/>
      <c r="F36" s="745"/>
      <c r="G36" s="746"/>
      <c r="H36" s="310">
        <v>11</v>
      </c>
      <c r="I36" s="310">
        <v>3</v>
      </c>
      <c r="J36" s="129">
        <f>+H36/I36</f>
        <v>3.6666666666666665</v>
      </c>
      <c r="K36" s="891" t="s">
        <v>791</v>
      </c>
      <c r="L36" s="892"/>
      <c r="M36" s="892"/>
      <c r="N36" s="892"/>
      <c r="O36" s="892"/>
      <c r="P36" s="892"/>
      <c r="Q36" s="892"/>
      <c r="R36" s="892"/>
      <c r="S36" s="892"/>
      <c r="T36" s="892"/>
      <c r="U36" s="892"/>
      <c r="V36" s="892"/>
      <c r="W36" s="892"/>
      <c r="X36" s="892"/>
      <c r="Y36" s="892"/>
      <c r="Z36" s="892"/>
      <c r="AA36" s="893"/>
      <c r="AB36" s="16"/>
    </row>
    <row r="37" spans="2:28" s="18" customFormat="1" ht="89.25" customHeight="1" x14ac:dyDescent="0.2">
      <c r="B37" s="19"/>
      <c r="C37" s="744" t="s">
        <v>771</v>
      </c>
      <c r="D37" s="745"/>
      <c r="E37" s="745"/>
      <c r="F37" s="745"/>
      <c r="G37" s="746"/>
      <c r="H37" s="97">
        <v>13</v>
      </c>
      <c r="I37" s="97">
        <v>2</v>
      </c>
      <c r="J37" s="129">
        <f>+H37/I37</f>
        <v>6.5</v>
      </c>
      <c r="K37" s="891" t="s">
        <v>791</v>
      </c>
      <c r="L37" s="892"/>
      <c r="M37" s="892"/>
      <c r="N37" s="892"/>
      <c r="O37" s="892"/>
      <c r="P37" s="892"/>
      <c r="Q37" s="892"/>
      <c r="R37" s="892"/>
      <c r="S37" s="892"/>
      <c r="T37" s="892"/>
      <c r="U37" s="892"/>
      <c r="V37" s="892"/>
      <c r="W37" s="892"/>
      <c r="X37" s="892"/>
      <c r="Y37" s="892"/>
      <c r="Z37" s="892"/>
      <c r="AA37" s="893"/>
      <c r="AB37" s="16"/>
    </row>
    <row r="38" spans="2:28" s="18" customFormat="1" ht="82.5" customHeight="1" x14ac:dyDescent="0.2">
      <c r="B38" s="19"/>
      <c r="C38" s="744" t="s">
        <v>792</v>
      </c>
      <c r="D38" s="745"/>
      <c r="E38" s="745"/>
      <c r="F38" s="745"/>
      <c r="G38" s="746"/>
      <c r="H38" s="97">
        <v>21</v>
      </c>
      <c r="I38" s="97">
        <v>21</v>
      </c>
      <c r="J38" s="129">
        <f>+H38/I38</f>
        <v>1</v>
      </c>
      <c r="K38" s="1782" t="s">
        <v>793</v>
      </c>
      <c r="L38" s="748"/>
      <c r="M38" s="748"/>
      <c r="N38" s="748"/>
      <c r="O38" s="748"/>
      <c r="P38" s="748"/>
      <c r="Q38" s="748"/>
      <c r="R38" s="748"/>
      <c r="S38" s="748"/>
      <c r="T38" s="748"/>
      <c r="U38" s="748"/>
      <c r="V38" s="748"/>
      <c r="W38" s="748"/>
      <c r="X38" s="748"/>
      <c r="Y38" s="748"/>
      <c r="Z38" s="748"/>
      <c r="AA38" s="749"/>
      <c r="AB38" s="16"/>
    </row>
    <row r="39" spans="2:28" s="18" customFormat="1" ht="24.75" customHeight="1" thickBot="1" x14ac:dyDescent="0.25">
      <c r="B39" s="19"/>
      <c r="C39" s="744" t="s">
        <v>794</v>
      </c>
      <c r="D39" s="745"/>
      <c r="E39" s="745"/>
      <c r="F39" s="745"/>
      <c r="G39" s="746"/>
      <c r="H39" s="97"/>
      <c r="I39" s="97"/>
      <c r="J39" s="129" t="e">
        <f>+H39/I39</f>
        <v>#DIV/0!</v>
      </c>
      <c r="K39" s="1779"/>
      <c r="L39" s="1780"/>
      <c r="M39" s="1780"/>
      <c r="N39" s="1780"/>
      <c r="O39" s="1780"/>
      <c r="P39" s="1780"/>
      <c r="Q39" s="1780"/>
      <c r="R39" s="1780"/>
      <c r="S39" s="1780"/>
      <c r="T39" s="1780"/>
      <c r="U39" s="1780"/>
      <c r="V39" s="1780"/>
      <c r="W39" s="1780"/>
      <c r="X39" s="1780"/>
      <c r="Y39" s="1780"/>
      <c r="Z39" s="1780"/>
      <c r="AA39" s="1781"/>
      <c r="AB39" s="16"/>
    </row>
    <row r="40" spans="2:28" s="18" customFormat="1" ht="15.75" customHeight="1" thickBot="1" x14ac:dyDescent="0.3">
      <c r="B40" s="19"/>
      <c r="C40" s="750" t="s">
        <v>53</v>
      </c>
      <c r="D40" s="751"/>
      <c r="E40" s="751"/>
      <c r="F40" s="751"/>
      <c r="G40" s="752"/>
      <c r="H40" s="332">
        <f>SUM(H36:H39)</f>
        <v>45</v>
      </c>
      <c r="I40" s="332">
        <f>SUM(I36:I39)</f>
        <v>26</v>
      </c>
      <c r="J40" s="334">
        <v>3.67</v>
      </c>
      <c r="K40" s="753"/>
      <c r="L40" s="754"/>
      <c r="M40" s="754"/>
      <c r="N40" s="754"/>
      <c r="O40" s="754"/>
      <c r="P40" s="754"/>
      <c r="Q40" s="754"/>
      <c r="R40" s="754"/>
      <c r="S40" s="754"/>
      <c r="T40" s="754"/>
      <c r="U40" s="754"/>
      <c r="V40" s="754"/>
      <c r="W40" s="754"/>
      <c r="X40" s="754"/>
      <c r="Y40" s="754"/>
      <c r="Z40" s="754"/>
      <c r="AA40" s="755"/>
      <c r="AB40" s="16"/>
    </row>
    <row r="41" spans="2:28" s="18" customFormat="1" ht="5.25" customHeight="1" x14ac:dyDescent="0.2">
      <c r="B41" s="19"/>
      <c r="C41" s="15"/>
      <c r="D41" s="15"/>
      <c r="E41" s="15"/>
      <c r="F41" s="15"/>
      <c r="G41" s="15"/>
      <c r="H41" s="100"/>
      <c r="I41" s="100"/>
      <c r="J41" s="101"/>
      <c r="K41" s="15"/>
      <c r="L41" s="15"/>
      <c r="M41" s="15"/>
      <c r="N41" s="15"/>
      <c r="O41" s="15"/>
      <c r="P41" s="15"/>
      <c r="Q41" s="15"/>
      <c r="R41" s="15"/>
      <c r="S41" s="15"/>
      <c r="T41" s="15"/>
      <c r="U41" s="15"/>
      <c r="V41" s="15"/>
      <c r="W41" s="15"/>
      <c r="X41" s="15"/>
      <c r="Y41" s="15"/>
      <c r="Z41" s="15"/>
      <c r="AA41" s="15"/>
      <c r="AB41" s="16"/>
    </row>
    <row r="42" spans="2:28" s="18" customFormat="1" thickBot="1" x14ac:dyDescent="0.25">
      <c r="B42" s="19"/>
      <c r="C42" s="15"/>
      <c r="D42" s="15"/>
      <c r="E42" s="15"/>
      <c r="F42" s="15"/>
      <c r="G42" s="15"/>
      <c r="H42" s="100"/>
      <c r="I42" s="100"/>
      <c r="J42" s="101"/>
      <c r="K42" s="15"/>
      <c r="L42" s="15"/>
      <c r="M42" s="15"/>
      <c r="N42" s="15"/>
      <c r="O42" s="15"/>
      <c r="P42" s="15"/>
      <c r="Q42" s="15"/>
      <c r="R42" s="15"/>
      <c r="S42" s="15"/>
      <c r="T42" s="15"/>
      <c r="U42" s="15"/>
      <c r="V42" s="15"/>
      <c r="W42" s="15"/>
      <c r="X42" s="15"/>
      <c r="Y42" s="15"/>
      <c r="Z42" s="15"/>
      <c r="AA42" s="15"/>
      <c r="AB42" s="16"/>
    </row>
    <row r="43" spans="2:28" s="18" customFormat="1" ht="14.25" x14ac:dyDescent="0.2">
      <c r="B43" s="19"/>
      <c r="C43" s="588" t="s">
        <v>54</v>
      </c>
      <c r="D43" s="589"/>
      <c r="E43" s="589"/>
      <c r="F43" s="589"/>
      <c r="G43" s="589"/>
      <c r="H43" s="589"/>
      <c r="I43" s="589"/>
      <c r="J43" s="589"/>
      <c r="K43" s="589"/>
      <c r="L43" s="589"/>
      <c r="M43" s="589"/>
      <c r="N43" s="589"/>
      <c r="O43" s="589"/>
      <c r="P43" s="589"/>
      <c r="Q43" s="589"/>
      <c r="R43" s="589"/>
      <c r="S43" s="589"/>
      <c r="T43" s="589"/>
      <c r="U43" s="589"/>
      <c r="V43" s="589"/>
      <c r="W43" s="589"/>
      <c r="X43" s="589"/>
      <c r="Y43" s="589"/>
      <c r="Z43" s="589"/>
      <c r="AA43" s="590"/>
      <c r="AB43" s="16"/>
    </row>
    <row r="44" spans="2:28" s="1" customFormat="1" thickBot="1" x14ac:dyDescent="0.25">
      <c r="B44" s="14"/>
      <c r="C44" s="716"/>
      <c r="D44" s="717"/>
      <c r="E44" s="717"/>
      <c r="F44" s="717"/>
      <c r="G44" s="717"/>
      <c r="H44" s="717"/>
      <c r="I44" s="717"/>
      <c r="J44" s="717"/>
      <c r="K44" s="717"/>
      <c r="L44" s="717"/>
      <c r="M44" s="717"/>
      <c r="N44" s="717"/>
      <c r="O44" s="717"/>
      <c r="P44" s="717"/>
      <c r="Q44" s="717"/>
      <c r="R44" s="717"/>
      <c r="S44" s="717"/>
      <c r="T44" s="717"/>
      <c r="U44" s="717"/>
      <c r="V44" s="717"/>
      <c r="W44" s="717"/>
      <c r="X44" s="717"/>
      <c r="Y44" s="717"/>
      <c r="Z44" s="717"/>
      <c r="AA44" s="718"/>
      <c r="AB44" s="16"/>
    </row>
    <row r="45" spans="2:28" s="1" customFormat="1" ht="14.25" x14ac:dyDescent="0.2">
      <c r="B45" s="14"/>
      <c r="C45" s="719" t="s">
        <v>84</v>
      </c>
      <c r="D45" s="720"/>
      <c r="E45" s="720"/>
      <c r="F45" s="720"/>
      <c r="G45" s="720"/>
      <c r="H45" s="720"/>
      <c r="I45" s="720"/>
      <c r="J45" s="720"/>
      <c r="K45" s="720"/>
      <c r="L45" s="720"/>
      <c r="M45" s="720"/>
      <c r="N45" s="720"/>
      <c r="O45" s="720"/>
      <c r="P45" s="720"/>
      <c r="Q45" s="720"/>
      <c r="R45" s="720"/>
      <c r="S45" s="720"/>
      <c r="T45" s="720"/>
      <c r="U45" s="720"/>
      <c r="V45" s="720"/>
      <c r="W45" s="720"/>
      <c r="X45" s="720"/>
      <c r="Y45" s="720"/>
      <c r="Z45" s="720"/>
      <c r="AA45" s="721"/>
      <c r="AB45" s="16"/>
    </row>
    <row r="46" spans="2:28" s="1" customFormat="1" ht="14.25" x14ac:dyDescent="0.2">
      <c r="B46" s="14"/>
      <c r="C46" s="722"/>
      <c r="D46" s="723"/>
      <c r="E46" s="723"/>
      <c r="F46" s="723"/>
      <c r="G46" s="723"/>
      <c r="H46" s="723"/>
      <c r="I46" s="723"/>
      <c r="J46" s="723"/>
      <c r="K46" s="723"/>
      <c r="L46" s="723"/>
      <c r="M46" s="723"/>
      <c r="N46" s="723"/>
      <c r="O46" s="723"/>
      <c r="P46" s="723"/>
      <c r="Q46" s="723"/>
      <c r="R46" s="723"/>
      <c r="S46" s="723"/>
      <c r="T46" s="723"/>
      <c r="U46" s="723"/>
      <c r="V46" s="723"/>
      <c r="W46" s="723"/>
      <c r="X46" s="723"/>
      <c r="Y46" s="723"/>
      <c r="Z46" s="723"/>
      <c r="AA46" s="724"/>
      <c r="AB46" s="16"/>
    </row>
    <row r="47" spans="2:28" s="1" customFormat="1" ht="14.25" x14ac:dyDescent="0.2">
      <c r="B47" s="14"/>
      <c r="C47" s="722"/>
      <c r="D47" s="723"/>
      <c r="E47" s="723"/>
      <c r="F47" s="723"/>
      <c r="G47" s="723"/>
      <c r="H47" s="723"/>
      <c r="I47" s="723"/>
      <c r="J47" s="723"/>
      <c r="K47" s="723"/>
      <c r="L47" s="723"/>
      <c r="M47" s="723"/>
      <c r="N47" s="723"/>
      <c r="O47" s="723"/>
      <c r="P47" s="723"/>
      <c r="Q47" s="723"/>
      <c r="R47" s="723"/>
      <c r="S47" s="723"/>
      <c r="T47" s="723"/>
      <c r="U47" s="723"/>
      <c r="V47" s="723"/>
      <c r="W47" s="723"/>
      <c r="X47" s="723"/>
      <c r="Y47" s="723"/>
      <c r="Z47" s="723"/>
      <c r="AA47" s="724"/>
      <c r="AB47" s="16"/>
    </row>
    <row r="48" spans="2:28" s="1" customFormat="1" ht="14.25" x14ac:dyDescent="0.2">
      <c r="B48" s="14"/>
      <c r="C48" s="722"/>
      <c r="D48" s="723"/>
      <c r="E48" s="723"/>
      <c r="F48" s="723"/>
      <c r="G48" s="723"/>
      <c r="H48" s="723"/>
      <c r="I48" s="723"/>
      <c r="J48" s="723"/>
      <c r="K48" s="723"/>
      <c r="L48" s="723"/>
      <c r="M48" s="723"/>
      <c r="N48" s="723"/>
      <c r="O48" s="723"/>
      <c r="P48" s="723"/>
      <c r="Q48" s="723"/>
      <c r="R48" s="723"/>
      <c r="S48" s="723"/>
      <c r="T48" s="723"/>
      <c r="U48" s="723"/>
      <c r="V48" s="723"/>
      <c r="W48" s="723"/>
      <c r="X48" s="723"/>
      <c r="Y48" s="723"/>
      <c r="Z48" s="723"/>
      <c r="AA48" s="724"/>
      <c r="AB48" s="16"/>
    </row>
    <row r="49" spans="2:28" s="1" customFormat="1" ht="14.25" x14ac:dyDescent="0.2">
      <c r="B49" s="14"/>
      <c r="C49" s="722"/>
      <c r="D49" s="723"/>
      <c r="E49" s="723"/>
      <c r="F49" s="723"/>
      <c r="G49" s="723"/>
      <c r="H49" s="723"/>
      <c r="I49" s="723"/>
      <c r="J49" s="723"/>
      <c r="K49" s="723"/>
      <c r="L49" s="723"/>
      <c r="M49" s="723"/>
      <c r="N49" s="723"/>
      <c r="O49" s="723"/>
      <c r="P49" s="723"/>
      <c r="Q49" s="723"/>
      <c r="R49" s="723"/>
      <c r="S49" s="723"/>
      <c r="T49" s="723"/>
      <c r="U49" s="723"/>
      <c r="V49" s="723"/>
      <c r="W49" s="723"/>
      <c r="X49" s="723"/>
      <c r="Y49" s="723"/>
      <c r="Z49" s="723"/>
      <c r="AA49" s="724"/>
      <c r="AB49" s="16"/>
    </row>
    <row r="50" spans="2:28" s="1" customFormat="1" ht="14.25" x14ac:dyDescent="0.2">
      <c r="B50" s="14"/>
      <c r="C50" s="722"/>
      <c r="D50" s="723"/>
      <c r="E50" s="723"/>
      <c r="F50" s="723"/>
      <c r="G50" s="723"/>
      <c r="H50" s="723"/>
      <c r="I50" s="723"/>
      <c r="J50" s="723"/>
      <c r="K50" s="723"/>
      <c r="L50" s="723"/>
      <c r="M50" s="723"/>
      <c r="N50" s="723"/>
      <c r="O50" s="723"/>
      <c r="P50" s="723"/>
      <c r="Q50" s="723"/>
      <c r="R50" s="723"/>
      <c r="S50" s="723"/>
      <c r="T50" s="723"/>
      <c r="U50" s="723"/>
      <c r="V50" s="723"/>
      <c r="W50" s="723"/>
      <c r="X50" s="723"/>
      <c r="Y50" s="723"/>
      <c r="Z50" s="723"/>
      <c r="AA50" s="724"/>
      <c r="AB50" s="16"/>
    </row>
    <row r="51" spans="2:28" s="1" customFormat="1" ht="14.25" x14ac:dyDescent="0.2">
      <c r="B51" s="14"/>
      <c r="C51" s="722"/>
      <c r="D51" s="723"/>
      <c r="E51" s="723"/>
      <c r="F51" s="723"/>
      <c r="G51" s="723"/>
      <c r="H51" s="723"/>
      <c r="I51" s="723"/>
      <c r="J51" s="723"/>
      <c r="K51" s="723"/>
      <c r="L51" s="723"/>
      <c r="M51" s="723"/>
      <c r="N51" s="723"/>
      <c r="O51" s="723"/>
      <c r="P51" s="723"/>
      <c r="Q51" s="723"/>
      <c r="R51" s="723"/>
      <c r="S51" s="723"/>
      <c r="T51" s="723"/>
      <c r="U51" s="723"/>
      <c r="V51" s="723"/>
      <c r="W51" s="723"/>
      <c r="X51" s="723"/>
      <c r="Y51" s="723"/>
      <c r="Z51" s="723"/>
      <c r="AA51" s="724"/>
      <c r="AB51" s="16"/>
    </row>
    <row r="52" spans="2:28" s="1" customFormat="1" ht="14.25" x14ac:dyDescent="0.2">
      <c r="B52" s="14"/>
      <c r="C52" s="722"/>
      <c r="D52" s="723"/>
      <c r="E52" s="723"/>
      <c r="F52" s="723"/>
      <c r="G52" s="723"/>
      <c r="H52" s="723"/>
      <c r="I52" s="723"/>
      <c r="J52" s="723"/>
      <c r="K52" s="723"/>
      <c r="L52" s="723"/>
      <c r="M52" s="723"/>
      <c r="N52" s="723"/>
      <c r="O52" s="723"/>
      <c r="P52" s="723"/>
      <c r="Q52" s="723"/>
      <c r="R52" s="723"/>
      <c r="S52" s="723"/>
      <c r="T52" s="723"/>
      <c r="U52" s="723"/>
      <c r="V52" s="723"/>
      <c r="W52" s="723"/>
      <c r="X52" s="723"/>
      <c r="Y52" s="723"/>
      <c r="Z52" s="723"/>
      <c r="AA52" s="724"/>
      <c r="AB52" s="16"/>
    </row>
    <row r="53" spans="2:28" s="1" customFormat="1" ht="14.25" x14ac:dyDescent="0.2">
      <c r="B53" s="14"/>
      <c r="C53" s="722"/>
      <c r="D53" s="723"/>
      <c r="E53" s="723"/>
      <c r="F53" s="723"/>
      <c r="G53" s="723"/>
      <c r="H53" s="723"/>
      <c r="I53" s="723"/>
      <c r="J53" s="723"/>
      <c r="K53" s="723"/>
      <c r="L53" s="723"/>
      <c r="M53" s="723"/>
      <c r="N53" s="723"/>
      <c r="O53" s="723"/>
      <c r="P53" s="723"/>
      <c r="Q53" s="723"/>
      <c r="R53" s="723"/>
      <c r="S53" s="723"/>
      <c r="T53" s="723"/>
      <c r="U53" s="723"/>
      <c r="V53" s="723"/>
      <c r="W53" s="723"/>
      <c r="X53" s="723"/>
      <c r="Y53" s="723"/>
      <c r="Z53" s="723"/>
      <c r="AA53" s="724"/>
      <c r="AB53" s="16"/>
    </row>
    <row r="54" spans="2:28" s="1" customFormat="1" ht="14.25" x14ac:dyDescent="0.2">
      <c r="B54" s="14"/>
      <c r="C54" s="722"/>
      <c r="D54" s="723"/>
      <c r="E54" s="723"/>
      <c r="F54" s="723"/>
      <c r="G54" s="723"/>
      <c r="H54" s="723"/>
      <c r="I54" s="723"/>
      <c r="J54" s="723"/>
      <c r="K54" s="723"/>
      <c r="L54" s="723"/>
      <c r="M54" s="723"/>
      <c r="N54" s="723"/>
      <c r="O54" s="723"/>
      <c r="P54" s="723"/>
      <c r="Q54" s="723"/>
      <c r="R54" s="723"/>
      <c r="S54" s="723"/>
      <c r="T54" s="723"/>
      <c r="U54" s="723"/>
      <c r="V54" s="723"/>
      <c r="W54" s="723"/>
      <c r="X54" s="723"/>
      <c r="Y54" s="723"/>
      <c r="Z54" s="723"/>
      <c r="AA54" s="724"/>
      <c r="AB54" s="16"/>
    </row>
    <row r="55" spans="2:28" s="1" customFormat="1" ht="14.25" x14ac:dyDescent="0.2">
      <c r="B55" s="14"/>
      <c r="C55" s="722"/>
      <c r="D55" s="723"/>
      <c r="E55" s="723"/>
      <c r="F55" s="723"/>
      <c r="G55" s="723"/>
      <c r="H55" s="723"/>
      <c r="I55" s="723"/>
      <c r="J55" s="723"/>
      <c r="K55" s="723"/>
      <c r="L55" s="723"/>
      <c r="M55" s="723"/>
      <c r="N55" s="723"/>
      <c r="O55" s="723"/>
      <c r="P55" s="723"/>
      <c r="Q55" s="723"/>
      <c r="R55" s="723"/>
      <c r="S55" s="723"/>
      <c r="T55" s="723"/>
      <c r="U55" s="723"/>
      <c r="V55" s="723"/>
      <c r="W55" s="723"/>
      <c r="X55" s="723"/>
      <c r="Y55" s="723"/>
      <c r="Z55" s="723"/>
      <c r="AA55" s="724"/>
      <c r="AB55" s="16"/>
    </row>
    <row r="56" spans="2:28" s="1" customFormat="1" ht="14.25" x14ac:dyDescent="0.2">
      <c r="B56" s="14"/>
      <c r="C56" s="722"/>
      <c r="D56" s="723"/>
      <c r="E56" s="723"/>
      <c r="F56" s="723"/>
      <c r="G56" s="723"/>
      <c r="H56" s="723"/>
      <c r="I56" s="723"/>
      <c r="J56" s="723"/>
      <c r="K56" s="723"/>
      <c r="L56" s="723"/>
      <c r="M56" s="723"/>
      <c r="N56" s="723"/>
      <c r="O56" s="723"/>
      <c r="P56" s="723"/>
      <c r="Q56" s="723"/>
      <c r="R56" s="723"/>
      <c r="S56" s="723"/>
      <c r="T56" s="723"/>
      <c r="U56" s="723"/>
      <c r="V56" s="723"/>
      <c r="W56" s="723"/>
      <c r="X56" s="723"/>
      <c r="Y56" s="723"/>
      <c r="Z56" s="723"/>
      <c r="AA56" s="724"/>
      <c r="AB56" s="16"/>
    </row>
    <row r="57" spans="2:28" s="1" customFormat="1" thickBot="1" x14ac:dyDescent="0.25">
      <c r="B57" s="14"/>
      <c r="C57" s="725"/>
      <c r="D57" s="726"/>
      <c r="E57" s="726"/>
      <c r="F57" s="726"/>
      <c r="G57" s="726"/>
      <c r="H57" s="726"/>
      <c r="I57" s="726"/>
      <c r="J57" s="726"/>
      <c r="K57" s="726"/>
      <c r="L57" s="726"/>
      <c r="M57" s="726"/>
      <c r="N57" s="726"/>
      <c r="O57" s="726"/>
      <c r="P57" s="726"/>
      <c r="Q57" s="726"/>
      <c r="R57" s="726"/>
      <c r="S57" s="726"/>
      <c r="T57" s="726"/>
      <c r="U57" s="726"/>
      <c r="V57" s="726"/>
      <c r="W57" s="726"/>
      <c r="X57" s="726"/>
      <c r="Y57" s="726"/>
      <c r="Z57" s="726"/>
      <c r="AA57" s="727"/>
      <c r="AB57" s="16"/>
    </row>
    <row r="58" spans="2:28" s="1" customFormat="1" ht="14.25" x14ac:dyDescent="0.2">
      <c r="B58" s="20"/>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21"/>
    </row>
    <row r="59" spans="2:28" s="1" customFormat="1" thickBot="1" x14ac:dyDescent="0.25">
      <c r="B59" s="2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23"/>
    </row>
    <row r="60" spans="2:28" s="1" customFormat="1" ht="15.75" x14ac:dyDescent="0.2">
      <c r="B60" s="24"/>
      <c r="C60" s="728" t="s">
        <v>46</v>
      </c>
      <c r="D60" s="729"/>
      <c r="E60" s="729"/>
      <c r="F60" s="729"/>
      <c r="G60" s="875"/>
      <c r="H60" s="728" t="s">
        <v>85</v>
      </c>
      <c r="I60" s="875"/>
      <c r="J60" s="728" t="s">
        <v>56</v>
      </c>
      <c r="K60" s="729"/>
      <c r="L60" s="729"/>
      <c r="M60" s="875"/>
      <c r="N60" s="728" t="s">
        <v>57</v>
      </c>
      <c r="O60" s="729"/>
      <c r="P60" s="729"/>
      <c r="Q60" s="729"/>
      <c r="R60" s="729"/>
      <c r="S60" s="729"/>
      <c r="T60" s="729"/>
      <c r="U60" s="875"/>
      <c r="V60" s="877" t="s">
        <v>58</v>
      </c>
      <c r="W60" s="877"/>
      <c r="X60" s="877"/>
      <c r="Y60" s="877"/>
      <c r="Z60" s="877"/>
      <c r="AA60" s="878"/>
      <c r="AB60" s="25"/>
    </row>
    <row r="61" spans="2:28" s="1" customFormat="1" ht="15.75" x14ac:dyDescent="0.2">
      <c r="B61" s="26"/>
      <c r="C61" s="730"/>
      <c r="D61" s="731"/>
      <c r="E61" s="731"/>
      <c r="F61" s="731"/>
      <c r="G61" s="876"/>
      <c r="H61" s="730"/>
      <c r="I61" s="876"/>
      <c r="J61" s="730"/>
      <c r="K61" s="731"/>
      <c r="L61" s="731"/>
      <c r="M61" s="876"/>
      <c r="N61" s="730"/>
      <c r="O61" s="731"/>
      <c r="P61" s="731"/>
      <c r="Q61" s="731"/>
      <c r="R61" s="731"/>
      <c r="S61" s="731"/>
      <c r="T61" s="731"/>
      <c r="U61" s="876"/>
      <c r="V61" s="879"/>
      <c r="W61" s="879"/>
      <c r="X61" s="879"/>
      <c r="Y61" s="879"/>
      <c r="Z61" s="879"/>
      <c r="AA61" s="880"/>
      <c r="AB61" s="25"/>
    </row>
    <row r="62" spans="2:28" s="1" customFormat="1" ht="16.5" thickBot="1" x14ac:dyDescent="0.25">
      <c r="B62" s="26"/>
      <c r="C62" s="730"/>
      <c r="D62" s="731"/>
      <c r="E62" s="731"/>
      <c r="F62" s="731"/>
      <c r="G62" s="876"/>
      <c r="H62" s="730"/>
      <c r="I62" s="876"/>
      <c r="J62" s="730"/>
      <c r="K62" s="731"/>
      <c r="L62" s="731"/>
      <c r="M62" s="876"/>
      <c r="N62" s="901"/>
      <c r="O62" s="902"/>
      <c r="P62" s="902"/>
      <c r="Q62" s="902"/>
      <c r="R62" s="902"/>
      <c r="S62" s="902"/>
      <c r="T62" s="902"/>
      <c r="U62" s="903"/>
      <c r="V62" s="906"/>
      <c r="W62" s="906"/>
      <c r="X62" s="906"/>
      <c r="Y62" s="906"/>
      <c r="Z62" s="906"/>
      <c r="AA62" s="907"/>
      <c r="AB62" s="25"/>
    </row>
    <row r="63" spans="2:28" s="1" customFormat="1" ht="103.5" customHeight="1" thickBot="1" x14ac:dyDescent="0.25">
      <c r="B63" s="24"/>
      <c r="C63" s="674" t="s">
        <v>242</v>
      </c>
      <c r="D63" s="675"/>
      <c r="E63" s="675"/>
      <c r="F63" s="675"/>
      <c r="G63" s="675"/>
      <c r="H63" s="686">
        <v>2.38</v>
      </c>
      <c r="I63" s="675"/>
      <c r="J63" s="686">
        <v>3.67</v>
      </c>
      <c r="K63" s="675"/>
      <c r="L63" s="675"/>
      <c r="M63" s="675"/>
      <c r="N63" s="1774" t="s">
        <v>795</v>
      </c>
      <c r="O63" s="914"/>
      <c r="P63" s="914"/>
      <c r="Q63" s="914"/>
      <c r="R63" s="914"/>
      <c r="S63" s="914"/>
      <c r="T63" s="914"/>
      <c r="U63" s="915"/>
      <c r="V63" s="712" t="s">
        <v>796</v>
      </c>
      <c r="W63" s="914"/>
      <c r="X63" s="914"/>
      <c r="Y63" s="914"/>
      <c r="Z63" s="914"/>
      <c r="AA63" s="919"/>
      <c r="AB63" s="27"/>
    </row>
    <row r="64" spans="2:28" s="1" customFormat="1" ht="158.25" customHeight="1" thickBot="1" x14ac:dyDescent="0.25">
      <c r="B64" s="24"/>
      <c r="C64" s="873" t="s">
        <v>245</v>
      </c>
      <c r="D64" s="871"/>
      <c r="E64" s="871"/>
      <c r="F64" s="871"/>
      <c r="G64" s="871"/>
      <c r="H64" s="686">
        <v>3.67</v>
      </c>
      <c r="I64" s="675"/>
      <c r="J64" s="686">
        <v>6.5</v>
      </c>
      <c r="K64" s="675"/>
      <c r="L64" s="675"/>
      <c r="M64" s="675"/>
      <c r="N64" s="1774" t="s">
        <v>795</v>
      </c>
      <c r="O64" s="914"/>
      <c r="P64" s="914"/>
      <c r="Q64" s="914"/>
      <c r="R64" s="914"/>
      <c r="S64" s="914"/>
      <c r="T64" s="914"/>
      <c r="U64" s="915"/>
      <c r="V64" s="712" t="s">
        <v>796</v>
      </c>
      <c r="W64" s="914"/>
      <c r="X64" s="914"/>
      <c r="Y64" s="914"/>
      <c r="Z64" s="914"/>
      <c r="AA64" s="919"/>
      <c r="AB64" s="27"/>
    </row>
    <row r="65" spans="2:28" s="1" customFormat="1" ht="114" customHeight="1" x14ac:dyDescent="0.2">
      <c r="B65" s="24"/>
      <c r="C65" s="480" t="s">
        <v>247</v>
      </c>
      <c r="D65" s="481"/>
      <c r="E65" s="481"/>
      <c r="F65" s="481"/>
      <c r="G65" s="481"/>
      <c r="H65" s="1771">
        <v>6.5</v>
      </c>
      <c r="I65" s="1772"/>
      <c r="J65" s="1773">
        <v>1</v>
      </c>
      <c r="K65" s="481"/>
      <c r="L65" s="481"/>
      <c r="M65" s="481"/>
      <c r="N65" s="1775" t="s">
        <v>797</v>
      </c>
      <c r="O65" s="1776"/>
      <c r="P65" s="1776"/>
      <c r="Q65" s="1776"/>
      <c r="R65" s="1776"/>
      <c r="S65" s="1776"/>
      <c r="T65" s="1776"/>
      <c r="U65" s="1777"/>
      <c r="V65" s="1778" t="s">
        <v>798</v>
      </c>
      <c r="W65" s="914"/>
      <c r="X65" s="914"/>
      <c r="Y65" s="914"/>
      <c r="Z65" s="914"/>
      <c r="AA65" s="919"/>
      <c r="AB65" s="27"/>
    </row>
    <row r="66" spans="2:28" s="1" customFormat="1" ht="14.25" x14ac:dyDescent="0.2">
      <c r="B66" s="24"/>
      <c r="C66" s="480" t="s">
        <v>248</v>
      </c>
      <c r="D66" s="481"/>
      <c r="E66" s="481"/>
      <c r="F66" s="481"/>
      <c r="G66" s="481"/>
      <c r="H66" s="481"/>
      <c r="I66" s="481"/>
      <c r="J66" s="481"/>
      <c r="K66" s="481"/>
      <c r="L66" s="481"/>
      <c r="M66" s="481"/>
      <c r="N66" s="690"/>
      <c r="O66" s="691"/>
      <c r="P66" s="691"/>
      <c r="Q66" s="691"/>
      <c r="R66" s="691"/>
      <c r="S66" s="691"/>
      <c r="T66" s="691"/>
      <c r="U66" s="692"/>
      <c r="V66" s="690"/>
      <c r="W66" s="691"/>
      <c r="X66" s="691"/>
      <c r="Y66" s="691"/>
      <c r="Z66" s="691"/>
      <c r="AA66" s="693"/>
      <c r="AB66" s="27"/>
    </row>
    <row r="67" spans="2:28" s="1" customFormat="1" ht="14.25" x14ac:dyDescent="0.2">
      <c r="B67" s="24"/>
      <c r="C67" s="480"/>
      <c r="D67" s="481"/>
      <c r="E67" s="481"/>
      <c r="F67" s="481"/>
      <c r="G67" s="481"/>
      <c r="H67" s="481"/>
      <c r="I67" s="481"/>
      <c r="J67" s="481"/>
      <c r="K67" s="481"/>
      <c r="L67" s="481"/>
      <c r="M67" s="481"/>
      <c r="N67" s="690"/>
      <c r="O67" s="691"/>
      <c r="P67" s="691"/>
      <c r="Q67" s="691"/>
      <c r="R67" s="691"/>
      <c r="S67" s="691"/>
      <c r="T67" s="691"/>
      <c r="U67" s="692"/>
      <c r="V67" s="690"/>
      <c r="W67" s="691"/>
      <c r="X67" s="691"/>
      <c r="Y67" s="691"/>
      <c r="Z67" s="691"/>
      <c r="AA67" s="693"/>
      <c r="AB67" s="27"/>
    </row>
    <row r="68" spans="2:28" s="1" customFormat="1" ht="14.25" x14ac:dyDescent="0.2">
      <c r="B68" s="24"/>
      <c r="C68" s="480"/>
      <c r="D68" s="481"/>
      <c r="E68" s="481"/>
      <c r="F68" s="481"/>
      <c r="G68" s="481"/>
      <c r="H68" s="481"/>
      <c r="I68" s="481"/>
      <c r="J68" s="481"/>
      <c r="K68" s="481"/>
      <c r="L68" s="481"/>
      <c r="M68" s="481"/>
      <c r="N68" s="690"/>
      <c r="O68" s="691"/>
      <c r="P68" s="691"/>
      <c r="Q68" s="691"/>
      <c r="R68" s="691"/>
      <c r="S68" s="691"/>
      <c r="T68" s="691"/>
      <c r="U68" s="692"/>
      <c r="V68" s="690"/>
      <c r="W68" s="691"/>
      <c r="X68" s="691"/>
      <c r="Y68" s="691"/>
      <c r="Z68" s="691"/>
      <c r="AA68" s="693"/>
      <c r="AB68" s="27"/>
    </row>
    <row r="69" spans="2:28" s="1" customFormat="1" ht="14.25" x14ac:dyDescent="0.2">
      <c r="B69" s="24"/>
      <c r="C69" s="480"/>
      <c r="D69" s="481"/>
      <c r="E69" s="481"/>
      <c r="F69" s="481"/>
      <c r="G69" s="481"/>
      <c r="H69" s="481"/>
      <c r="I69" s="481"/>
      <c r="J69" s="481"/>
      <c r="K69" s="481"/>
      <c r="L69" s="481"/>
      <c r="M69" s="481"/>
      <c r="N69" s="690"/>
      <c r="O69" s="691"/>
      <c r="P69" s="691"/>
      <c r="Q69" s="691"/>
      <c r="R69" s="691"/>
      <c r="S69" s="691"/>
      <c r="T69" s="691"/>
      <c r="U69" s="692"/>
      <c r="V69" s="690"/>
      <c r="W69" s="691"/>
      <c r="X69" s="691"/>
      <c r="Y69" s="691"/>
      <c r="Z69" s="691"/>
      <c r="AA69" s="693"/>
      <c r="AB69" s="27"/>
    </row>
    <row r="70" spans="2:28" s="1" customFormat="1" ht="14.25" x14ac:dyDescent="0.2">
      <c r="B70" s="24"/>
      <c r="C70" s="480"/>
      <c r="D70" s="481"/>
      <c r="E70" s="481"/>
      <c r="F70" s="481"/>
      <c r="G70" s="481"/>
      <c r="H70" s="481"/>
      <c r="I70" s="481"/>
      <c r="J70" s="481"/>
      <c r="K70" s="481"/>
      <c r="L70" s="481"/>
      <c r="M70" s="481"/>
      <c r="N70" s="690"/>
      <c r="O70" s="691"/>
      <c r="P70" s="691"/>
      <c r="Q70" s="691"/>
      <c r="R70" s="691"/>
      <c r="S70" s="691"/>
      <c r="T70" s="691"/>
      <c r="U70" s="692"/>
      <c r="V70" s="690"/>
      <c r="W70" s="691"/>
      <c r="X70" s="691"/>
      <c r="Y70" s="691"/>
      <c r="Z70" s="691"/>
      <c r="AA70" s="693"/>
      <c r="AB70" s="27"/>
    </row>
    <row r="71" spans="2:28" s="1" customFormat="1" ht="14.25" x14ac:dyDescent="0.2">
      <c r="B71" s="24"/>
      <c r="C71" s="480"/>
      <c r="D71" s="481"/>
      <c r="E71" s="481"/>
      <c r="F71" s="481"/>
      <c r="G71" s="481"/>
      <c r="H71" s="481"/>
      <c r="I71" s="481"/>
      <c r="J71" s="481"/>
      <c r="K71" s="481"/>
      <c r="L71" s="481"/>
      <c r="M71" s="481"/>
      <c r="N71" s="690"/>
      <c r="O71" s="691"/>
      <c r="P71" s="691"/>
      <c r="Q71" s="691"/>
      <c r="R71" s="691"/>
      <c r="S71" s="691"/>
      <c r="T71" s="691"/>
      <c r="U71" s="692"/>
      <c r="V71" s="690"/>
      <c r="W71" s="691"/>
      <c r="X71" s="691"/>
      <c r="Y71" s="691"/>
      <c r="Z71" s="691"/>
      <c r="AA71" s="693"/>
      <c r="AB71" s="27"/>
    </row>
    <row r="72" spans="2:28" s="1" customFormat="1" ht="14.25" x14ac:dyDescent="0.2">
      <c r="B72" s="24"/>
      <c r="C72" s="480"/>
      <c r="D72" s="481"/>
      <c r="E72" s="481"/>
      <c r="F72" s="481"/>
      <c r="G72" s="481"/>
      <c r="H72" s="481"/>
      <c r="I72" s="481"/>
      <c r="J72" s="481"/>
      <c r="K72" s="481"/>
      <c r="L72" s="481"/>
      <c r="M72" s="481"/>
      <c r="N72" s="690"/>
      <c r="O72" s="691"/>
      <c r="P72" s="691"/>
      <c r="Q72" s="691"/>
      <c r="R72" s="691"/>
      <c r="S72" s="691"/>
      <c r="T72" s="691"/>
      <c r="U72" s="692"/>
      <c r="V72" s="690"/>
      <c r="W72" s="691"/>
      <c r="X72" s="691"/>
      <c r="Y72" s="691"/>
      <c r="Z72" s="691"/>
      <c r="AA72" s="693"/>
      <c r="AB72" s="27"/>
    </row>
    <row r="73" spans="2:28" s="1" customFormat="1" ht="14.25" x14ac:dyDescent="0.2">
      <c r="B73" s="24"/>
      <c r="C73" s="480"/>
      <c r="D73" s="481"/>
      <c r="E73" s="481"/>
      <c r="F73" s="481"/>
      <c r="G73" s="481"/>
      <c r="H73" s="481"/>
      <c r="I73" s="481"/>
      <c r="J73" s="481"/>
      <c r="K73" s="481"/>
      <c r="L73" s="481"/>
      <c r="M73" s="481"/>
      <c r="N73" s="690"/>
      <c r="O73" s="691"/>
      <c r="P73" s="691"/>
      <c r="Q73" s="691"/>
      <c r="R73" s="691"/>
      <c r="S73" s="691"/>
      <c r="T73" s="691"/>
      <c r="U73" s="692"/>
      <c r="V73" s="690"/>
      <c r="W73" s="691"/>
      <c r="X73" s="691"/>
      <c r="Y73" s="691"/>
      <c r="Z73" s="691"/>
      <c r="AA73" s="693"/>
      <c r="AB73" s="27"/>
    </row>
    <row r="74" spans="2:28" s="1" customFormat="1" ht="15.75" customHeight="1" thickBot="1" x14ac:dyDescent="0.25">
      <c r="B74" s="24"/>
      <c r="C74" s="482"/>
      <c r="D74" s="483"/>
      <c r="E74" s="483"/>
      <c r="F74" s="483"/>
      <c r="G74" s="483"/>
      <c r="H74" s="483"/>
      <c r="I74" s="483"/>
      <c r="J74" s="483"/>
      <c r="K74" s="483"/>
      <c r="L74" s="483"/>
      <c r="M74" s="483"/>
      <c r="N74" s="682"/>
      <c r="O74" s="683"/>
      <c r="P74" s="683"/>
      <c r="Q74" s="683"/>
      <c r="R74" s="683"/>
      <c r="S74" s="683"/>
      <c r="T74" s="683"/>
      <c r="U74" s="684"/>
      <c r="V74" s="682"/>
      <c r="W74" s="683"/>
      <c r="X74" s="683"/>
      <c r="Y74" s="683"/>
      <c r="Z74" s="683"/>
      <c r="AA74" s="685"/>
      <c r="AB74" s="27"/>
    </row>
    <row r="75" spans="2:28" s="1" customFormat="1" ht="14.25" x14ac:dyDescent="0.2">
      <c r="B75" s="2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29"/>
    </row>
  </sheetData>
  <mergeCells count="137">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AA21"/>
    <mergeCell ref="X28:Z28"/>
    <mergeCell ref="T28:V28"/>
    <mergeCell ref="O28:R28"/>
    <mergeCell ref="K28:N28"/>
    <mergeCell ref="C34:AA34"/>
    <mergeCell ref="C35:G35"/>
    <mergeCell ref="K35:AA35"/>
    <mergeCell ref="C26:H26"/>
    <mergeCell ref="I26:AA26"/>
    <mergeCell ref="C28:H28"/>
    <mergeCell ref="I28:J28"/>
    <mergeCell ref="K32:N32"/>
    <mergeCell ref="O32:R32"/>
    <mergeCell ref="C39:G39"/>
    <mergeCell ref="K39:AA39"/>
    <mergeCell ref="C36:G36"/>
    <mergeCell ref="K36:AA36"/>
    <mergeCell ref="C37:G37"/>
    <mergeCell ref="K37:AA37"/>
    <mergeCell ref="C38:G38"/>
    <mergeCell ref="K38:AA38"/>
    <mergeCell ref="S32:T32"/>
    <mergeCell ref="U32:W32"/>
    <mergeCell ref="X32:Y32"/>
    <mergeCell ref="Z32:AA32"/>
    <mergeCell ref="C30:J32"/>
    <mergeCell ref="C66:G66"/>
    <mergeCell ref="H66:I66"/>
    <mergeCell ref="J66:M66"/>
    <mergeCell ref="C40:G40"/>
    <mergeCell ref="K40:AA40"/>
    <mergeCell ref="C43:AA44"/>
    <mergeCell ref="C45:AA57"/>
    <mergeCell ref="C60:G62"/>
    <mergeCell ref="H60:I62"/>
    <mergeCell ref="J60:M62"/>
    <mergeCell ref="N63:U63"/>
    <mergeCell ref="N64:U64"/>
    <mergeCell ref="N65:U65"/>
    <mergeCell ref="N66:U66"/>
    <mergeCell ref="V63:AA63"/>
    <mergeCell ref="V64:AA64"/>
    <mergeCell ref="V65:AA65"/>
    <mergeCell ref="V66:AA66"/>
    <mergeCell ref="V60:AA62"/>
    <mergeCell ref="N60:U62"/>
    <mergeCell ref="C63:G63"/>
    <mergeCell ref="H63:I63"/>
    <mergeCell ref="J63:M63"/>
    <mergeCell ref="C64:G64"/>
    <mergeCell ref="H64:I64"/>
    <mergeCell ref="J64:M64"/>
    <mergeCell ref="C65:G65"/>
    <mergeCell ref="H65:I65"/>
    <mergeCell ref="J65:M65"/>
    <mergeCell ref="V71:AA71"/>
    <mergeCell ref="V72:AA72"/>
    <mergeCell ref="V73:AA73"/>
    <mergeCell ref="V74:AA74"/>
    <mergeCell ref="H67:I67"/>
    <mergeCell ref="J67:M67"/>
    <mergeCell ref="C68:G68"/>
    <mergeCell ref="H68:I68"/>
    <mergeCell ref="J68:M68"/>
    <mergeCell ref="C69:G69"/>
    <mergeCell ref="H69:I69"/>
    <mergeCell ref="J69:M69"/>
    <mergeCell ref="C70:G70"/>
    <mergeCell ref="N67:U67"/>
    <mergeCell ref="N68:U68"/>
    <mergeCell ref="N69:U69"/>
    <mergeCell ref="N70:U70"/>
    <mergeCell ref="V67:AA67"/>
    <mergeCell ref="V68:AA68"/>
    <mergeCell ref="V69:AA69"/>
    <mergeCell ref="V70:AA70"/>
    <mergeCell ref="C67:G67"/>
    <mergeCell ref="C74:G74"/>
    <mergeCell ref="H74:I74"/>
    <mergeCell ref="J74:M74"/>
    <mergeCell ref="C71:G71"/>
    <mergeCell ref="H71:I71"/>
    <mergeCell ref="N71:U71"/>
    <mergeCell ref="N72:U72"/>
    <mergeCell ref="N73:U73"/>
    <mergeCell ref="N74:U74"/>
    <mergeCell ref="J71:M71"/>
    <mergeCell ref="C72:G72"/>
    <mergeCell ref="H72:I72"/>
    <mergeCell ref="J72:M72"/>
    <mergeCell ref="H70:I70"/>
    <mergeCell ref="J70:M70"/>
    <mergeCell ref="C73:G73"/>
    <mergeCell ref="H73:I73"/>
    <mergeCell ref="J73:M73"/>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AB51"/>
  <sheetViews>
    <sheetView topLeftCell="A37" workbookViewId="0">
      <selection activeCell="H38" sqref="H38:J38"/>
    </sheetView>
  </sheetViews>
  <sheetFormatPr baseColWidth="10" defaultColWidth="3.7109375" defaultRowHeight="14.25" x14ac:dyDescent="0.2"/>
  <cols>
    <col min="1" max="1" width="2" style="1" customWidth="1"/>
    <col min="2" max="2" width="2.85546875" style="1" customWidth="1"/>
    <col min="3" max="6" width="2.7109375" style="1" customWidth="1"/>
    <col min="7" max="7" width="4.28515625" style="1" customWidth="1"/>
    <col min="8" max="8" width="16.7109375" style="1" customWidth="1"/>
    <col min="9" max="9" width="15.7109375" style="1" customWidth="1"/>
    <col min="10" max="10" width="16" style="1" customWidth="1"/>
    <col min="11" max="15" width="5.28515625" style="1" customWidth="1"/>
    <col min="16" max="16" width="4.28515625" style="1" customWidth="1"/>
    <col min="17" max="17" width="5.28515625" style="1" customWidth="1"/>
    <col min="18" max="18" width="4.140625" style="1" customWidth="1"/>
    <col min="19" max="19" width="5.28515625" style="1" customWidth="1"/>
    <col min="20" max="20" width="4.42578125" style="1" customWidth="1"/>
    <col min="21" max="21" width="4.85546875" style="1" customWidth="1"/>
    <col min="22" max="25" width="5.28515625" style="1" customWidth="1"/>
    <col min="26" max="26" width="4.5703125" style="1" customWidth="1"/>
    <col min="27" max="27" width="13" style="1" customWidth="1"/>
    <col min="28" max="28" width="2" style="1" customWidth="1"/>
    <col min="29" max="29" width="1.5703125" style="1" customWidth="1"/>
    <col min="30" max="31" width="3.7109375" style="1"/>
    <col min="32" max="32" width="6.85546875" style="1" bestFit="1" customWidth="1"/>
    <col min="33" max="16384" width="3.7109375" style="1"/>
  </cols>
  <sheetData>
    <row r="2" spans="2:28" ht="45.75" customHeight="1" x14ac:dyDescent="0.2">
      <c r="B2" s="478"/>
      <c r="C2" s="479"/>
      <c r="D2" s="479"/>
      <c r="E2" s="479"/>
      <c r="F2" s="479"/>
      <c r="G2" s="479"/>
      <c r="H2" s="1791" t="s">
        <v>0</v>
      </c>
      <c r="I2" s="1791"/>
      <c r="J2" s="1791"/>
      <c r="K2" s="1791"/>
      <c r="L2" s="1791"/>
      <c r="M2" s="1791"/>
      <c r="N2" s="1791"/>
      <c r="O2" s="1791"/>
      <c r="P2" s="1791"/>
      <c r="Q2" s="1791"/>
      <c r="R2" s="1791"/>
      <c r="S2" s="1791"/>
      <c r="T2" s="1791"/>
      <c r="U2" s="1791"/>
      <c r="V2" s="1791"/>
      <c r="W2" s="1791"/>
      <c r="X2" s="1791"/>
      <c r="Y2" s="1791"/>
      <c r="Z2" s="1791"/>
      <c r="AA2" s="1791"/>
      <c r="AB2" s="1792"/>
    </row>
    <row r="3" spans="2:28" ht="15" customHeight="1"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6"/>
      <c r="AA3" s="486"/>
      <c r="AB3" s="487"/>
    </row>
    <row r="4" spans="2:28" ht="15.75" customHeight="1"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row>
    <row r="5" spans="2:28" ht="8.25" customHeight="1" x14ac:dyDescent="0.2">
      <c r="H5" s="3"/>
      <c r="I5" s="3"/>
      <c r="J5" s="3"/>
      <c r="K5" s="3"/>
      <c r="L5" s="3"/>
      <c r="M5" s="3"/>
      <c r="N5" s="3"/>
      <c r="O5" s="3"/>
      <c r="P5" s="3"/>
      <c r="Q5" s="3"/>
      <c r="R5" s="3"/>
      <c r="S5" s="3"/>
      <c r="T5" s="3"/>
      <c r="U5" s="3"/>
      <c r="V5" s="3"/>
      <c r="W5" s="3"/>
      <c r="X5" s="3"/>
      <c r="Y5" s="3"/>
      <c r="Z5" s="3"/>
      <c r="AA5" s="3"/>
      <c r="AB5" s="3"/>
    </row>
    <row r="6" spans="2:28" ht="9"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444" t="s">
        <v>4</v>
      </c>
      <c r="D7" s="445"/>
      <c r="E7" s="445"/>
      <c r="F7" s="445"/>
      <c r="G7" s="445"/>
      <c r="H7" s="446"/>
      <c r="I7" s="1785" t="s">
        <v>799</v>
      </c>
      <c r="J7" s="1786"/>
      <c r="K7" s="1786"/>
      <c r="L7" s="1786"/>
      <c r="M7" s="1786"/>
      <c r="N7" s="1786"/>
      <c r="O7" s="1786"/>
      <c r="P7" s="1786"/>
      <c r="Q7" s="1786"/>
      <c r="R7" s="1786"/>
      <c r="S7" s="1786"/>
      <c r="T7" s="1786"/>
      <c r="U7" s="1786"/>
      <c r="V7" s="1786"/>
      <c r="W7" s="1786"/>
      <c r="X7" s="1786"/>
      <c r="Y7" s="1786"/>
      <c r="Z7" s="1786"/>
      <c r="AA7" s="1787"/>
      <c r="AB7" s="10"/>
    </row>
    <row r="8" spans="2:28" ht="9.75" customHeight="1" thickBot="1" x14ac:dyDescent="0.25">
      <c r="B8" s="9"/>
      <c r="C8" s="447"/>
      <c r="D8" s="448"/>
      <c r="E8" s="448"/>
      <c r="F8" s="448"/>
      <c r="G8" s="448"/>
      <c r="H8" s="449"/>
      <c r="I8" s="1788"/>
      <c r="J8" s="1789"/>
      <c r="K8" s="1789"/>
      <c r="L8" s="1789"/>
      <c r="M8" s="1789"/>
      <c r="N8" s="1789"/>
      <c r="O8" s="1789"/>
      <c r="P8" s="1789"/>
      <c r="Q8" s="1789"/>
      <c r="R8" s="1789"/>
      <c r="S8" s="1789"/>
      <c r="T8" s="1789"/>
      <c r="U8" s="1789"/>
      <c r="V8" s="1789"/>
      <c r="W8" s="1789"/>
      <c r="X8" s="1789"/>
      <c r="Y8" s="1789"/>
      <c r="Z8" s="1789"/>
      <c r="AA8" s="1790"/>
      <c r="AB8" s="10"/>
    </row>
    <row r="9" spans="2:28" ht="6.75"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345"/>
      <c r="AB9" s="10"/>
    </row>
    <row r="10" spans="2:28" ht="15" customHeight="1" thickBot="1" x14ac:dyDescent="0.25">
      <c r="B10" s="9"/>
      <c r="C10" s="444" t="s">
        <v>6</v>
      </c>
      <c r="D10" s="445"/>
      <c r="E10" s="445"/>
      <c r="F10" s="445"/>
      <c r="G10" s="445"/>
      <c r="H10" s="446"/>
      <c r="I10" s="1793" t="s">
        <v>800</v>
      </c>
      <c r="J10" s="1794"/>
      <c r="K10" s="1794"/>
      <c r="L10" s="1794"/>
      <c r="M10" s="1794"/>
      <c r="N10" s="1794"/>
      <c r="O10" s="1794"/>
      <c r="P10" s="1794"/>
      <c r="Q10" s="1795"/>
      <c r="R10" s="498" t="s">
        <v>8</v>
      </c>
      <c r="S10" s="499"/>
      <c r="T10" s="499"/>
      <c r="U10" s="500"/>
      <c r="V10" s="400" t="s">
        <v>9</v>
      </c>
      <c r="W10" s="401"/>
      <c r="X10" s="401"/>
      <c r="Y10" s="401"/>
      <c r="Z10" s="401"/>
      <c r="AA10" s="402"/>
      <c r="AB10" s="10"/>
    </row>
    <row r="11" spans="2:28" ht="24" customHeight="1" thickBot="1" x14ac:dyDescent="0.25">
      <c r="B11" s="9"/>
      <c r="C11" s="447"/>
      <c r="D11" s="448"/>
      <c r="E11" s="448"/>
      <c r="F11" s="448"/>
      <c r="G11" s="448"/>
      <c r="H11" s="449"/>
      <c r="I11" s="1796"/>
      <c r="J11" s="1797"/>
      <c r="K11" s="1797"/>
      <c r="L11" s="1797"/>
      <c r="M11" s="1797"/>
      <c r="N11" s="1797"/>
      <c r="O11" s="1797"/>
      <c r="P11" s="1797"/>
      <c r="Q11" s="1798"/>
      <c r="R11" s="427" t="s">
        <v>801</v>
      </c>
      <c r="S11" s="507"/>
      <c r="T11" s="507"/>
      <c r="U11" s="508"/>
      <c r="V11" s="1799">
        <v>11</v>
      </c>
      <c r="W11" s="1800"/>
      <c r="X11" s="1800"/>
      <c r="Y11" s="1800"/>
      <c r="Z11" s="1800"/>
      <c r="AA11" s="1801"/>
      <c r="AB11" s="10"/>
    </row>
    <row r="12" spans="2:28" ht="5.2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341"/>
      <c r="AB12" s="16"/>
    </row>
    <row r="13" spans="2:28" ht="15" customHeight="1" x14ac:dyDescent="0.2">
      <c r="B13" s="14"/>
      <c r="C13" s="1802" t="s">
        <v>11</v>
      </c>
      <c r="D13" s="1803"/>
      <c r="E13" s="1803"/>
      <c r="F13" s="1803"/>
      <c r="G13" s="1803"/>
      <c r="H13" s="1804"/>
      <c r="I13" s="450" t="s">
        <v>802</v>
      </c>
      <c r="J13" s="451"/>
      <c r="K13" s="451"/>
      <c r="L13" s="451"/>
      <c r="M13" s="451"/>
      <c r="N13" s="451"/>
      <c r="O13" s="451"/>
      <c r="P13" s="451"/>
      <c r="Q13" s="451"/>
      <c r="R13" s="451"/>
      <c r="S13" s="452"/>
      <c r="T13" s="1808" t="s">
        <v>13</v>
      </c>
      <c r="U13" s="1809"/>
      <c r="V13" s="1809"/>
      <c r="W13" s="1809"/>
      <c r="X13" s="1809"/>
      <c r="Y13" s="1809"/>
      <c r="Z13" s="1809"/>
      <c r="AA13" s="1810"/>
      <c r="AB13" s="16"/>
    </row>
    <row r="14" spans="2:28" ht="21" customHeight="1" thickBot="1" x14ac:dyDescent="0.25">
      <c r="B14" s="14"/>
      <c r="C14" s="1805"/>
      <c r="D14" s="1806"/>
      <c r="E14" s="1806"/>
      <c r="F14" s="1806"/>
      <c r="G14" s="1806"/>
      <c r="H14" s="1807"/>
      <c r="I14" s="453"/>
      <c r="J14" s="454"/>
      <c r="K14" s="454"/>
      <c r="L14" s="454"/>
      <c r="M14" s="454"/>
      <c r="N14" s="454"/>
      <c r="O14" s="454"/>
      <c r="P14" s="454"/>
      <c r="Q14" s="454"/>
      <c r="R14" s="454"/>
      <c r="S14" s="455"/>
      <c r="T14" s="1811" t="s">
        <v>67</v>
      </c>
      <c r="U14" s="1812"/>
      <c r="V14" s="1812"/>
      <c r="W14" s="1812"/>
      <c r="X14" s="1812"/>
      <c r="Y14" s="1812"/>
      <c r="Z14" s="1812"/>
      <c r="AA14" s="1813"/>
      <c r="AB14" s="16"/>
    </row>
    <row r="15" spans="2:28" ht="6" customHeight="1" thickBot="1" x14ac:dyDescent="0.25">
      <c r="B15" s="14"/>
      <c r="C15" s="15"/>
      <c r="D15" s="15"/>
      <c r="E15" s="15"/>
      <c r="F15" s="15"/>
      <c r="G15" s="15"/>
      <c r="H15" s="15"/>
      <c r="I15" s="344"/>
      <c r="J15" s="344"/>
      <c r="K15" s="344"/>
      <c r="L15" s="344"/>
      <c r="M15" s="344"/>
      <c r="N15" s="344"/>
      <c r="O15" s="344"/>
      <c r="P15" s="344"/>
      <c r="Q15" s="344"/>
      <c r="R15" s="344"/>
      <c r="S15" s="344"/>
      <c r="T15" s="344"/>
      <c r="U15" s="344"/>
      <c r="V15" s="344"/>
      <c r="W15" s="344"/>
      <c r="X15" s="344"/>
      <c r="Y15" s="344"/>
      <c r="Z15" s="344"/>
      <c r="AA15" s="343"/>
      <c r="AB15" s="16"/>
    </row>
    <row r="16" spans="2:28" ht="23.25" customHeight="1" thickBot="1" x14ac:dyDescent="0.25">
      <c r="B16" s="14"/>
      <c r="C16" s="1814" t="s">
        <v>15</v>
      </c>
      <c r="D16" s="1815"/>
      <c r="E16" s="1815"/>
      <c r="F16" s="1815"/>
      <c r="G16" s="1815"/>
      <c r="H16" s="1816"/>
      <c r="I16" s="424" t="s">
        <v>803</v>
      </c>
      <c r="J16" s="425"/>
      <c r="K16" s="425"/>
      <c r="L16" s="425"/>
      <c r="M16" s="425"/>
      <c r="N16" s="425"/>
      <c r="O16" s="425"/>
      <c r="P16" s="425"/>
      <c r="Q16" s="425"/>
      <c r="R16" s="425"/>
      <c r="S16" s="425"/>
      <c r="T16" s="425"/>
      <c r="U16" s="425"/>
      <c r="V16" s="425"/>
      <c r="W16" s="425"/>
      <c r="X16" s="425"/>
      <c r="Y16" s="425"/>
      <c r="Z16" s="425"/>
      <c r="AA16" s="426"/>
      <c r="AB16" s="16"/>
    </row>
    <row r="18" spans="3:27" ht="33.75" customHeight="1" thickBot="1" x14ac:dyDescent="0.25">
      <c r="C18" s="1814" t="s">
        <v>69</v>
      </c>
      <c r="D18" s="1815"/>
      <c r="E18" s="1815"/>
      <c r="F18" s="1815"/>
      <c r="G18" s="1815"/>
      <c r="H18" s="1816"/>
      <c r="I18" s="424" t="s">
        <v>804</v>
      </c>
      <c r="J18" s="425"/>
      <c r="K18" s="425"/>
      <c r="L18" s="425"/>
      <c r="M18" s="425"/>
      <c r="N18" s="425"/>
      <c r="O18" s="425"/>
      <c r="P18" s="425"/>
      <c r="Q18" s="425"/>
      <c r="R18" s="425"/>
      <c r="S18" s="425"/>
      <c r="T18" s="425"/>
      <c r="U18" s="425"/>
      <c r="V18" s="425"/>
      <c r="W18" s="425"/>
      <c r="X18" s="425"/>
      <c r="Y18" s="425"/>
      <c r="Z18" s="425"/>
      <c r="AA18" s="426"/>
    </row>
    <row r="19" spans="3:27" ht="6.75" customHeight="1" thickBot="1" x14ac:dyDescent="0.25">
      <c r="C19" s="13"/>
      <c r="D19" s="13"/>
      <c r="E19" s="13"/>
      <c r="F19" s="13"/>
      <c r="G19" s="13"/>
      <c r="H19" s="13"/>
      <c r="I19" s="17"/>
      <c r="J19" s="17"/>
      <c r="K19" s="17"/>
      <c r="L19" s="17"/>
      <c r="M19" s="17"/>
      <c r="N19" s="17"/>
      <c r="O19" s="17"/>
      <c r="P19" s="17"/>
      <c r="Q19" s="17"/>
      <c r="R19" s="17"/>
      <c r="S19" s="17"/>
      <c r="T19" s="17"/>
      <c r="U19" s="17"/>
      <c r="V19" s="17"/>
      <c r="W19" s="17"/>
      <c r="X19" s="17"/>
      <c r="Y19" s="17"/>
      <c r="Z19" s="17"/>
      <c r="AA19" s="342"/>
    </row>
    <row r="20" spans="3:27" ht="14.25" customHeight="1" x14ac:dyDescent="0.2">
      <c r="C20" s="462" t="s">
        <v>19</v>
      </c>
      <c r="D20" s="463"/>
      <c r="E20" s="463"/>
      <c r="F20" s="463"/>
      <c r="G20" s="463"/>
      <c r="H20" s="464"/>
      <c r="I20" s="468" t="s">
        <v>805</v>
      </c>
      <c r="J20" s="469"/>
      <c r="K20" s="469"/>
      <c r="L20" s="470"/>
      <c r="M20" s="400" t="s">
        <v>21</v>
      </c>
      <c r="N20" s="401"/>
      <c r="O20" s="401"/>
      <c r="P20" s="401"/>
      <c r="Q20" s="401"/>
      <c r="R20" s="401"/>
      <c r="S20" s="402"/>
      <c r="T20" s="400" t="s">
        <v>22</v>
      </c>
      <c r="U20" s="401"/>
      <c r="V20" s="401"/>
      <c r="W20" s="401"/>
      <c r="X20" s="401"/>
      <c r="Y20" s="401"/>
      <c r="Z20" s="401"/>
      <c r="AA20" s="402"/>
    </row>
    <row r="21" spans="3:27" ht="15.75" customHeight="1" thickBot="1" x14ac:dyDescent="0.25">
      <c r="C21" s="465"/>
      <c r="D21" s="466"/>
      <c r="E21" s="466"/>
      <c r="F21" s="466"/>
      <c r="G21" s="466"/>
      <c r="H21" s="467"/>
      <c r="I21" s="471"/>
      <c r="J21" s="472"/>
      <c r="K21" s="472"/>
      <c r="L21" s="473"/>
      <c r="M21" s="474" t="s">
        <v>218</v>
      </c>
      <c r="N21" s="475"/>
      <c r="O21" s="475"/>
      <c r="P21" s="475"/>
      <c r="Q21" s="475"/>
      <c r="R21" s="475"/>
      <c r="S21" s="476"/>
      <c r="T21" s="477" t="s">
        <v>219</v>
      </c>
      <c r="U21" s="475"/>
      <c r="V21" s="475"/>
      <c r="W21" s="475"/>
      <c r="X21" s="475"/>
      <c r="Y21" s="475"/>
      <c r="Z21" s="475"/>
      <c r="AA21" s="476"/>
    </row>
    <row r="22" spans="3:27" ht="6.75" customHeight="1" thickBot="1" x14ac:dyDescent="0.25">
      <c r="C22" s="15"/>
      <c r="D22" s="15"/>
      <c r="E22" s="15"/>
      <c r="F22" s="15"/>
      <c r="G22" s="15"/>
      <c r="H22" s="15"/>
      <c r="I22" s="15"/>
      <c r="J22" s="15"/>
      <c r="K22" s="15"/>
      <c r="L22" s="15"/>
      <c r="M22" s="15"/>
      <c r="N22" s="15"/>
      <c r="O22" s="15"/>
      <c r="P22" s="15"/>
      <c r="Q22" s="15"/>
      <c r="R22" s="15"/>
      <c r="S22" s="15"/>
      <c r="T22" s="15"/>
      <c r="U22" s="15"/>
      <c r="V22" s="15"/>
      <c r="W22" s="15"/>
      <c r="X22" s="15"/>
      <c r="Y22" s="15"/>
      <c r="Z22" s="15"/>
      <c r="AA22" s="341"/>
    </row>
    <row r="23" spans="3:27" ht="23.25" customHeight="1" x14ac:dyDescent="0.2">
      <c r="C23" s="1817" t="s">
        <v>25</v>
      </c>
      <c r="D23" s="1818"/>
      <c r="E23" s="1818"/>
      <c r="F23" s="1818"/>
      <c r="G23" s="1818"/>
      <c r="H23" s="1818"/>
      <c r="I23" s="1819"/>
      <c r="J23" s="1817" t="s">
        <v>26</v>
      </c>
      <c r="K23" s="1818"/>
      <c r="L23" s="1818"/>
      <c r="M23" s="1818"/>
      <c r="N23" s="1818"/>
      <c r="O23" s="1818"/>
      <c r="P23" s="1819"/>
      <c r="Q23" s="1817" t="s">
        <v>27</v>
      </c>
      <c r="R23" s="1818"/>
      <c r="S23" s="1818"/>
      <c r="T23" s="1818"/>
      <c r="U23" s="1818"/>
      <c r="V23" s="1818"/>
      <c r="W23" s="1818"/>
      <c r="X23" s="1818"/>
      <c r="Y23" s="1818"/>
      <c r="Z23" s="1818"/>
      <c r="AA23" s="1819"/>
    </row>
    <row r="24" spans="3:27" ht="31.5" customHeight="1" thickBot="1" x14ac:dyDescent="0.25">
      <c r="C24" s="403" t="s">
        <v>806</v>
      </c>
      <c r="D24" s="404"/>
      <c r="E24" s="404"/>
      <c r="F24" s="404"/>
      <c r="G24" s="404"/>
      <c r="H24" s="404"/>
      <c r="I24" s="405"/>
      <c r="J24" s="403" t="s">
        <v>807</v>
      </c>
      <c r="K24" s="404"/>
      <c r="L24" s="404"/>
      <c r="M24" s="404"/>
      <c r="N24" s="404"/>
      <c r="O24" s="404"/>
      <c r="P24" s="405"/>
      <c r="Q24" s="406" t="s">
        <v>808</v>
      </c>
      <c r="R24" s="407"/>
      <c r="S24" s="407"/>
      <c r="T24" s="407"/>
      <c r="U24" s="407"/>
      <c r="V24" s="407"/>
      <c r="W24" s="407"/>
      <c r="X24" s="407"/>
      <c r="Y24" s="407"/>
      <c r="Z24" s="407"/>
      <c r="AA24" s="408"/>
    </row>
    <row r="25" spans="3:27" ht="7.5" customHeight="1" thickBot="1" x14ac:dyDescent="0.25">
      <c r="C25" s="15"/>
      <c r="D25" s="15"/>
      <c r="E25" s="15"/>
      <c r="F25" s="15"/>
      <c r="G25" s="15"/>
      <c r="H25" s="15"/>
      <c r="I25" s="15"/>
      <c r="J25" s="15"/>
      <c r="K25" s="15"/>
      <c r="L25" s="15"/>
      <c r="M25" s="15"/>
      <c r="N25" s="15"/>
      <c r="O25" s="15"/>
      <c r="P25" s="15"/>
      <c r="Q25" s="15"/>
      <c r="R25" s="15"/>
      <c r="S25" s="15"/>
      <c r="T25" s="15"/>
      <c r="U25" s="15"/>
      <c r="V25" s="15"/>
      <c r="W25" s="15"/>
      <c r="X25" s="15"/>
      <c r="Y25" s="15"/>
      <c r="Z25" s="15"/>
      <c r="AA25" s="341"/>
    </row>
    <row r="26" spans="3:27" ht="26.25" customHeight="1" thickBot="1" x14ac:dyDescent="0.25">
      <c r="C26" s="1814" t="s">
        <v>31</v>
      </c>
      <c r="D26" s="1815"/>
      <c r="E26" s="1815"/>
      <c r="F26" s="1815"/>
      <c r="G26" s="1815"/>
      <c r="H26" s="1816"/>
      <c r="I26" s="424" t="s">
        <v>809</v>
      </c>
      <c r="J26" s="425"/>
      <c r="K26" s="425"/>
      <c r="L26" s="425"/>
      <c r="M26" s="425"/>
      <c r="N26" s="425"/>
      <c r="O26" s="425"/>
      <c r="P26" s="425"/>
      <c r="Q26" s="425"/>
      <c r="R26" s="425"/>
      <c r="S26" s="425"/>
      <c r="T26" s="425"/>
      <c r="U26" s="425"/>
      <c r="V26" s="425"/>
      <c r="W26" s="425"/>
      <c r="X26" s="425"/>
      <c r="Y26" s="425"/>
      <c r="Z26" s="425"/>
      <c r="AA26" s="426"/>
    </row>
    <row r="27" spans="3:27" ht="6" customHeight="1" thickBot="1" x14ac:dyDescent="0.25">
      <c r="C27" s="13"/>
      <c r="D27" s="13"/>
      <c r="E27" s="13"/>
      <c r="F27" s="13"/>
      <c r="G27" s="13"/>
      <c r="H27" s="13"/>
      <c r="I27" s="17"/>
      <c r="J27" s="17"/>
      <c r="K27" s="17"/>
      <c r="L27" s="17"/>
      <c r="M27" s="17"/>
      <c r="N27" s="17"/>
      <c r="O27" s="17"/>
      <c r="P27" s="17"/>
      <c r="Q27" s="17"/>
      <c r="R27" s="17"/>
      <c r="S27" s="17"/>
      <c r="T27" s="17"/>
      <c r="U27" s="17"/>
      <c r="V27" s="17"/>
      <c r="W27" s="17"/>
      <c r="X27" s="17"/>
      <c r="Y27" s="17"/>
      <c r="Z27" s="17"/>
      <c r="AA27" s="342"/>
    </row>
    <row r="28" spans="3:27" ht="30.75" customHeight="1" thickBot="1" x14ac:dyDescent="0.25">
      <c r="C28" s="1814" t="s">
        <v>33</v>
      </c>
      <c r="D28" s="1815"/>
      <c r="E28" s="1815"/>
      <c r="F28" s="1815"/>
      <c r="G28" s="1815"/>
      <c r="H28" s="1816"/>
      <c r="I28" s="427">
        <v>0.9</v>
      </c>
      <c r="J28" s="424"/>
      <c r="K28" s="1528" t="s">
        <v>34</v>
      </c>
      <c r="L28" s="1529"/>
      <c r="M28" s="1529"/>
      <c r="N28" s="1820"/>
      <c r="O28" s="1434" t="s">
        <v>35</v>
      </c>
      <c r="P28" s="1435"/>
      <c r="Q28" s="1435"/>
      <c r="R28" s="1436"/>
      <c r="S28" s="329" t="s">
        <v>37</v>
      </c>
      <c r="T28" s="1435" t="s">
        <v>36</v>
      </c>
      <c r="U28" s="1435"/>
      <c r="V28" s="1436"/>
      <c r="W28" s="31"/>
      <c r="X28" s="1821" t="s">
        <v>38</v>
      </c>
      <c r="Y28" s="1822"/>
      <c r="Z28" s="1823"/>
      <c r="AA28" s="30"/>
    </row>
    <row r="29" spans="3:27" ht="6.75" customHeight="1" thickBot="1" x14ac:dyDescent="0.25">
      <c r="C29" s="15"/>
      <c r="D29" s="15"/>
      <c r="E29" s="15"/>
      <c r="F29" s="15"/>
      <c r="G29" s="15"/>
      <c r="H29" s="15"/>
      <c r="I29" s="15"/>
      <c r="J29" s="15"/>
      <c r="K29" s="15"/>
      <c r="L29" s="15"/>
      <c r="M29" s="15"/>
      <c r="N29" s="15"/>
      <c r="O29" s="15"/>
      <c r="P29" s="15"/>
      <c r="Q29" s="15"/>
      <c r="R29" s="15"/>
      <c r="S29" s="15"/>
      <c r="T29" s="15"/>
      <c r="U29" s="15"/>
      <c r="V29" s="15"/>
      <c r="W29" s="15"/>
      <c r="X29" s="15"/>
      <c r="Y29" s="15"/>
      <c r="Z29" s="15"/>
      <c r="AA29" s="341"/>
    </row>
    <row r="30" spans="3:27" ht="15" customHeight="1" x14ac:dyDescent="0.25">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row>
    <row r="31" spans="3:27" ht="14.25" customHeight="1" x14ac:dyDescent="0.2">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row>
    <row r="32" spans="3:27" ht="15" customHeight="1" thickBot="1" x14ac:dyDescent="0.25">
      <c r="C32" s="438"/>
      <c r="D32" s="439"/>
      <c r="E32" s="439"/>
      <c r="F32" s="439"/>
      <c r="G32" s="439"/>
      <c r="H32" s="439"/>
      <c r="I32" s="439"/>
      <c r="J32" s="440"/>
      <c r="K32" s="1824">
        <v>0</v>
      </c>
      <c r="L32" s="1825"/>
      <c r="M32" s="1825"/>
      <c r="N32" s="1825"/>
      <c r="O32" s="1826">
        <v>0.79900000000000004</v>
      </c>
      <c r="P32" s="1825"/>
      <c r="Q32" s="1825"/>
      <c r="R32" s="1825"/>
      <c r="S32" s="1827">
        <v>0.8</v>
      </c>
      <c r="T32" s="1825"/>
      <c r="U32" s="1826">
        <v>0.89900000000000002</v>
      </c>
      <c r="V32" s="1825"/>
      <c r="W32" s="1825"/>
      <c r="X32" s="1827">
        <v>0.9</v>
      </c>
      <c r="Y32" s="1825"/>
      <c r="Z32" s="1827">
        <v>1</v>
      </c>
      <c r="AA32" s="1828"/>
    </row>
    <row r="34" spans="3:27" s="18" customFormat="1" ht="15.75" customHeight="1" x14ac:dyDescent="0.2">
      <c r="C34" s="1521" t="s">
        <v>45</v>
      </c>
      <c r="D34" s="1829"/>
      <c r="E34" s="1829"/>
      <c r="F34" s="1829"/>
      <c r="G34" s="1829"/>
      <c r="H34" s="1829"/>
      <c r="I34" s="1829"/>
      <c r="J34" s="1829"/>
      <c r="K34" s="1829"/>
      <c r="L34" s="1829"/>
      <c r="M34" s="1829"/>
      <c r="N34" s="1829"/>
      <c r="O34" s="1829"/>
      <c r="P34" s="1829"/>
      <c r="Q34" s="1829"/>
      <c r="R34" s="1829"/>
      <c r="S34" s="1829"/>
      <c r="T34" s="1829"/>
      <c r="U34" s="1829"/>
      <c r="V34" s="1829"/>
      <c r="W34" s="1829"/>
      <c r="X34" s="1829"/>
      <c r="Y34" s="1829"/>
      <c r="Z34" s="1829"/>
      <c r="AA34" s="1523"/>
    </row>
    <row r="35" spans="3:27" s="18" customFormat="1" ht="50.25" customHeight="1" x14ac:dyDescent="0.2">
      <c r="C35" s="1830" t="s">
        <v>46</v>
      </c>
      <c r="D35" s="1831"/>
      <c r="E35" s="1831"/>
      <c r="F35" s="1831"/>
      <c r="G35" s="1831"/>
      <c r="H35" s="340" t="s">
        <v>810</v>
      </c>
      <c r="I35" s="340" t="s">
        <v>811</v>
      </c>
      <c r="J35" s="340" t="s">
        <v>812</v>
      </c>
      <c r="K35" s="1832" t="s">
        <v>50</v>
      </c>
      <c r="L35" s="1832"/>
      <c r="M35" s="1832"/>
      <c r="N35" s="1832"/>
      <c r="O35" s="1832"/>
      <c r="P35" s="1832"/>
      <c r="Q35" s="1832"/>
      <c r="R35" s="1832"/>
      <c r="S35" s="1832"/>
      <c r="T35" s="1832"/>
      <c r="U35" s="1832"/>
      <c r="V35" s="1832"/>
      <c r="W35" s="1832"/>
      <c r="X35" s="1832"/>
      <c r="Y35" s="1832"/>
      <c r="Z35" s="1832"/>
      <c r="AA35" s="1833"/>
    </row>
    <row r="36" spans="3:27" s="18" customFormat="1" ht="115.5" customHeight="1" x14ac:dyDescent="0.25">
      <c r="C36" s="1834" t="s">
        <v>281</v>
      </c>
      <c r="D36" s="1835"/>
      <c r="E36" s="1835"/>
      <c r="F36" s="1835"/>
      <c r="G36" s="1835"/>
      <c r="H36" s="339">
        <v>35</v>
      </c>
      <c r="I36" s="339">
        <v>34</v>
      </c>
      <c r="J36" s="337">
        <f>+H36/I36</f>
        <v>1.0294117647058822</v>
      </c>
      <c r="K36" s="1836" t="s">
        <v>813</v>
      </c>
      <c r="L36" s="1836"/>
      <c r="M36" s="1836"/>
      <c r="N36" s="1836"/>
      <c r="O36" s="1836"/>
      <c r="P36" s="1836"/>
      <c r="Q36" s="1836"/>
      <c r="R36" s="1836"/>
      <c r="S36" s="1836"/>
      <c r="T36" s="1836"/>
      <c r="U36" s="1836"/>
      <c r="V36" s="1836"/>
      <c r="W36" s="1836"/>
      <c r="X36" s="1836"/>
      <c r="Y36" s="1836"/>
      <c r="Z36" s="1836"/>
      <c r="AA36" s="1837"/>
    </row>
    <row r="37" spans="3:27" s="18" customFormat="1" ht="87.75" customHeight="1" x14ac:dyDescent="0.25">
      <c r="C37" s="1834" t="s">
        <v>282</v>
      </c>
      <c r="D37" s="1835"/>
      <c r="E37" s="1835"/>
      <c r="F37" s="1835"/>
      <c r="G37" s="1835"/>
      <c r="H37" s="339">
        <v>23</v>
      </c>
      <c r="I37" s="339">
        <v>23</v>
      </c>
      <c r="J37" s="337">
        <f>+H37/I37</f>
        <v>1</v>
      </c>
      <c r="K37" s="1836" t="s">
        <v>814</v>
      </c>
      <c r="L37" s="1836"/>
      <c r="M37" s="1836"/>
      <c r="N37" s="1836"/>
      <c r="O37" s="1836"/>
      <c r="P37" s="1836"/>
      <c r="Q37" s="1836"/>
      <c r="R37" s="1836"/>
      <c r="S37" s="1836"/>
      <c r="T37" s="1836"/>
      <c r="U37" s="1836"/>
      <c r="V37" s="1836"/>
      <c r="W37" s="1836"/>
      <c r="X37" s="1836"/>
      <c r="Y37" s="1836"/>
      <c r="Z37" s="1836"/>
      <c r="AA37" s="1837"/>
    </row>
    <row r="38" spans="3:27" s="18" customFormat="1" ht="108" customHeight="1" x14ac:dyDescent="0.25">
      <c r="C38" s="1834" t="s">
        <v>370</v>
      </c>
      <c r="D38" s="1835"/>
      <c r="E38" s="1835"/>
      <c r="F38" s="1835"/>
      <c r="G38" s="1835"/>
      <c r="H38" s="339">
        <v>29</v>
      </c>
      <c r="I38" s="339">
        <v>29</v>
      </c>
      <c r="J38" s="337">
        <v>1</v>
      </c>
      <c r="K38" s="1836" t="s">
        <v>815</v>
      </c>
      <c r="L38" s="1836"/>
      <c r="M38" s="1836"/>
      <c r="N38" s="1836"/>
      <c r="O38" s="1836"/>
      <c r="P38" s="1836"/>
      <c r="Q38" s="1836"/>
      <c r="R38" s="1836"/>
      <c r="S38" s="1836"/>
      <c r="T38" s="1836"/>
      <c r="U38" s="1836"/>
      <c r="V38" s="1836"/>
      <c r="W38" s="1836"/>
      <c r="X38" s="1836"/>
      <c r="Y38" s="1836"/>
      <c r="Z38" s="1836"/>
      <c r="AA38" s="1837"/>
    </row>
    <row r="39" spans="3:27" s="18" customFormat="1" ht="102" customHeight="1" thickBot="1" x14ac:dyDescent="0.3">
      <c r="C39" s="1838"/>
      <c r="D39" s="1839"/>
      <c r="E39" s="1839"/>
      <c r="F39" s="1839"/>
      <c r="G39" s="1839"/>
      <c r="H39" s="338"/>
      <c r="I39" s="338"/>
      <c r="J39" s="337"/>
      <c r="K39" s="1840"/>
      <c r="L39" s="1841"/>
      <c r="M39" s="1841"/>
      <c r="N39" s="1841"/>
      <c r="O39" s="1841"/>
      <c r="P39" s="1841"/>
      <c r="Q39" s="1841"/>
      <c r="R39" s="1841"/>
      <c r="S39" s="1841"/>
      <c r="T39" s="1841"/>
      <c r="U39" s="1841"/>
      <c r="V39" s="1841"/>
      <c r="W39" s="1841"/>
      <c r="X39" s="1841"/>
      <c r="Y39" s="1841"/>
      <c r="Z39" s="1841"/>
      <c r="AA39" s="1842"/>
    </row>
    <row r="40" spans="3:27" s="18" customFormat="1" ht="25.5" customHeight="1" thickTop="1" thickBot="1" x14ac:dyDescent="0.3">
      <c r="C40" s="1843" t="s">
        <v>816</v>
      </c>
      <c r="D40" s="1844"/>
      <c r="E40" s="1844"/>
      <c r="F40" s="1844"/>
      <c r="G40" s="1844"/>
      <c r="H40" s="336">
        <f>SUM(H36:H39)</f>
        <v>87</v>
      </c>
      <c r="I40" s="336">
        <f>SUM(I36:I39)</f>
        <v>86</v>
      </c>
      <c r="J40" s="335">
        <f>+H40/I40</f>
        <v>1.0116279069767442</v>
      </c>
      <c r="K40" s="1845"/>
      <c r="L40" s="1845"/>
      <c r="M40" s="1845"/>
      <c r="N40" s="1845"/>
      <c r="O40" s="1845"/>
      <c r="P40" s="1845"/>
      <c r="Q40" s="1845"/>
      <c r="R40" s="1845"/>
      <c r="S40" s="1845"/>
      <c r="T40" s="1845"/>
      <c r="U40" s="1845"/>
      <c r="V40" s="1845"/>
      <c r="W40" s="1845"/>
      <c r="X40" s="1845"/>
      <c r="Y40" s="1845"/>
      <c r="Z40" s="1845"/>
      <c r="AA40" s="1846"/>
    </row>
    <row r="41" spans="3:27" s="18" customFormat="1" ht="4.5" customHeight="1" thickBot="1" x14ac:dyDescent="0.25">
      <c r="C41" s="15"/>
      <c r="D41" s="15"/>
      <c r="E41" s="15"/>
      <c r="F41" s="15"/>
      <c r="G41" s="15"/>
      <c r="H41" s="100"/>
      <c r="I41" s="100"/>
      <c r="J41" s="101"/>
      <c r="K41" s="15"/>
      <c r="L41" s="15"/>
      <c r="M41" s="15"/>
      <c r="N41" s="15"/>
      <c r="O41" s="15"/>
      <c r="P41" s="15"/>
      <c r="Q41" s="15"/>
      <c r="R41" s="15"/>
      <c r="S41" s="15"/>
      <c r="T41" s="15"/>
      <c r="U41" s="15"/>
      <c r="V41" s="15"/>
      <c r="W41" s="15"/>
      <c r="X41" s="15"/>
      <c r="Y41" s="15"/>
      <c r="Z41" s="15"/>
      <c r="AA41" s="15"/>
    </row>
    <row r="42" spans="3:27" s="18" customFormat="1" x14ac:dyDescent="0.2">
      <c r="C42" s="588" t="s">
        <v>54</v>
      </c>
      <c r="D42" s="589"/>
      <c r="E42" s="589"/>
      <c r="F42" s="589"/>
      <c r="G42" s="589"/>
      <c r="H42" s="589"/>
      <c r="I42" s="589"/>
      <c r="J42" s="589"/>
      <c r="K42" s="589"/>
      <c r="L42" s="589"/>
      <c r="M42" s="589"/>
      <c r="N42" s="589"/>
      <c r="O42" s="589"/>
      <c r="P42" s="589"/>
      <c r="Q42" s="589"/>
      <c r="R42" s="589"/>
      <c r="S42" s="589"/>
      <c r="T42" s="589"/>
      <c r="U42" s="589"/>
      <c r="V42" s="589"/>
      <c r="W42" s="589"/>
      <c r="X42" s="589"/>
      <c r="Y42" s="589"/>
      <c r="Z42" s="589"/>
      <c r="AA42" s="590"/>
    </row>
    <row r="43" spans="3:27" s="18" customFormat="1" ht="15" customHeight="1" thickBot="1" x14ac:dyDescent="0.25">
      <c r="C43" s="716"/>
      <c r="D43" s="717"/>
      <c r="E43" s="717"/>
      <c r="F43" s="717"/>
      <c r="G43" s="717"/>
      <c r="H43" s="717"/>
      <c r="I43" s="717"/>
      <c r="J43" s="717"/>
      <c r="K43" s="717"/>
      <c r="L43" s="717"/>
      <c r="M43" s="717"/>
      <c r="N43" s="717"/>
      <c r="O43" s="717"/>
      <c r="P43" s="717"/>
      <c r="Q43" s="717"/>
      <c r="R43" s="717"/>
      <c r="S43" s="717"/>
      <c r="T43" s="717"/>
      <c r="U43" s="717"/>
      <c r="V43" s="717"/>
      <c r="W43" s="717"/>
      <c r="X43" s="717"/>
      <c r="Y43" s="717"/>
      <c r="Z43" s="717"/>
      <c r="AA43" s="718"/>
    </row>
    <row r="44" spans="3:27" s="18" customFormat="1" ht="165" customHeight="1" thickBot="1" x14ac:dyDescent="0.25">
      <c r="C44" s="1437" t="s">
        <v>84</v>
      </c>
      <c r="D44" s="1438"/>
      <c r="E44" s="1438"/>
      <c r="F44" s="1438"/>
      <c r="G44" s="1438"/>
      <c r="H44" s="1438"/>
      <c r="I44" s="1438"/>
      <c r="J44" s="1438"/>
      <c r="K44" s="1438"/>
      <c r="L44" s="1438"/>
      <c r="M44" s="1438"/>
      <c r="N44" s="1438"/>
      <c r="O44" s="1438"/>
      <c r="P44" s="1438"/>
      <c r="Q44" s="1438"/>
      <c r="R44" s="1438"/>
      <c r="S44" s="1438"/>
      <c r="T44" s="1438"/>
      <c r="U44" s="1438"/>
      <c r="V44" s="1438"/>
      <c r="W44" s="1438"/>
      <c r="X44" s="1438"/>
      <c r="Y44" s="1438"/>
      <c r="Z44" s="1438"/>
      <c r="AA44" s="1439"/>
    </row>
    <row r="45" spans="3:27" ht="7.5" customHeight="1" x14ac:dyDescent="0.2">
      <c r="C45" s="78"/>
      <c r="D45" s="78"/>
      <c r="E45" s="78"/>
      <c r="F45" s="78"/>
      <c r="G45" s="78"/>
      <c r="H45" s="78"/>
      <c r="I45" s="78"/>
      <c r="J45" s="78"/>
      <c r="K45" s="78"/>
      <c r="L45" s="78"/>
      <c r="M45" s="78"/>
      <c r="N45" s="78"/>
      <c r="O45" s="78"/>
      <c r="P45" s="78"/>
      <c r="Q45" s="78"/>
      <c r="R45" s="78"/>
      <c r="S45" s="78"/>
      <c r="T45" s="78"/>
      <c r="U45" s="78"/>
      <c r="V45" s="78"/>
      <c r="W45" s="78"/>
      <c r="X45" s="78"/>
      <c r="Y45" s="78"/>
      <c r="Z45" s="78"/>
      <c r="AA45" s="78"/>
    </row>
    <row r="46" spans="3:27" ht="8.25" customHeight="1" thickBot="1" x14ac:dyDescent="0.25">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row>
    <row r="47" spans="3:27" ht="45.75" customHeight="1" x14ac:dyDescent="0.2">
      <c r="C47" s="732" t="s">
        <v>46</v>
      </c>
      <c r="D47" s="733"/>
      <c r="E47" s="733"/>
      <c r="F47" s="733"/>
      <c r="G47" s="733"/>
      <c r="H47" s="733" t="s">
        <v>85</v>
      </c>
      <c r="I47" s="733"/>
      <c r="J47" s="733" t="s">
        <v>56</v>
      </c>
      <c r="K47" s="733"/>
      <c r="L47" s="733"/>
      <c r="M47" s="733"/>
      <c r="N47" s="733" t="s">
        <v>57</v>
      </c>
      <c r="O47" s="733"/>
      <c r="P47" s="733"/>
      <c r="Q47" s="733"/>
      <c r="R47" s="733"/>
      <c r="S47" s="733"/>
      <c r="T47" s="733"/>
      <c r="U47" s="733"/>
      <c r="V47" s="738" t="s">
        <v>58</v>
      </c>
      <c r="W47" s="738"/>
      <c r="X47" s="738"/>
      <c r="Y47" s="738"/>
      <c r="Z47" s="738"/>
      <c r="AA47" s="739"/>
    </row>
    <row r="48" spans="3:27" ht="122.25" customHeight="1" x14ac:dyDescent="0.2">
      <c r="C48" s="1430" t="s">
        <v>281</v>
      </c>
      <c r="D48" s="1277"/>
      <c r="E48" s="1277"/>
      <c r="F48" s="1277"/>
      <c r="G48" s="1277"/>
      <c r="H48" s="1412">
        <v>0.97</v>
      </c>
      <c r="I48" s="871"/>
      <c r="J48" s="1412">
        <v>1.03</v>
      </c>
      <c r="K48" s="871"/>
      <c r="L48" s="871"/>
      <c r="M48" s="871"/>
      <c r="N48" s="1847" t="s">
        <v>817</v>
      </c>
      <c r="O48" s="1847"/>
      <c r="P48" s="1847"/>
      <c r="Q48" s="1847"/>
      <c r="R48" s="1847"/>
      <c r="S48" s="1847"/>
      <c r="T48" s="1847"/>
      <c r="U48" s="1847"/>
      <c r="V48" s="1847" t="s">
        <v>818</v>
      </c>
      <c r="W48" s="1847"/>
      <c r="X48" s="1847"/>
      <c r="Y48" s="1847"/>
      <c r="Z48" s="1847"/>
      <c r="AA48" s="1848"/>
    </row>
    <row r="49" spans="3:27" ht="53.25" customHeight="1" x14ac:dyDescent="0.2">
      <c r="C49" s="1430" t="s">
        <v>282</v>
      </c>
      <c r="D49" s="1849"/>
      <c r="E49" s="1849"/>
      <c r="F49" s="1849"/>
      <c r="G49" s="1849"/>
      <c r="H49" s="1412">
        <v>1</v>
      </c>
      <c r="I49" s="871"/>
      <c r="J49" s="1412">
        <v>1</v>
      </c>
      <c r="K49" s="871"/>
      <c r="L49" s="871"/>
      <c r="M49" s="871"/>
      <c r="N49" s="1850" t="s">
        <v>819</v>
      </c>
      <c r="O49" s="1850"/>
      <c r="P49" s="1850"/>
      <c r="Q49" s="1850"/>
      <c r="R49" s="1850"/>
      <c r="S49" s="1850"/>
      <c r="T49" s="1850"/>
      <c r="U49" s="1850"/>
      <c r="V49" s="1847" t="s">
        <v>818</v>
      </c>
      <c r="W49" s="1847"/>
      <c r="X49" s="1847"/>
      <c r="Y49" s="1847"/>
      <c r="Z49" s="1847"/>
      <c r="AA49" s="1848"/>
    </row>
    <row r="50" spans="3:27" ht="14.25" customHeight="1" x14ac:dyDescent="0.2">
      <c r="C50" s="1430" t="s">
        <v>283</v>
      </c>
      <c r="D50" s="1277"/>
      <c r="E50" s="1277"/>
      <c r="F50" s="1277"/>
      <c r="G50" s="1277"/>
      <c r="H50" s="1773">
        <v>0.89</v>
      </c>
      <c r="I50" s="481"/>
      <c r="J50" s="1773">
        <v>1</v>
      </c>
      <c r="K50" s="481"/>
      <c r="L50" s="481"/>
      <c r="M50" s="481"/>
      <c r="N50" s="1851" t="s">
        <v>820</v>
      </c>
      <c r="O50" s="1851"/>
      <c r="P50" s="1851"/>
      <c r="Q50" s="1851"/>
      <c r="R50" s="1851"/>
      <c r="S50" s="1851"/>
      <c r="T50" s="1851"/>
      <c r="U50" s="1851"/>
      <c r="V50" s="1847" t="s">
        <v>818</v>
      </c>
      <c r="W50" s="1847"/>
      <c r="X50" s="1847"/>
      <c r="Y50" s="1847"/>
      <c r="Z50" s="1847"/>
      <c r="AA50" s="1848"/>
    </row>
    <row r="51" spans="3:27" ht="14.25" customHeight="1" thickBot="1" x14ac:dyDescent="0.25">
      <c r="C51" s="1852" t="s">
        <v>284</v>
      </c>
      <c r="D51" s="1853"/>
      <c r="E51" s="1853"/>
      <c r="F51" s="1853"/>
      <c r="G51" s="1853"/>
      <c r="H51" s="483"/>
      <c r="I51" s="483"/>
      <c r="J51" s="483"/>
      <c r="K51" s="483"/>
      <c r="L51" s="483"/>
      <c r="M51" s="483"/>
      <c r="N51" s="483"/>
      <c r="O51" s="483"/>
      <c r="P51" s="483"/>
      <c r="Q51" s="483"/>
      <c r="R51" s="483"/>
      <c r="S51" s="483"/>
      <c r="T51" s="483"/>
      <c r="U51" s="483"/>
      <c r="V51" s="483"/>
      <c r="W51" s="483"/>
      <c r="X51" s="483"/>
      <c r="Y51" s="483"/>
      <c r="Z51" s="483"/>
      <c r="AA51" s="874"/>
    </row>
  </sheetData>
  <mergeCells count="97">
    <mergeCell ref="C51:G51"/>
    <mergeCell ref="H51:I51"/>
    <mergeCell ref="J51:M51"/>
    <mergeCell ref="N51:U51"/>
    <mergeCell ref="V51:AA51"/>
    <mergeCell ref="C50:G50"/>
    <mergeCell ref="H50:I50"/>
    <mergeCell ref="J50:M50"/>
    <mergeCell ref="N50:U50"/>
    <mergeCell ref="V50:AA50"/>
    <mergeCell ref="C49:G49"/>
    <mergeCell ref="H49:I49"/>
    <mergeCell ref="J49:M49"/>
    <mergeCell ref="N49:U49"/>
    <mergeCell ref="V49:AA49"/>
    <mergeCell ref="C48:G48"/>
    <mergeCell ref="H48:I48"/>
    <mergeCell ref="J48:M48"/>
    <mergeCell ref="N48:U48"/>
    <mergeCell ref="V48:AA48"/>
    <mergeCell ref="C40:G40"/>
    <mergeCell ref="K40:AA40"/>
    <mergeCell ref="C42:AA43"/>
    <mergeCell ref="C44:AA44"/>
    <mergeCell ref="C47:G47"/>
    <mergeCell ref="H47:I47"/>
    <mergeCell ref="J47:M47"/>
    <mergeCell ref="N47:U47"/>
    <mergeCell ref="V47:AA47"/>
    <mergeCell ref="C37:G37"/>
    <mergeCell ref="K37:AA37"/>
    <mergeCell ref="C38:G38"/>
    <mergeCell ref="K38:AA38"/>
    <mergeCell ref="C39:G39"/>
    <mergeCell ref="K39:AA39"/>
    <mergeCell ref="C34:AA34"/>
    <mergeCell ref="C35:G35"/>
    <mergeCell ref="K35:AA35"/>
    <mergeCell ref="C36:G36"/>
    <mergeCell ref="K36:AA36"/>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AD50"/>
  <sheetViews>
    <sheetView tabSelected="1" topLeftCell="A36" zoomScale="70" zoomScaleNormal="70" workbookViewId="0">
      <selection activeCell="J36" sqref="J36"/>
    </sheetView>
  </sheetViews>
  <sheetFormatPr baseColWidth="10" defaultColWidth="3.7109375" defaultRowHeight="14.25" x14ac:dyDescent="0.2"/>
  <cols>
    <col min="1" max="1" width="2" style="1" customWidth="1"/>
    <col min="2" max="2" width="2.85546875" style="1" customWidth="1"/>
    <col min="3" max="6" width="2.7109375" style="1" customWidth="1"/>
    <col min="7" max="7" width="4.28515625" style="1" customWidth="1"/>
    <col min="8" max="8" width="15.42578125" style="1" customWidth="1"/>
    <col min="9" max="9" width="15.7109375" style="1" customWidth="1"/>
    <col min="10" max="10" width="15" style="1" customWidth="1"/>
    <col min="11" max="14" width="3.42578125" style="1" customWidth="1"/>
    <col min="15" max="15" width="2.7109375" style="1" customWidth="1"/>
    <col min="16" max="16" width="3.42578125" style="1" customWidth="1"/>
    <col min="17" max="17" width="3.5703125" style="1" customWidth="1"/>
    <col min="18" max="18" width="3.7109375" style="1"/>
    <col min="19" max="19" width="4.85546875" style="1" customWidth="1"/>
    <col min="20" max="20" width="7.42578125" style="1" customWidth="1"/>
    <col min="21" max="21" width="3.5703125" style="1" customWidth="1"/>
    <col min="22" max="22" width="3.7109375" style="1"/>
    <col min="23" max="25" width="5" style="1" customWidth="1"/>
    <col min="26" max="26" width="6.7109375" style="1" customWidth="1"/>
    <col min="27" max="27" width="39.5703125" style="1" customWidth="1"/>
    <col min="28" max="28" width="2" style="1" customWidth="1"/>
    <col min="29" max="29" width="1.5703125" style="1" customWidth="1"/>
    <col min="30" max="32" width="3.7109375" style="1"/>
    <col min="33" max="33" width="4.28515625" style="1" bestFit="1" customWidth="1"/>
    <col min="34" max="16384" width="3.7109375" style="1"/>
  </cols>
  <sheetData>
    <row r="2" spans="2:28"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row>
    <row r="3" spans="2:28" ht="15" customHeight="1"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6"/>
      <c r="AA3" s="486"/>
      <c r="AB3" s="487"/>
    </row>
    <row r="4" spans="2:28" ht="15.75" customHeight="1"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row>
    <row r="5" spans="2:28" ht="8.25" customHeight="1" x14ac:dyDescent="0.2">
      <c r="H5" s="3"/>
      <c r="I5" s="3"/>
      <c r="J5" s="3"/>
      <c r="K5" s="3"/>
      <c r="L5" s="3"/>
      <c r="M5" s="3"/>
      <c r="N5" s="3"/>
      <c r="O5" s="3"/>
      <c r="P5" s="3"/>
      <c r="Q5" s="3"/>
      <c r="R5" s="3"/>
      <c r="S5" s="3"/>
      <c r="T5" s="3"/>
      <c r="U5" s="3"/>
      <c r="V5" s="3"/>
      <c r="W5" s="3"/>
      <c r="X5" s="3"/>
      <c r="Y5" s="3"/>
      <c r="Z5" s="3"/>
      <c r="AA5" s="3"/>
      <c r="AB5" s="3"/>
    </row>
    <row r="6" spans="2:28" ht="9"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444" t="s">
        <v>4</v>
      </c>
      <c r="D7" s="445"/>
      <c r="E7" s="445"/>
      <c r="F7" s="445"/>
      <c r="G7" s="445"/>
      <c r="H7" s="446"/>
      <c r="I7" s="1858" t="s">
        <v>799</v>
      </c>
      <c r="J7" s="1859"/>
      <c r="K7" s="1859"/>
      <c r="L7" s="1859"/>
      <c r="M7" s="1859"/>
      <c r="N7" s="1859"/>
      <c r="O7" s="1859"/>
      <c r="P7" s="1859"/>
      <c r="Q7" s="1859"/>
      <c r="R7" s="1859"/>
      <c r="S7" s="1859"/>
      <c r="T7" s="1859"/>
      <c r="U7" s="1859"/>
      <c r="V7" s="1859"/>
      <c r="W7" s="1859"/>
      <c r="X7" s="1859"/>
      <c r="Y7" s="1859"/>
      <c r="Z7" s="1859"/>
      <c r="AA7" s="1860"/>
      <c r="AB7" s="10"/>
    </row>
    <row r="8" spans="2:28" ht="15.75" thickBot="1" x14ac:dyDescent="0.25">
      <c r="B8" s="9"/>
      <c r="C8" s="447"/>
      <c r="D8" s="448"/>
      <c r="E8" s="448"/>
      <c r="F8" s="448"/>
      <c r="G8" s="448"/>
      <c r="H8" s="449"/>
      <c r="I8" s="1861"/>
      <c r="J8" s="1862"/>
      <c r="K8" s="1862"/>
      <c r="L8" s="1862"/>
      <c r="M8" s="1862"/>
      <c r="N8" s="1862"/>
      <c r="O8" s="1862"/>
      <c r="P8" s="1862"/>
      <c r="Q8" s="1862"/>
      <c r="R8" s="1862"/>
      <c r="S8" s="1862"/>
      <c r="T8" s="1862"/>
      <c r="U8" s="1862"/>
      <c r="V8" s="1862"/>
      <c r="W8" s="1862"/>
      <c r="X8" s="1862"/>
      <c r="Y8" s="1862"/>
      <c r="Z8" s="1862"/>
      <c r="AA8" s="1863"/>
      <c r="AB8" s="10"/>
    </row>
    <row r="9" spans="2:28" ht="6.75"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345"/>
      <c r="AB9" s="10"/>
    </row>
    <row r="10" spans="2:28" ht="15" customHeight="1" thickBot="1" x14ac:dyDescent="0.25">
      <c r="B10" s="9"/>
      <c r="C10" s="444" t="s">
        <v>6</v>
      </c>
      <c r="D10" s="445"/>
      <c r="E10" s="445"/>
      <c r="F10" s="445"/>
      <c r="G10" s="445"/>
      <c r="H10" s="446"/>
      <c r="I10" s="1864" t="s">
        <v>821</v>
      </c>
      <c r="J10" s="1865"/>
      <c r="K10" s="1865"/>
      <c r="L10" s="1865"/>
      <c r="M10" s="1865"/>
      <c r="N10" s="1865"/>
      <c r="O10" s="1865"/>
      <c r="P10" s="1865"/>
      <c r="Q10" s="1866"/>
      <c r="R10" s="498" t="s">
        <v>8</v>
      </c>
      <c r="S10" s="499"/>
      <c r="T10" s="499"/>
      <c r="U10" s="500"/>
      <c r="V10" s="400" t="s">
        <v>9</v>
      </c>
      <c r="W10" s="401"/>
      <c r="X10" s="401"/>
      <c r="Y10" s="401"/>
      <c r="Z10" s="401"/>
      <c r="AA10" s="402"/>
      <c r="AB10" s="10"/>
    </row>
    <row r="11" spans="2:28" ht="28.5" customHeight="1" thickBot="1" x14ac:dyDescent="0.25">
      <c r="B11" s="9"/>
      <c r="C11" s="447"/>
      <c r="D11" s="448"/>
      <c r="E11" s="448"/>
      <c r="F11" s="448"/>
      <c r="G11" s="448"/>
      <c r="H11" s="449"/>
      <c r="I11" s="1867"/>
      <c r="J11" s="1868"/>
      <c r="K11" s="1868"/>
      <c r="L11" s="1868"/>
      <c r="M11" s="1868"/>
      <c r="N11" s="1868"/>
      <c r="O11" s="1868"/>
      <c r="P11" s="1868"/>
      <c r="Q11" s="1869"/>
      <c r="R11" s="427" t="s">
        <v>822</v>
      </c>
      <c r="S11" s="507"/>
      <c r="T11" s="507"/>
      <c r="U11" s="508"/>
      <c r="V11" s="1854">
        <v>5</v>
      </c>
      <c r="W11" s="1855"/>
      <c r="X11" s="1855"/>
      <c r="Y11" s="1855"/>
      <c r="Z11" s="1855"/>
      <c r="AA11" s="1856"/>
      <c r="AB11" s="10"/>
    </row>
    <row r="12" spans="2:28" ht="5.2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341"/>
      <c r="AB12" s="16"/>
    </row>
    <row r="13" spans="2:28" ht="15" customHeight="1" x14ac:dyDescent="0.2">
      <c r="B13" s="14"/>
      <c r="C13" s="1802" t="s">
        <v>11</v>
      </c>
      <c r="D13" s="1803"/>
      <c r="E13" s="1803"/>
      <c r="F13" s="1803"/>
      <c r="G13" s="1803"/>
      <c r="H13" s="1804"/>
      <c r="I13" s="450" t="s">
        <v>823</v>
      </c>
      <c r="J13" s="451"/>
      <c r="K13" s="451"/>
      <c r="L13" s="451"/>
      <c r="M13" s="451"/>
      <c r="N13" s="451"/>
      <c r="O13" s="451"/>
      <c r="P13" s="451"/>
      <c r="Q13" s="451"/>
      <c r="R13" s="451"/>
      <c r="S13" s="452"/>
      <c r="T13" s="1870" t="s">
        <v>13</v>
      </c>
      <c r="U13" s="1871"/>
      <c r="V13" s="1871"/>
      <c r="W13" s="1871"/>
      <c r="X13" s="1871"/>
      <c r="Y13" s="1871"/>
      <c r="Z13" s="1871"/>
      <c r="AA13" s="1872"/>
      <c r="AB13" s="16"/>
    </row>
    <row r="14" spans="2:28" ht="30" customHeight="1" thickBot="1" x14ac:dyDescent="0.25">
      <c r="B14" s="14"/>
      <c r="C14" s="1805"/>
      <c r="D14" s="1806"/>
      <c r="E14" s="1806"/>
      <c r="F14" s="1806"/>
      <c r="G14" s="1806"/>
      <c r="H14" s="1807"/>
      <c r="I14" s="453"/>
      <c r="J14" s="454"/>
      <c r="K14" s="454"/>
      <c r="L14" s="454"/>
      <c r="M14" s="454"/>
      <c r="N14" s="454"/>
      <c r="O14" s="454"/>
      <c r="P14" s="454"/>
      <c r="Q14" s="454"/>
      <c r="R14" s="454"/>
      <c r="S14" s="455"/>
      <c r="T14" s="1873" t="s">
        <v>67</v>
      </c>
      <c r="U14" s="1874"/>
      <c r="V14" s="1874"/>
      <c r="W14" s="1874"/>
      <c r="X14" s="1874"/>
      <c r="Y14" s="1874"/>
      <c r="Z14" s="1874"/>
      <c r="AA14" s="1875"/>
      <c r="AB14" s="16"/>
    </row>
    <row r="15" spans="2:28" ht="6" customHeight="1" thickBot="1" x14ac:dyDescent="0.25">
      <c r="B15" s="14"/>
      <c r="C15" s="15"/>
      <c r="D15" s="15"/>
      <c r="E15" s="15"/>
      <c r="F15" s="15"/>
      <c r="G15" s="15"/>
      <c r="H15" s="15"/>
      <c r="I15" s="352"/>
      <c r="J15" s="352"/>
      <c r="K15" s="352"/>
      <c r="L15" s="352"/>
      <c r="M15" s="352"/>
      <c r="N15" s="352"/>
      <c r="O15" s="352"/>
      <c r="P15" s="352"/>
      <c r="Q15" s="352"/>
      <c r="R15" s="352"/>
      <c r="S15" s="352"/>
      <c r="T15" s="352"/>
      <c r="U15" s="352"/>
      <c r="V15" s="352"/>
      <c r="W15" s="352"/>
      <c r="X15" s="352"/>
      <c r="Y15" s="352"/>
      <c r="Z15" s="352"/>
      <c r="AA15" s="351"/>
      <c r="AB15" s="16"/>
    </row>
    <row r="16" spans="2:28" ht="33.75" customHeight="1" thickBot="1" x14ac:dyDescent="0.25">
      <c r="B16" s="14"/>
      <c r="C16" s="1814" t="s">
        <v>15</v>
      </c>
      <c r="D16" s="1815"/>
      <c r="E16" s="1815"/>
      <c r="F16" s="1815"/>
      <c r="G16" s="1815"/>
      <c r="H16" s="1816"/>
      <c r="I16" s="424" t="s">
        <v>824</v>
      </c>
      <c r="J16" s="425"/>
      <c r="K16" s="425"/>
      <c r="L16" s="425"/>
      <c r="M16" s="425"/>
      <c r="N16" s="425"/>
      <c r="O16" s="425"/>
      <c r="P16" s="425"/>
      <c r="Q16" s="425"/>
      <c r="R16" s="425"/>
      <c r="S16" s="425"/>
      <c r="T16" s="425"/>
      <c r="U16" s="425"/>
      <c r="V16" s="425"/>
      <c r="W16" s="425"/>
      <c r="X16" s="425"/>
      <c r="Y16" s="425"/>
      <c r="Z16" s="425"/>
      <c r="AA16" s="426"/>
      <c r="AB16" s="16"/>
    </row>
    <row r="18" spans="3:27" ht="49.5" customHeight="1" thickBot="1" x14ac:dyDescent="0.25">
      <c r="C18" s="1814" t="s">
        <v>69</v>
      </c>
      <c r="D18" s="1815"/>
      <c r="E18" s="1815"/>
      <c r="F18" s="1815"/>
      <c r="G18" s="1815"/>
      <c r="H18" s="1816"/>
      <c r="I18" s="424" t="s">
        <v>825</v>
      </c>
      <c r="J18" s="425"/>
      <c r="K18" s="425"/>
      <c r="L18" s="425"/>
      <c r="M18" s="425"/>
      <c r="N18" s="425"/>
      <c r="O18" s="425"/>
      <c r="P18" s="425"/>
      <c r="Q18" s="425"/>
      <c r="R18" s="425"/>
      <c r="S18" s="425"/>
      <c r="T18" s="425"/>
      <c r="U18" s="425"/>
      <c r="V18" s="425"/>
      <c r="W18" s="425"/>
      <c r="X18" s="425"/>
      <c r="Y18" s="425"/>
      <c r="Z18" s="425"/>
      <c r="AA18" s="426"/>
    </row>
    <row r="19" spans="3:27" ht="6.75" customHeight="1" thickBot="1" x14ac:dyDescent="0.25">
      <c r="C19" s="13"/>
      <c r="D19" s="13"/>
      <c r="E19" s="13"/>
      <c r="F19" s="13"/>
      <c r="G19" s="13"/>
      <c r="H19" s="13"/>
      <c r="I19" s="17"/>
      <c r="J19" s="17"/>
      <c r="K19" s="17"/>
      <c r="L19" s="17"/>
      <c r="M19" s="17"/>
      <c r="N19" s="17"/>
      <c r="O19" s="17"/>
      <c r="P19" s="17"/>
      <c r="Q19" s="17"/>
      <c r="R19" s="17"/>
      <c r="S19" s="17"/>
      <c r="T19" s="17"/>
      <c r="U19" s="17"/>
      <c r="V19" s="17"/>
      <c r="W19" s="17"/>
      <c r="X19" s="17"/>
      <c r="Y19" s="17"/>
      <c r="Z19" s="17"/>
      <c r="AA19" s="342"/>
    </row>
    <row r="20" spans="3:27" ht="14.25" customHeight="1" x14ac:dyDescent="0.2">
      <c r="C20" s="462" t="s">
        <v>19</v>
      </c>
      <c r="D20" s="463"/>
      <c r="E20" s="463"/>
      <c r="F20" s="463"/>
      <c r="G20" s="463"/>
      <c r="H20" s="464"/>
      <c r="I20" s="468" t="s">
        <v>805</v>
      </c>
      <c r="J20" s="469"/>
      <c r="K20" s="469"/>
      <c r="L20" s="470"/>
      <c r="M20" s="400" t="s">
        <v>21</v>
      </c>
      <c r="N20" s="401"/>
      <c r="O20" s="401"/>
      <c r="P20" s="401"/>
      <c r="Q20" s="401"/>
      <c r="R20" s="401"/>
      <c r="S20" s="402"/>
      <c r="T20" s="400" t="s">
        <v>22</v>
      </c>
      <c r="U20" s="401"/>
      <c r="V20" s="401"/>
      <c r="W20" s="401"/>
      <c r="X20" s="401"/>
      <c r="Y20" s="401"/>
      <c r="Z20" s="401"/>
      <c r="AA20" s="402"/>
    </row>
    <row r="21" spans="3:27" ht="21.75" customHeight="1" thickBot="1" x14ac:dyDescent="0.25">
      <c r="C21" s="465"/>
      <c r="D21" s="466"/>
      <c r="E21" s="466"/>
      <c r="F21" s="466"/>
      <c r="G21" s="466"/>
      <c r="H21" s="467"/>
      <c r="I21" s="471"/>
      <c r="J21" s="472"/>
      <c r="K21" s="472"/>
      <c r="L21" s="473"/>
      <c r="M21" s="474" t="s">
        <v>218</v>
      </c>
      <c r="N21" s="475"/>
      <c r="O21" s="475"/>
      <c r="P21" s="475"/>
      <c r="Q21" s="475"/>
      <c r="R21" s="475"/>
      <c r="S21" s="476"/>
      <c r="T21" s="477" t="s">
        <v>219</v>
      </c>
      <c r="U21" s="475"/>
      <c r="V21" s="475"/>
      <c r="W21" s="475"/>
      <c r="X21" s="475"/>
      <c r="Y21" s="475"/>
      <c r="Z21" s="475"/>
      <c r="AA21" s="476"/>
    </row>
    <row r="22" spans="3:27" ht="6.75" customHeight="1" thickBot="1" x14ac:dyDescent="0.25">
      <c r="C22" s="15"/>
      <c r="D22" s="15"/>
      <c r="E22" s="15"/>
      <c r="F22" s="15"/>
      <c r="G22" s="15"/>
      <c r="H22" s="15"/>
      <c r="I22" s="15"/>
      <c r="J22" s="15"/>
      <c r="K22" s="15"/>
      <c r="L22" s="15"/>
      <c r="M22" s="15"/>
      <c r="N22" s="15"/>
      <c r="O22" s="15"/>
      <c r="P22" s="15"/>
      <c r="Q22" s="15"/>
      <c r="R22" s="15"/>
      <c r="S22" s="15"/>
      <c r="T22" s="15"/>
      <c r="U22" s="15"/>
      <c r="V22" s="15"/>
      <c r="W22" s="15"/>
      <c r="X22" s="15"/>
      <c r="Y22" s="15"/>
      <c r="Z22" s="15"/>
      <c r="AA22" s="341"/>
    </row>
    <row r="23" spans="3:27" ht="23.25" customHeight="1" x14ac:dyDescent="0.2">
      <c r="C23" s="1817" t="s">
        <v>25</v>
      </c>
      <c r="D23" s="1818"/>
      <c r="E23" s="1818"/>
      <c r="F23" s="1818"/>
      <c r="G23" s="1818"/>
      <c r="H23" s="1818"/>
      <c r="I23" s="1819"/>
      <c r="J23" s="1817" t="s">
        <v>26</v>
      </c>
      <c r="K23" s="1818"/>
      <c r="L23" s="1818"/>
      <c r="M23" s="1818"/>
      <c r="N23" s="1818"/>
      <c r="O23" s="1818"/>
      <c r="P23" s="1819"/>
      <c r="Q23" s="1817" t="s">
        <v>27</v>
      </c>
      <c r="R23" s="1818"/>
      <c r="S23" s="1818"/>
      <c r="T23" s="1818"/>
      <c r="U23" s="1818"/>
      <c r="V23" s="1818"/>
      <c r="W23" s="1818"/>
      <c r="X23" s="1818"/>
      <c r="Y23" s="1818"/>
      <c r="Z23" s="1818"/>
      <c r="AA23" s="1819"/>
    </row>
    <row r="24" spans="3:27" ht="31.5" customHeight="1" thickBot="1" x14ac:dyDescent="0.25">
      <c r="C24" s="403" t="s">
        <v>826</v>
      </c>
      <c r="D24" s="404"/>
      <c r="E24" s="404"/>
      <c r="F24" s="404"/>
      <c r="G24" s="404"/>
      <c r="H24" s="404"/>
      <c r="I24" s="405"/>
      <c r="J24" s="403" t="s">
        <v>807</v>
      </c>
      <c r="K24" s="404"/>
      <c r="L24" s="404"/>
      <c r="M24" s="404"/>
      <c r="N24" s="404"/>
      <c r="O24" s="404"/>
      <c r="P24" s="405"/>
      <c r="Q24" s="406" t="s">
        <v>808</v>
      </c>
      <c r="R24" s="407"/>
      <c r="S24" s="407"/>
      <c r="T24" s="407"/>
      <c r="U24" s="407"/>
      <c r="V24" s="407"/>
      <c r="W24" s="407"/>
      <c r="X24" s="407"/>
      <c r="Y24" s="407"/>
      <c r="Z24" s="407"/>
      <c r="AA24" s="408"/>
    </row>
    <row r="25" spans="3:27" ht="7.5" customHeight="1" thickBot="1" x14ac:dyDescent="0.25">
      <c r="C25" s="15"/>
      <c r="D25" s="15"/>
      <c r="E25" s="15"/>
      <c r="F25" s="15"/>
      <c r="G25" s="15"/>
      <c r="H25" s="15"/>
      <c r="I25" s="15"/>
      <c r="J25" s="15"/>
      <c r="K25" s="15"/>
      <c r="L25" s="15"/>
      <c r="M25" s="15"/>
      <c r="N25" s="15"/>
      <c r="O25" s="15"/>
      <c r="P25" s="15"/>
      <c r="Q25" s="15"/>
      <c r="R25" s="15"/>
      <c r="S25" s="15"/>
      <c r="T25" s="15"/>
      <c r="U25" s="15"/>
      <c r="V25" s="15"/>
      <c r="W25" s="15"/>
      <c r="X25" s="15"/>
      <c r="Y25" s="15"/>
      <c r="Z25" s="15"/>
      <c r="AA25" s="341"/>
    </row>
    <row r="26" spans="3:27" ht="36.75" customHeight="1" thickBot="1" x14ac:dyDescent="0.25">
      <c r="C26" s="1814" t="s">
        <v>31</v>
      </c>
      <c r="D26" s="1815"/>
      <c r="E26" s="1815"/>
      <c r="F26" s="1815"/>
      <c r="G26" s="1815"/>
      <c r="H26" s="1816"/>
      <c r="I26" s="424" t="s">
        <v>827</v>
      </c>
      <c r="J26" s="425"/>
      <c r="K26" s="425"/>
      <c r="L26" s="425"/>
      <c r="M26" s="425"/>
      <c r="N26" s="425"/>
      <c r="O26" s="425"/>
      <c r="P26" s="425"/>
      <c r="Q26" s="425"/>
      <c r="R26" s="425"/>
      <c r="S26" s="425"/>
      <c r="T26" s="425"/>
      <c r="U26" s="425"/>
      <c r="V26" s="425"/>
      <c r="W26" s="425"/>
      <c r="X26" s="425"/>
      <c r="Y26" s="425"/>
      <c r="Z26" s="425"/>
      <c r="AA26" s="426"/>
    </row>
    <row r="27" spans="3:27" ht="6" customHeight="1" thickBot="1" x14ac:dyDescent="0.25">
      <c r="C27" s="13"/>
      <c r="D27" s="13"/>
      <c r="E27" s="13"/>
      <c r="F27" s="13"/>
      <c r="G27" s="13"/>
      <c r="H27" s="13"/>
      <c r="I27" s="17"/>
      <c r="J27" s="17"/>
      <c r="K27" s="17"/>
      <c r="L27" s="17"/>
      <c r="M27" s="17"/>
      <c r="N27" s="17"/>
      <c r="O27" s="17"/>
      <c r="P27" s="17"/>
      <c r="Q27" s="17"/>
      <c r="R27" s="17"/>
      <c r="S27" s="17"/>
      <c r="T27" s="17"/>
      <c r="U27" s="17"/>
      <c r="V27" s="17"/>
      <c r="W27" s="17"/>
      <c r="X27" s="17"/>
      <c r="Y27" s="17"/>
      <c r="Z27" s="17"/>
      <c r="AA27" s="342"/>
    </row>
    <row r="28" spans="3:27" ht="30.75" customHeight="1" thickBot="1" x14ac:dyDescent="0.25">
      <c r="C28" s="1814" t="s">
        <v>33</v>
      </c>
      <c r="D28" s="1815"/>
      <c r="E28" s="1815"/>
      <c r="F28" s="1815"/>
      <c r="G28" s="1815"/>
      <c r="H28" s="1816"/>
      <c r="I28" s="427">
        <v>0.9</v>
      </c>
      <c r="J28" s="424"/>
      <c r="K28" s="1528" t="s">
        <v>34</v>
      </c>
      <c r="L28" s="1529"/>
      <c r="M28" s="1529"/>
      <c r="N28" s="1820"/>
      <c r="O28" s="1434" t="s">
        <v>35</v>
      </c>
      <c r="P28" s="1435"/>
      <c r="Q28" s="1435"/>
      <c r="R28" s="1436"/>
      <c r="S28" s="329" t="s">
        <v>37</v>
      </c>
      <c r="T28" s="1435" t="s">
        <v>36</v>
      </c>
      <c r="U28" s="1435"/>
      <c r="V28" s="1436"/>
      <c r="W28" s="31"/>
      <c r="X28" s="1821" t="s">
        <v>38</v>
      </c>
      <c r="Y28" s="1822"/>
      <c r="Z28" s="1823"/>
      <c r="AA28" s="30"/>
    </row>
    <row r="29" spans="3:27" ht="6.75" customHeight="1" thickBot="1" x14ac:dyDescent="0.25">
      <c r="C29" s="15"/>
      <c r="D29" s="15"/>
      <c r="E29" s="15"/>
      <c r="F29" s="15"/>
      <c r="G29" s="15"/>
      <c r="H29" s="15"/>
      <c r="I29" s="15"/>
      <c r="J29" s="15"/>
      <c r="K29" s="15"/>
      <c r="L29" s="15"/>
      <c r="M29" s="15"/>
      <c r="N29" s="15"/>
      <c r="O29" s="15"/>
      <c r="P29" s="15"/>
      <c r="Q29" s="15"/>
      <c r="R29" s="15"/>
      <c r="S29" s="15"/>
      <c r="T29" s="15"/>
      <c r="U29" s="15"/>
      <c r="V29" s="15"/>
      <c r="W29" s="15"/>
      <c r="X29" s="15"/>
      <c r="Y29" s="15"/>
      <c r="Z29" s="15"/>
      <c r="AA29" s="341"/>
    </row>
    <row r="30" spans="3:27" ht="15" customHeight="1" x14ac:dyDescent="0.25">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row>
    <row r="31" spans="3:27" ht="14.25" customHeight="1" x14ac:dyDescent="0.2">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row>
    <row r="32" spans="3:27" ht="15" customHeight="1" thickBot="1" x14ac:dyDescent="0.25">
      <c r="C32" s="438"/>
      <c r="D32" s="439"/>
      <c r="E32" s="439"/>
      <c r="F32" s="439"/>
      <c r="G32" s="439"/>
      <c r="H32" s="439"/>
      <c r="I32" s="439"/>
      <c r="J32" s="440"/>
      <c r="K32" s="1878">
        <v>0</v>
      </c>
      <c r="L32" s="1879"/>
      <c r="M32" s="1879"/>
      <c r="N32" s="1879"/>
      <c r="O32" s="1880">
        <v>0.79900000000000004</v>
      </c>
      <c r="P32" s="1879"/>
      <c r="Q32" s="1879"/>
      <c r="R32" s="1879"/>
      <c r="S32" s="1881">
        <v>0.8</v>
      </c>
      <c r="T32" s="1879"/>
      <c r="U32" s="1880">
        <v>0.89900000000000002</v>
      </c>
      <c r="V32" s="1879"/>
      <c r="W32" s="1879"/>
      <c r="X32" s="1881">
        <v>0.9</v>
      </c>
      <c r="Y32" s="1879"/>
      <c r="Z32" s="1881">
        <v>1</v>
      </c>
      <c r="AA32" s="1882"/>
    </row>
    <row r="34" spans="3:30" s="18" customFormat="1" ht="15.75" customHeight="1" x14ac:dyDescent="0.2">
      <c r="C34" s="1521" t="s">
        <v>45</v>
      </c>
      <c r="D34" s="1829"/>
      <c r="E34" s="1829"/>
      <c r="F34" s="1829"/>
      <c r="G34" s="1829"/>
      <c r="H34" s="1829"/>
      <c r="I34" s="1829"/>
      <c r="J34" s="1829"/>
      <c r="K34" s="1829"/>
      <c r="L34" s="1829"/>
      <c r="M34" s="1829"/>
      <c r="N34" s="1829"/>
      <c r="O34" s="1829"/>
      <c r="P34" s="1829"/>
      <c r="Q34" s="1829"/>
      <c r="R34" s="1829"/>
      <c r="S34" s="1829"/>
      <c r="T34" s="1829"/>
      <c r="U34" s="1829"/>
      <c r="V34" s="1829"/>
      <c r="W34" s="1829"/>
      <c r="X34" s="1829"/>
      <c r="Y34" s="1829"/>
      <c r="Z34" s="1829"/>
      <c r="AA34" s="1523"/>
      <c r="AB34" s="16"/>
    </row>
    <row r="35" spans="3:30" s="18" customFormat="1" ht="69.75" customHeight="1" x14ac:dyDescent="0.2">
      <c r="C35" s="1830" t="s">
        <v>46</v>
      </c>
      <c r="D35" s="1831"/>
      <c r="E35" s="1831"/>
      <c r="F35" s="1831"/>
      <c r="G35" s="1831"/>
      <c r="H35" s="350" t="s">
        <v>828</v>
      </c>
      <c r="I35" s="350" t="s">
        <v>829</v>
      </c>
      <c r="J35" s="349" t="s">
        <v>812</v>
      </c>
      <c r="K35" s="1832" t="s">
        <v>50</v>
      </c>
      <c r="L35" s="1832"/>
      <c r="M35" s="1832"/>
      <c r="N35" s="1832"/>
      <c r="O35" s="1832"/>
      <c r="P35" s="1832"/>
      <c r="Q35" s="1832"/>
      <c r="R35" s="1832"/>
      <c r="S35" s="1832"/>
      <c r="T35" s="1832"/>
      <c r="U35" s="1832"/>
      <c r="V35" s="1832"/>
      <c r="W35" s="1832"/>
      <c r="X35" s="1832"/>
      <c r="Y35" s="1832"/>
      <c r="Z35" s="1832"/>
      <c r="AA35" s="1833"/>
      <c r="AB35" s="16"/>
    </row>
    <row r="36" spans="3:30" s="18" customFormat="1" ht="390.75" customHeight="1" x14ac:dyDescent="0.2">
      <c r="C36" s="1430" t="s">
        <v>281</v>
      </c>
      <c r="D36" s="1277"/>
      <c r="E36" s="1277"/>
      <c r="F36" s="1277"/>
      <c r="G36" s="1277"/>
      <c r="H36" s="274">
        <v>23</v>
      </c>
      <c r="I36" s="274">
        <v>25</v>
      </c>
      <c r="J36" s="348">
        <f>+H36/I36</f>
        <v>0.92</v>
      </c>
      <c r="K36" s="348">
        <f t="shared" ref="K36:AA36" si="0">+I36/J36</f>
        <v>27.173913043478258</v>
      </c>
      <c r="L36" s="348">
        <f t="shared" si="0"/>
        <v>3.3856000000000004E-2</v>
      </c>
      <c r="M36" s="348">
        <f t="shared" si="0"/>
        <v>802.63211966795416</v>
      </c>
      <c r="N36" s="348">
        <f t="shared" si="0"/>
        <v>4.2181217484800014E-5</v>
      </c>
      <c r="O36" s="348">
        <f t="shared" si="0"/>
        <v>19028187.604048707</v>
      </c>
      <c r="P36" s="348">
        <f t="shared" si="0"/>
        <v>2.216775363084235E-12</v>
      </c>
      <c r="Q36" s="348">
        <f t="shared" si="0"/>
        <v>8.5837238724876861E+18</v>
      </c>
      <c r="R36" s="348">
        <f t="shared" si="0"/>
        <v>2.5825334039336727E-31</v>
      </c>
      <c r="S36" s="348">
        <f t="shared" si="0"/>
        <v>3.3237610245091498E+49</v>
      </c>
      <c r="T36" s="348">
        <f t="shared" si="0"/>
        <v>7.7699130138727676E-81</v>
      </c>
      <c r="U36" s="348">
        <f t="shared" si="0"/>
        <v>4.2777326059825264E+129</v>
      </c>
      <c r="V36" s="348">
        <f t="shared" si="0"/>
        <v>1.8163624820790181E-210</v>
      </c>
      <c r="W36" s="348" t="e">
        <f t="shared" si="0"/>
        <v>#NUM!</v>
      </c>
      <c r="X36" s="348" t="e">
        <f t="shared" si="0"/>
        <v>#NUM!</v>
      </c>
      <c r="Y36" s="348" t="e">
        <f t="shared" si="0"/>
        <v>#NUM!</v>
      </c>
      <c r="Z36" s="348" t="e">
        <f t="shared" si="0"/>
        <v>#NUM!</v>
      </c>
      <c r="AA36" s="348" t="e">
        <f t="shared" si="0"/>
        <v>#NUM!</v>
      </c>
      <c r="AB36" s="16"/>
    </row>
    <row r="37" spans="3:30" s="18" customFormat="1" ht="296.25" customHeight="1" thickBot="1" x14ac:dyDescent="0.25">
      <c r="C37" s="1430" t="s">
        <v>282</v>
      </c>
      <c r="D37" s="1277"/>
      <c r="E37" s="1277"/>
      <c r="F37" s="1277"/>
      <c r="G37" s="1277"/>
      <c r="H37" s="347">
        <v>89</v>
      </c>
      <c r="I37" s="347">
        <v>45</v>
      </c>
      <c r="J37" s="348">
        <f t="shared" ref="J37:J38" si="1">+H37/I37</f>
        <v>1.9777777777777779</v>
      </c>
      <c r="K37" s="1883" t="s">
        <v>830</v>
      </c>
      <c r="L37" s="1883"/>
      <c r="M37" s="1883"/>
      <c r="N37" s="1883"/>
      <c r="O37" s="1883"/>
      <c r="P37" s="1883"/>
      <c r="Q37" s="1883"/>
      <c r="R37" s="1883"/>
      <c r="S37" s="1883"/>
      <c r="T37" s="1883"/>
      <c r="U37" s="1883"/>
      <c r="V37" s="1883"/>
      <c r="W37" s="1883"/>
      <c r="X37" s="1883"/>
      <c r="Y37" s="1883"/>
      <c r="Z37" s="1883"/>
      <c r="AA37" s="1884"/>
      <c r="AB37" s="16"/>
    </row>
    <row r="38" spans="3:30" s="18" customFormat="1" ht="226.7" customHeight="1" x14ac:dyDescent="0.2">
      <c r="C38" s="1430" t="s">
        <v>283</v>
      </c>
      <c r="D38" s="1277"/>
      <c r="E38" s="1277"/>
      <c r="F38" s="1277"/>
      <c r="G38" s="1277"/>
      <c r="H38" s="274">
        <v>46</v>
      </c>
      <c r="I38" s="274">
        <v>17</v>
      </c>
      <c r="J38" s="348">
        <f t="shared" si="1"/>
        <v>2.7058823529411766</v>
      </c>
      <c r="K38" s="1883" t="s">
        <v>831</v>
      </c>
      <c r="L38" s="1883"/>
      <c r="M38" s="1883"/>
      <c r="N38" s="1883"/>
      <c r="O38" s="1883"/>
      <c r="P38" s="1883"/>
      <c r="Q38" s="1883"/>
      <c r="R38" s="1883"/>
      <c r="S38" s="1883"/>
      <c r="T38" s="1883"/>
      <c r="U38" s="1883"/>
      <c r="V38" s="1883"/>
      <c r="W38" s="1883"/>
      <c r="X38" s="1883"/>
      <c r="Y38" s="1883"/>
      <c r="Z38" s="1883"/>
      <c r="AA38" s="1884"/>
      <c r="AB38" s="16"/>
    </row>
    <row r="39" spans="3:30" s="18" customFormat="1" ht="300" customHeight="1" thickBot="1" x14ac:dyDescent="0.25">
      <c r="C39" s="1852" t="s">
        <v>284</v>
      </c>
      <c r="D39" s="1853"/>
      <c r="E39" s="1853"/>
      <c r="F39" s="1853"/>
      <c r="G39" s="1853"/>
      <c r="H39" s="347">
        <f>SUM(H36:H38)</f>
        <v>158</v>
      </c>
      <c r="I39" s="347">
        <f>SUM(I36:I38)</f>
        <v>87</v>
      </c>
      <c r="J39" s="348">
        <f>I39/H39</f>
        <v>0.55063291139240511</v>
      </c>
      <c r="K39" s="1876"/>
      <c r="L39" s="1876"/>
      <c r="M39" s="1876"/>
      <c r="N39" s="1876"/>
      <c r="O39" s="1876"/>
      <c r="P39" s="1876"/>
      <c r="Q39" s="1876"/>
      <c r="R39" s="1876"/>
      <c r="S39" s="1876"/>
      <c r="T39" s="1876"/>
      <c r="U39" s="1876"/>
      <c r="V39" s="1876"/>
      <c r="W39" s="1876"/>
      <c r="X39" s="1876"/>
      <c r="Y39" s="1876"/>
      <c r="Z39" s="1876"/>
      <c r="AA39" s="1877"/>
      <c r="AB39" s="16"/>
    </row>
    <row r="40" spans="3:30" s="18" customFormat="1" ht="4.5" customHeight="1" thickBot="1" x14ac:dyDescent="0.25">
      <c r="C40" s="15"/>
      <c r="D40" s="15"/>
      <c r="E40" s="15"/>
      <c r="F40" s="15"/>
      <c r="G40" s="15"/>
      <c r="H40" s="100"/>
      <c r="I40" s="100"/>
      <c r="J40" s="101"/>
      <c r="K40" s="15"/>
      <c r="L40" s="15"/>
      <c r="M40" s="15"/>
      <c r="N40" s="15"/>
      <c r="O40" s="15"/>
      <c r="P40" s="15"/>
      <c r="Q40" s="15"/>
      <c r="R40" s="15"/>
      <c r="S40" s="15"/>
      <c r="T40" s="15"/>
      <c r="U40" s="15"/>
      <c r="V40" s="15"/>
      <c r="W40" s="15"/>
      <c r="X40" s="15"/>
      <c r="Y40" s="15"/>
      <c r="Z40" s="15"/>
      <c r="AA40" s="15"/>
      <c r="AB40" s="16"/>
    </row>
    <row r="41" spans="3:30" s="18" customFormat="1" x14ac:dyDescent="0.2">
      <c r="C41" s="588" t="s">
        <v>54</v>
      </c>
      <c r="D41" s="589"/>
      <c r="E41" s="589"/>
      <c r="F41" s="589"/>
      <c r="G41" s="589"/>
      <c r="H41" s="589"/>
      <c r="I41" s="589"/>
      <c r="J41" s="589"/>
      <c r="K41" s="589"/>
      <c r="L41" s="589"/>
      <c r="M41" s="589"/>
      <c r="N41" s="589"/>
      <c r="O41" s="589"/>
      <c r="P41" s="589"/>
      <c r="Q41" s="589"/>
      <c r="R41" s="589"/>
      <c r="S41" s="589"/>
      <c r="T41" s="589"/>
      <c r="U41" s="589"/>
      <c r="V41" s="589"/>
      <c r="W41" s="589"/>
      <c r="X41" s="589"/>
      <c r="Y41" s="589"/>
      <c r="Z41" s="589"/>
      <c r="AA41" s="590"/>
      <c r="AB41" s="16"/>
    </row>
    <row r="42" spans="3:30" s="18" customFormat="1" ht="15" customHeight="1" thickBot="1" x14ac:dyDescent="0.25">
      <c r="C42" s="716"/>
      <c r="D42" s="717"/>
      <c r="E42" s="717"/>
      <c r="F42" s="717"/>
      <c r="G42" s="717"/>
      <c r="H42" s="717"/>
      <c r="I42" s="717"/>
      <c r="J42" s="717"/>
      <c r="K42" s="717"/>
      <c r="L42" s="717"/>
      <c r="M42" s="717"/>
      <c r="N42" s="717"/>
      <c r="O42" s="717"/>
      <c r="P42" s="717"/>
      <c r="Q42" s="717"/>
      <c r="R42" s="717"/>
      <c r="S42" s="717"/>
      <c r="T42" s="717"/>
      <c r="U42" s="717"/>
      <c r="V42" s="717"/>
      <c r="W42" s="717"/>
      <c r="X42" s="717"/>
      <c r="Y42" s="717"/>
      <c r="Z42" s="717"/>
      <c r="AA42" s="718"/>
      <c r="AB42" s="16"/>
    </row>
    <row r="43" spans="3:30" s="18" customFormat="1" ht="165" customHeight="1" thickBot="1" x14ac:dyDescent="0.25">
      <c r="C43" s="1437" t="s">
        <v>84</v>
      </c>
      <c r="D43" s="1438"/>
      <c r="E43" s="1438"/>
      <c r="F43" s="1438"/>
      <c r="G43" s="1438"/>
      <c r="H43" s="1438"/>
      <c r="I43" s="1438"/>
      <c r="J43" s="1438"/>
      <c r="K43" s="1438"/>
      <c r="L43" s="1438"/>
      <c r="M43" s="1438"/>
      <c r="N43" s="1438"/>
      <c r="O43" s="1438"/>
      <c r="P43" s="1438"/>
      <c r="Q43" s="1438"/>
      <c r="R43" s="1438"/>
      <c r="S43" s="1438"/>
      <c r="T43" s="1438"/>
      <c r="U43" s="1438"/>
      <c r="V43" s="1438"/>
      <c r="W43" s="1438"/>
      <c r="X43" s="1438"/>
      <c r="Y43" s="1438"/>
      <c r="Z43" s="1438"/>
      <c r="AA43" s="1439"/>
      <c r="AB43" s="16"/>
      <c r="AD43" s="1857"/>
    </row>
    <row r="44" spans="3:30" ht="7.5" customHeight="1" x14ac:dyDescent="0.2">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21"/>
      <c r="AD44" s="1857"/>
    </row>
    <row r="45" spans="3:30" ht="8.25" customHeight="1" thickBot="1" x14ac:dyDescent="0.25">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23"/>
      <c r="AD45" s="346"/>
    </row>
    <row r="46" spans="3:30" ht="28.35" customHeight="1" x14ac:dyDescent="0.2">
      <c r="C46" s="1891" t="s">
        <v>46</v>
      </c>
      <c r="D46" s="1892"/>
      <c r="E46" s="1892"/>
      <c r="F46" s="1892"/>
      <c r="G46" s="1893"/>
      <c r="H46" s="1894" t="s">
        <v>85</v>
      </c>
      <c r="I46" s="1893"/>
      <c r="J46" s="1894" t="s">
        <v>56</v>
      </c>
      <c r="K46" s="1892"/>
      <c r="L46" s="1892"/>
      <c r="M46" s="1893"/>
      <c r="N46" s="1894" t="s">
        <v>57</v>
      </c>
      <c r="O46" s="1892"/>
      <c r="P46" s="1892"/>
      <c r="Q46" s="1892"/>
      <c r="R46" s="1892"/>
      <c r="S46" s="1892"/>
      <c r="T46" s="1892"/>
      <c r="U46" s="1893"/>
      <c r="V46" s="1895" t="s">
        <v>58</v>
      </c>
      <c r="W46" s="1896"/>
      <c r="X46" s="1896"/>
      <c r="Y46" s="1896"/>
      <c r="Z46" s="1896"/>
      <c r="AA46" s="1897"/>
      <c r="AB46" s="25"/>
      <c r="AD46" s="346"/>
    </row>
    <row r="47" spans="3:30" ht="141.6" customHeight="1" x14ac:dyDescent="0.2">
      <c r="C47" s="1885" t="s">
        <v>281</v>
      </c>
      <c r="D47" s="1271"/>
      <c r="E47" s="1271"/>
      <c r="F47" s="1271"/>
      <c r="G47" s="1272"/>
      <c r="H47" s="1273">
        <v>0.65</v>
      </c>
      <c r="I47" s="1279"/>
      <c r="J47" s="1886">
        <f>+J36</f>
        <v>0.92</v>
      </c>
      <c r="K47" s="917"/>
      <c r="L47" s="917"/>
      <c r="M47" s="918"/>
      <c r="N47" s="1887" t="s">
        <v>832</v>
      </c>
      <c r="O47" s="1888"/>
      <c r="P47" s="1888"/>
      <c r="Q47" s="1888"/>
      <c r="R47" s="1888"/>
      <c r="S47" s="1888"/>
      <c r="T47" s="1888"/>
      <c r="U47" s="1889"/>
      <c r="V47" s="1887" t="s">
        <v>833</v>
      </c>
      <c r="W47" s="1888"/>
      <c r="X47" s="1888"/>
      <c r="Y47" s="1888"/>
      <c r="Z47" s="1888"/>
      <c r="AA47" s="1890"/>
      <c r="AB47" s="25"/>
      <c r="AD47" s="346"/>
    </row>
    <row r="48" spans="3:30" ht="141.6" customHeight="1" x14ac:dyDescent="0.2">
      <c r="C48" s="1885" t="s">
        <v>282</v>
      </c>
      <c r="D48" s="1271"/>
      <c r="E48" s="1271"/>
      <c r="F48" s="1271"/>
      <c r="G48" s="1272"/>
      <c r="H48" s="1273">
        <v>0.76</v>
      </c>
      <c r="I48" s="1279"/>
      <c r="J48" s="1886">
        <v>0.51</v>
      </c>
      <c r="K48" s="917"/>
      <c r="L48" s="917"/>
      <c r="M48" s="918"/>
      <c r="N48" s="1887" t="s">
        <v>834</v>
      </c>
      <c r="O48" s="1888"/>
      <c r="P48" s="1888"/>
      <c r="Q48" s="1888"/>
      <c r="R48" s="1888"/>
      <c r="S48" s="1888"/>
      <c r="T48" s="1888"/>
      <c r="U48" s="1889"/>
      <c r="V48" s="1887" t="s">
        <v>835</v>
      </c>
      <c r="W48" s="1888"/>
      <c r="X48" s="1888"/>
      <c r="Y48" s="1888"/>
      <c r="Z48" s="1888"/>
      <c r="AA48" s="1888"/>
      <c r="AB48" s="27"/>
      <c r="AD48" s="106"/>
    </row>
    <row r="49" spans="3:30" ht="150" customHeight="1" x14ac:dyDescent="0.2">
      <c r="C49" s="1430" t="s">
        <v>283</v>
      </c>
      <c r="D49" s="1277"/>
      <c r="E49" s="1277"/>
      <c r="F49" s="1277"/>
      <c r="G49" s="1277"/>
      <c r="H49" s="696">
        <v>93</v>
      </c>
      <c r="I49" s="1279"/>
      <c r="J49" s="1412">
        <v>0.37</v>
      </c>
      <c r="K49" s="871"/>
      <c r="L49" s="871"/>
      <c r="M49" s="871"/>
      <c r="N49" s="1887" t="s">
        <v>836</v>
      </c>
      <c r="O49" s="1888"/>
      <c r="P49" s="1888"/>
      <c r="Q49" s="1888"/>
      <c r="R49" s="1888"/>
      <c r="S49" s="1888"/>
      <c r="T49" s="1888"/>
      <c r="U49" s="1889"/>
      <c r="V49" s="1887" t="s">
        <v>835</v>
      </c>
      <c r="W49" s="1888"/>
      <c r="X49" s="1888"/>
      <c r="Y49" s="1888"/>
      <c r="Z49" s="1888"/>
      <c r="AA49" s="1888"/>
      <c r="AB49" s="27"/>
      <c r="AD49" s="1">
        <f>74-17</f>
        <v>57</v>
      </c>
    </row>
    <row r="50" spans="3:30" ht="200.1" customHeight="1" thickBot="1" x14ac:dyDescent="0.25">
      <c r="C50" s="1852" t="s">
        <v>284</v>
      </c>
      <c r="D50" s="1853"/>
      <c r="E50" s="1853"/>
      <c r="F50" s="1853"/>
      <c r="G50" s="1853"/>
      <c r="H50" s="696"/>
      <c r="I50" s="1279"/>
      <c r="J50" s="1543"/>
      <c r="K50" s="1898"/>
      <c r="L50" s="1898"/>
      <c r="M50" s="1898"/>
      <c r="N50" s="1887"/>
      <c r="O50" s="1888"/>
      <c r="P50" s="1888"/>
      <c r="Q50" s="1888"/>
      <c r="R50" s="1888"/>
      <c r="S50" s="1888"/>
      <c r="T50" s="1888"/>
      <c r="U50" s="1889"/>
      <c r="V50" s="1899"/>
      <c r="W50" s="1900"/>
      <c r="X50" s="1900"/>
      <c r="Y50" s="1900"/>
      <c r="Z50" s="1900"/>
      <c r="AA50" s="1901"/>
      <c r="AB50" s="27"/>
    </row>
  </sheetData>
  <mergeCells count="95">
    <mergeCell ref="C50:G50"/>
    <mergeCell ref="H50:I50"/>
    <mergeCell ref="J50:M50"/>
    <mergeCell ref="N50:U50"/>
    <mergeCell ref="V50:AA50"/>
    <mergeCell ref="C43:AA43"/>
    <mergeCell ref="C49:G49"/>
    <mergeCell ref="H49:I49"/>
    <mergeCell ref="J49:M49"/>
    <mergeCell ref="N49:U49"/>
    <mergeCell ref="V49:AA49"/>
    <mergeCell ref="C46:G46"/>
    <mergeCell ref="H46:I46"/>
    <mergeCell ref="J46:M46"/>
    <mergeCell ref="N46:U46"/>
    <mergeCell ref="V46:AA46"/>
    <mergeCell ref="C48:G48"/>
    <mergeCell ref="H48:I48"/>
    <mergeCell ref="J48:M48"/>
    <mergeCell ref="N48:U48"/>
    <mergeCell ref="V48:AA48"/>
    <mergeCell ref="C47:G47"/>
    <mergeCell ref="H47:I47"/>
    <mergeCell ref="J47:M47"/>
    <mergeCell ref="N47:U47"/>
    <mergeCell ref="V47:AA47"/>
    <mergeCell ref="C41:AA42"/>
    <mergeCell ref="Z32:AA32"/>
    <mergeCell ref="C30:J32"/>
    <mergeCell ref="K30:R30"/>
    <mergeCell ref="S30:W30"/>
    <mergeCell ref="X30:AA30"/>
    <mergeCell ref="C34:AA34"/>
    <mergeCell ref="C35:G35"/>
    <mergeCell ref="K35:AA35"/>
    <mergeCell ref="C36:G36"/>
    <mergeCell ref="C37:G37"/>
    <mergeCell ref="K37:AA37"/>
    <mergeCell ref="Z31:AA31"/>
    <mergeCell ref="C38:G38"/>
    <mergeCell ref="K38:AA38"/>
    <mergeCell ref="C39:G39"/>
    <mergeCell ref="K39:AA39"/>
    <mergeCell ref="K31:N31"/>
    <mergeCell ref="O31:R31"/>
    <mergeCell ref="S31:T31"/>
    <mergeCell ref="U31:W31"/>
    <mergeCell ref="X31:Y31"/>
    <mergeCell ref="K32:N32"/>
    <mergeCell ref="O32:R32"/>
    <mergeCell ref="S32:T32"/>
    <mergeCell ref="U32:W32"/>
    <mergeCell ref="X32:Y32"/>
    <mergeCell ref="O28:R28"/>
    <mergeCell ref="T28:V28"/>
    <mergeCell ref="X28:Z28"/>
    <mergeCell ref="C23:I23"/>
    <mergeCell ref="J23:P23"/>
    <mergeCell ref="Q23:AA23"/>
    <mergeCell ref="C24:I24"/>
    <mergeCell ref="J24:P24"/>
    <mergeCell ref="Q24:AA24"/>
    <mergeCell ref="C26:H26"/>
    <mergeCell ref="I26:AA26"/>
    <mergeCell ref="C28:H28"/>
    <mergeCell ref="I28:J28"/>
    <mergeCell ref="K28:N28"/>
    <mergeCell ref="C20:H21"/>
    <mergeCell ref="I20:L21"/>
    <mergeCell ref="M20:S20"/>
    <mergeCell ref="T20:AA20"/>
    <mergeCell ref="M21:S21"/>
    <mergeCell ref="T21:AA21"/>
    <mergeCell ref="AD43:AD44"/>
    <mergeCell ref="C7:H8"/>
    <mergeCell ref="I7:AA8"/>
    <mergeCell ref="B2:G4"/>
    <mergeCell ref="H2:AB2"/>
    <mergeCell ref="H3:O3"/>
    <mergeCell ref="P3:AB3"/>
    <mergeCell ref="H4:AB4"/>
    <mergeCell ref="C10:H11"/>
    <mergeCell ref="I10:Q11"/>
    <mergeCell ref="T13:AA13"/>
    <mergeCell ref="T14:AA14"/>
    <mergeCell ref="C16:H16"/>
    <mergeCell ref="I16:AA16"/>
    <mergeCell ref="C18:H18"/>
    <mergeCell ref="I18:AA18"/>
    <mergeCell ref="R10:U10"/>
    <mergeCell ref="V10:AA10"/>
    <mergeCell ref="R11:U11"/>
    <mergeCell ref="V11:AA11"/>
    <mergeCell ref="C13:H14"/>
    <mergeCell ref="I13:S14"/>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AC64"/>
  <sheetViews>
    <sheetView view="pageBreakPreview" topLeftCell="C37" zoomScaleNormal="100" zoomScaleSheetLayoutView="100" zoomScalePageLayoutView="70" workbookViewId="0">
      <selection activeCell="J36" sqref="J36:J38"/>
    </sheetView>
  </sheetViews>
  <sheetFormatPr baseColWidth="10" defaultColWidth="3.7109375" defaultRowHeight="14.25" x14ac:dyDescent="0.2"/>
  <cols>
    <col min="1" max="1" width="3.7109375" style="1"/>
    <col min="2" max="2" width="2.85546875" style="1" customWidth="1"/>
    <col min="3" max="6" width="2.7109375" style="1" customWidth="1"/>
    <col min="7" max="7" width="23.28515625" style="1" customWidth="1"/>
    <col min="8" max="8" width="20.7109375" style="1" customWidth="1"/>
    <col min="9" max="9" width="12.7109375" style="1" customWidth="1"/>
    <col min="10" max="10" width="15" style="1" customWidth="1"/>
    <col min="11" max="12" width="3.42578125" style="1" customWidth="1"/>
    <col min="13" max="13" width="3.5703125" style="1" customWidth="1"/>
    <col min="14"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2" spans="2:29" ht="45.75" customHeight="1" x14ac:dyDescent="0.2">
      <c r="B2" s="611"/>
      <c r="C2" s="612"/>
      <c r="D2" s="612"/>
      <c r="E2" s="612"/>
      <c r="F2" s="612"/>
      <c r="G2" s="612"/>
      <c r="H2" s="613"/>
      <c r="I2" s="484" t="s">
        <v>0</v>
      </c>
      <c r="J2" s="484"/>
      <c r="K2" s="484"/>
      <c r="L2" s="484"/>
      <c r="M2" s="484"/>
      <c r="N2" s="484"/>
      <c r="O2" s="484"/>
      <c r="P2" s="484"/>
      <c r="Q2" s="484"/>
      <c r="R2" s="484"/>
      <c r="S2" s="484"/>
      <c r="T2" s="484"/>
      <c r="U2" s="484"/>
      <c r="V2" s="484"/>
      <c r="W2" s="484"/>
      <c r="X2" s="484"/>
      <c r="Y2" s="484"/>
      <c r="Z2" s="484"/>
      <c r="AA2" s="484"/>
      <c r="AB2" s="484"/>
      <c r="AC2" s="485"/>
    </row>
    <row r="3" spans="2:29" ht="15" customHeight="1" x14ac:dyDescent="0.2">
      <c r="B3" s="614"/>
      <c r="C3" s="615"/>
      <c r="D3" s="615"/>
      <c r="E3" s="615"/>
      <c r="F3" s="615"/>
      <c r="G3" s="615"/>
      <c r="H3" s="616"/>
      <c r="I3" s="486" t="s">
        <v>1</v>
      </c>
      <c r="J3" s="486"/>
      <c r="K3" s="486"/>
      <c r="L3" s="486"/>
      <c r="M3" s="486"/>
      <c r="N3" s="486"/>
      <c r="O3" s="486"/>
      <c r="P3" s="486"/>
      <c r="Q3" s="486" t="s">
        <v>2</v>
      </c>
      <c r="R3" s="486"/>
      <c r="S3" s="486"/>
      <c r="T3" s="486"/>
      <c r="U3" s="486"/>
      <c r="V3" s="486"/>
      <c r="W3" s="486"/>
      <c r="X3" s="486"/>
      <c r="Y3" s="486"/>
      <c r="Z3" s="486"/>
      <c r="AA3" s="486"/>
      <c r="AB3" s="486"/>
      <c r="AC3" s="487"/>
    </row>
    <row r="4" spans="2:29" ht="15.75" thickBot="1" x14ac:dyDescent="0.25">
      <c r="B4" s="617"/>
      <c r="C4" s="618"/>
      <c r="D4" s="618"/>
      <c r="E4" s="618"/>
      <c r="F4" s="618"/>
      <c r="G4" s="618"/>
      <c r="H4" s="619"/>
      <c r="I4" s="488" t="s">
        <v>3</v>
      </c>
      <c r="J4" s="488"/>
      <c r="K4" s="488"/>
      <c r="L4" s="488"/>
      <c r="M4" s="488"/>
      <c r="N4" s="488"/>
      <c r="O4" s="488"/>
      <c r="P4" s="488"/>
      <c r="Q4" s="488"/>
      <c r="R4" s="488"/>
      <c r="S4" s="488"/>
      <c r="T4" s="488"/>
      <c r="U4" s="488"/>
      <c r="V4" s="488"/>
      <c r="W4" s="488"/>
      <c r="X4" s="488"/>
      <c r="Y4" s="488"/>
      <c r="Z4" s="488"/>
      <c r="AA4" s="488"/>
      <c r="AB4" s="488"/>
      <c r="AC4" s="489"/>
    </row>
    <row r="5" spans="2:29" ht="15" x14ac:dyDescent="0.2">
      <c r="I5" s="3"/>
      <c r="J5" s="3"/>
      <c r="K5" s="3"/>
      <c r="L5" s="3"/>
      <c r="M5" s="3"/>
      <c r="N5" s="3"/>
      <c r="O5" s="3"/>
      <c r="P5" s="3"/>
      <c r="Q5" s="3"/>
      <c r="R5" s="3"/>
      <c r="S5" s="3"/>
      <c r="T5" s="3"/>
      <c r="U5" s="3"/>
      <c r="V5" s="3"/>
      <c r="W5" s="3"/>
      <c r="X5" s="3"/>
      <c r="Y5" s="3"/>
      <c r="Z5" s="3"/>
      <c r="AA5" s="3"/>
      <c r="AB5" s="3"/>
    </row>
    <row r="6" spans="2:29" ht="4.1500000000000004"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9" ht="15" customHeight="1" x14ac:dyDescent="0.2">
      <c r="B7" s="9"/>
      <c r="C7" s="588" t="s">
        <v>4</v>
      </c>
      <c r="D7" s="589"/>
      <c r="E7" s="589"/>
      <c r="F7" s="589"/>
      <c r="G7" s="589"/>
      <c r="H7" s="590"/>
      <c r="I7" s="594" t="s">
        <v>62</v>
      </c>
      <c r="J7" s="595"/>
      <c r="K7" s="595"/>
      <c r="L7" s="595"/>
      <c r="M7" s="595"/>
      <c r="N7" s="595"/>
      <c r="O7" s="595"/>
      <c r="P7" s="595"/>
      <c r="Q7" s="595"/>
      <c r="R7" s="595"/>
      <c r="S7" s="595"/>
      <c r="T7" s="595"/>
      <c r="U7" s="595"/>
      <c r="V7" s="595"/>
      <c r="W7" s="595"/>
      <c r="X7" s="595"/>
      <c r="Y7" s="595"/>
      <c r="Z7" s="595"/>
      <c r="AA7" s="596"/>
      <c r="AB7" s="10"/>
    </row>
    <row r="8" spans="2:29" ht="8.4499999999999993" customHeight="1" thickBot="1" x14ac:dyDescent="0.25">
      <c r="B8" s="9"/>
      <c r="C8" s="608"/>
      <c r="D8" s="609"/>
      <c r="E8" s="609"/>
      <c r="F8" s="609"/>
      <c r="G8" s="609"/>
      <c r="H8" s="610"/>
      <c r="I8" s="597"/>
      <c r="J8" s="598"/>
      <c r="K8" s="598"/>
      <c r="L8" s="598"/>
      <c r="M8" s="598"/>
      <c r="N8" s="598"/>
      <c r="O8" s="598"/>
      <c r="P8" s="598"/>
      <c r="Q8" s="598"/>
      <c r="R8" s="598"/>
      <c r="S8" s="598"/>
      <c r="T8" s="598"/>
      <c r="U8" s="598"/>
      <c r="V8" s="598"/>
      <c r="W8" s="598"/>
      <c r="X8" s="598"/>
      <c r="Y8" s="598"/>
      <c r="Z8" s="598"/>
      <c r="AA8" s="599"/>
      <c r="AB8" s="10"/>
    </row>
    <row r="9" spans="2:29" ht="9.6"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9" ht="15" customHeight="1" thickBot="1" x14ac:dyDescent="0.25">
      <c r="B10" s="9"/>
      <c r="C10" s="588" t="s">
        <v>6</v>
      </c>
      <c r="D10" s="589"/>
      <c r="E10" s="589"/>
      <c r="F10" s="589"/>
      <c r="G10" s="589"/>
      <c r="H10" s="590"/>
      <c r="I10" s="501" t="s">
        <v>125</v>
      </c>
      <c r="J10" s="502"/>
      <c r="K10" s="502"/>
      <c r="L10" s="502"/>
      <c r="M10" s="502"/>
      <c r="N10" s="502"/>
      <c r="O10" s="502"/>
      <c r="P10" s="502"/>
      <c r="Q10" s="503"/>
      <c r="R10" s="498" t="s">
        <v>8</v>
      </c>
      <c r="S10" s="499"/>
      <c r="T10" s="499"/>
      <c r="U10" s="500"/>
      <c r="V10" s="400" t="s">
        <v>9</v>
      </c>
      <c r="W10" s="401"/>
      <c r="X10" s="401"/>
      <c r="Y10" s="401"/>
      <c r="Z10" s="401"/>
      <c r="AA10" s="402"/>
      <c r="AB10" s="10"/>
    </row>
    <row r="11" spans="2:29" ht="19.149999999999999" customHeight="1" thickBot="1" x14ac:dyDescent="0.25">
      <c r="B11" s="9"/>
      <c r="C11" s="608"/>
      <c r="D11" s="609"/>
      <c r="E11" s="609"/>
      <c r="F11" s="609"/>
      <c r="G11" s="609"/>
      <c r="H11" s="610"/>
      <c r="I11" s="504"/>
      <c r="J11" s="505"/>
      <c r="K11" s="505"/>
      <c r="L11" s="505"/>
      <c r="M11" s="505"/>
      <c r="N11" s="505"/>
      <c r="O11" s="505"/>
      <c r="P11" s="505"/>
      <c r="Q11" s="506"/>
      <c r="R11" s="427" t="s">
        <v>126</v>
      </c>
      <c r="S11" s="507"/>
      <c r="T11" s="507"/>
      <c r="U11" s="508"/>
      <c r="V11" s="477" t="s">
        <v>93</v>
      </c>
      <c r="W11" s="496"/>
      <c r="X11" s="496"/>
      <c r="Y11" s="496"/>
      <c r="Z11" s="496"/>
      <c r="AA11" s="497"/>
      <c r="AB11" s="10"/>
    </row>
    <row r="12" spans="2:29" ht="7.1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9" ht="15" customHeight="1" x14ac:dyDescent="0.2">
      <c r="B13" s="14"/>
      <c r="C13" s="588" t="s">
        <v>11</v>
      </c>
      <c r="D13" s="589"/>
      <c r="E13" s="589"/>
      <c r="F13" s="589"/>
      <c r="G13" s="589"/>
      <c r="H13" s="620"/>
      <c r="I13" s="450" t="s">
        <v>127</v>
      </c>
      <c r="J13" s="451"/>
      <c r="K13" s="451"/>
      <c r="L13" s="451"/>
      <c r="M13" s="451"/>
      <c r="N13" s="451"/>
      <c r="O13" s="451"/>
      <c r="P13" s="451"/>
      <c r="Q13" s="451"/>
      <c r="R13" s="451"/>
      <c r="S13" s="452"/>
      <c r="T13" s="444" t="s">
        <v>13</v>
      </c>
      <c r="U13" s="445"/>
      <c r="V13" s="445"/>
      <c r="W13" s="445"/>
      <c r="X13" s="445"/>
      <c r="Y13" s="445"/>
      <c r="Z13" s="445"/>
      <c r="AA13" s="446"/>
      <c r="AB13" s="16"/>
    </row>
    <row r="14" spans="2:29" ht="26.45" customHeight="1" thickBot="1" x14ac:dyDescent="0.25">
      <c r="B14" s="14"/>
      <c r="C14" s="608"/>
      <c r="D14" s="609"/>
      <c r="E14" s="609"/>
      <c r="F14" s="609"/>
      <c r="G14" s="609"/>
      <c r="H14" s="621"/>
      <c r="I14" s="453"/>
      <c r="J14" s="454"/>
      <c r="K14" s="454"/>
      <c r="L14" s="454"/>
      <c r="M14" s="454"/>
      <c r="N14" s="454"/>
      <c r="O14" s="454"/>
      <c r="P14" s="454"/>
      <c r="Q14" s="454"/>
      <c r="R14" s="454"/>
      <c r="S14" s="455"/>
      <c r="T14" s="456" t="s">
        <v>67</v>
      </c>
      <c r="U14" s="457"/>
      <c r="V14" s="457"/>
      <c r="W14" s="457"/>
      <c r="X14" s="457"/>
      <c r="Y14" s="457"/>
      <c r="Z14" s="457"/>
      <c r="AA14" s="458"/>
      <c r="AB14" s="16"/>
    </row>
    <row r="15" spans="2:29" ht="8.4499999999999993"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9" ht="28.5" customHeight="1" thickBot="1" x14ac:dyDescent="0.25">
      <c r="B16" s="14"/>
      <c r="C16" s="604" t="s">
        <v>15</v>
      </c>
      <c r="D16" s="605"/>
      <c r="E16" s="605"/>
      <c r="F16" s="605"/>
      <c r="G16" s="605"/>
      <c r="H16" s="606"/>
      <c r="I16" s="424" t="s">
        <v>128</v>
      </c>
      <c r="J16" s="425"/>
      <c r="K16" s="425"/>
      <c r="L16" s="425"/>
      <c r="M16" s="425"/>
      <c r="N16" s="425"/>
      <c r="O16" s="425"/>
      <c r="P16" s="425"/>
      <c r="Q16" s="425"/>
      <c r="R16" s="425"/>
      <c r="S16" s="425"/>
      <c r="T16" s="425"/>
      <c r="U16" s="425"/>
      <c r="V16" s="425"/>
      <c r="W16" s="425"/>
      <c r="X16" s="425"/>
      <c r="Y16" s="425"/>
      <c r="Z16" s="425"/>
      <c r="AA16" s="426"/>
      <c r="AB16" s="16"/>
    </row>
    <row r="18" spans="3:27" ht="72.75" customHeight="1" thickBot="1" x14ac:dyDescent="0.25">
      <c r="C18" s="604" t="s">
        <v>69</v>
      </c>
      <c r="D18" s="605"/>
      <c r="E18" s="605"/>
      <c r="F18" s="605"/>
      <c r="G18" s="605"/>
      <c r="H18" s="606"/>
      <c r="I18" s="424" t="s">
        <v>129</v>
      </c>
      <c r="J18" s="425"/>
      <c r="K18" s="425"/>
      <c r="L18" s="425"/>
      <c r="M18" s="425"/>
      <c r="N18" s="425"/>
      <c r="O18" s="425"/>
      <c r="P18" s="425"/>
      <c r="Q18" s="425"/>
      <c r="R18" s="425"/>
      <c r="S18" s="425"/>
      <c r="T18" s="425"/>
      <c r="U18" s="425"/>
      <c r="V18" s="425"/>
      <c r="W18" s="425"/>
      <c r="X18" s="425"/>
      <c r="Y18" s="425"/>
      <c r="Z18" s="425"/>
      <c r="AA18" s="426"/>
    </row>
    <row r="19" spans="3:27" ht="10.9" customHeight="1" thickBot="1" x14ac:dyDescent="0.25">
      <c r="C19" s="13"/>
      <c r="D19" s="13"/>
      <c r="E19" s="13"/>
      <c r="F19" s="13"/>
      <c r="G19" s="13"/>
      <c r="H19" s="13"/>
      <c r="I19" s="17"/>
      <c r="J19" s="17"/>
      <c r="K19" s="17"/>
      <c r="L19" s="17"/>
      <c r="M19" s="17"/>
      <c r="N19" s="17"/>
      <c r="O19" s="17"/>
      <c r="P19" s="17"/>
      <c r="Q19" s="17"/>
      <c r="R19" s="17"/>
      <c r="S19" s="17"/>
      <c r="T19" s="17"/>
      <c r="U19" s="17"/>
      <c r="V19" s="17"/>
      <c r="W19" s="17"/>
      <c r="X19" s="17"/>
      <c r="Y19" s="17"/>
      <c r="Z19" s="17"/>
      <c r="AA19" s="17"/>
    </row>
    <row r="20" spans="3:27" ht="17.45" customHeight="1" thickBot="1" x14ac:dyDescent="0.25">
      <c r="C20" s="462" t="s">
        <v>19</v>
      </c>
      <c r="D20" s="463"/>
      <c r="E20" s="463"/>
      <c r="F20" s="463"/>
      <c r="G20" s="463"/>
      <c r="H20" s="464"/>
      <c r="I20" s="468" t="s">
        <v>130</v>
      </c>
      <c r="J20" s="469"/>
      <c r="K20" s="469"/>
      <c r="L20" s="470"/>
      <c r="M20" s="400" t="s">
        <v>21</v>
      </c>
      <c r="N20" s="401"/>
      <c r="O20" s="401"/>
      <c r="P20" s="401"/>
      <c r="Q20" s="401"/>
      <c r="R20" s="401"/>
      <c r="S20" s="402"/>
      <c r="T20" s="588" t="s">
        <v>22</v>
      </c>
      <c r="U20" s="589"/>
      <c r="V20" s="589"/>
      <c r="W20" s="589"/>
      <c r="X20" s="589"/>
      <c r="Y20" s="589"/>
      <c r="Z20" s="589"/>
      <c r="AA20" s="590"/>
    </row>
    <row r="21" spans="3:27" ht="19.149999999999999" customHeight="1" thickBot="1" x14ac:dyDescent="0.25">
      <c r="C21" s="465"/>
      <c r="D21" s="466"/>
      <c r="E21" s="466"/>
      <c r="F21" s="466"/>
      <c r="G21" s="466"/>
      <c r="H21" s="467"/>
      <c r="I21" s="471"/>
      <c r="J21" s="472"/>
      <c r="K21" s="472"/>
      <c r="L21" s="473"/>
      <c r="M21" s="474" t="s">
        <v>23</v>
      </c>
      <c r="N21" s="475"/>
      <c r="O21" s="475"/>
      <c r="P21" s="475"/>
      <c r="Q21" s="475"/>
      <c r="R21" s="475"/>
      <c r="S21" s="476"/>
      <c r="T21" s="591" t="s">
        <v>98</v>
      </c>
      <c r="U21" s="592"/>
      <c r="V21" s="592"/>
      <c r="W21" s="592"/>
      <c r="X21" s="592"/>
      <c r="Y21" s="592"/>
      <c r="Z21" s="592"/>
      <c r="AA21" s="593"/>
    </row>
    <row r="22" spans="3:27" ht="10.9" customHeight="1" thickBot="1" x14ac:dyDescent="0.25">
      <c r="C22" s="15"/>
      <c r="D22" s="15"/>
      <c r="E22" s="15"/>
      <c r="F22" s="15"/>
      <c r="G22" s="15"/>
      <c r="H22" s="15"/>
      <c r="I22" s="15"/>
      <c r="J22" s="15"/>
      <c r="K22" s="15"/>
      <c r="L22" s="15"/>
      <c r="M22" s="15"/>
      <c r="N22" s="15"/>
      <c r="O22" s="15"/>
      <c r="P22" s="15"/>
      <c r="Q22" s="15"/>
      <c r="R22" s="15"/>
      <c r="S22" s="15"/>
      <c r="T22" s="15"/>
      <c r="U22" s="15"/>
      <c r="V22" s="15"/>
      <c r="W22" s="15"/>
      <c r="X22" s="15"/>
      <c r="Y22" s="15"/>
      <c r="Z22" s="15"/>
      <c r="AA22" s="15"/>
    </row>
    <row r="23" spans="3:27" ht="24" customHeight="1" x14ac:dyDescent="0.2">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row>
    <row r="24" spans="3:27" ht="43.15" customHeight="1" thickBot="1" x14ac:dyDescent="0.25">
      <c r="C24" s="403" t="s">
        <v>99</v>
      </c>
      <c r="D24" s="404"/>
      <c r="E24" s="404"/>
      <c r="F24" s="404"/>
      <c r="G24" s="404"/>
      <c r="H24" s="623"/>
      <c r="I24" s="405"/>
      <c r="J24" s="403" t="s">
        <v>73</v>
      </c>
      <c r="K24" s="404"/>
      <c r="L24" s="404"/>
      <c r="M24" s="404"/>
      <c r="N24" s="404"/>
      <c r="O24" s="404"/>
      <c r="P24" s="405"/>
      <c r="Q24" s="406" t="s">
        <v>74</v>
      </c>
      <c r="R24" s="407"/>
      <c r="S24" s="407"/>
      <c r="T24" s="407"/>
      <c r="U24" s="407"/>
      <c r="V24" s="407"/>
      <c r="W24" s="407"/>
      <c r="X24" s="407"/>
      <c r="Y24" s="407"/>
      <c r="Z24" s="407"/>
      <c r="AA24" s="408"/>
    </row>
    <row r="25" spans="3:27" ht="7.9" customHeight="1" thickBot="1" x14ac:dyDescent="0.25">
      <c r="C25" s="15"/>
      <c r="D25" s="15"/>
      <c r="E25" s="15"/>
      <c r="F25" s="15"/>
      <c r="G25" s="15"/>
      <c r="H25" s="15"/>
      <c r="I25" s="15"/>
      <c r="J25" s="15"/>
      <c r="K25" s="15"/>
      <c r="L25" s="15"/>
      <c r="M25" s="15"/>
      <c r="N25" s="15"/>
      <c r="O25" s="15"/>
      <c r="P25" s="15"/>
      <c r="Q25" s="15"/>
      <c r="R25" s="15"/>
      <c r="S25" s="15"/>
      <c r="T25" s="15"/>
      <c r="U25" s="15"/>
      <c r="V25" s="15"/>
      <c r="W25" s="15"/>
      <c r="X25" s="15"/>
      <c r="Y25" s="15"/>
      <c r="Z25" s="15"/>
      <c r="AA25" s="15"/>
    </row>
    <row r="26" spans="3:27" ht="30" customHeight="1" thickBot="1" x14ac:dyDescent="0.25">
      <c r="C26" s="604" t="s">
        <v>31</v>
      </c>
      <c r="D26" s="605"/>
      <c r="E26" s="605"/>
      <c r="F26" s="605"/>
      <c r="G26" s="605"/>
      <c r="H26" s="606"/>
      <c r="I26" s="424" t="s">
        <v>131</v>
      </c>
      <c r="J26" s="425"/>
      <c r="K26" s="425"/>
      <c r="L26" s="425"/>
      <c r="M26" s="425"/>
      <c r="N26" s="425"/>
      <c r="O26" s="425"/>
      <c r="P26" s="425"/>
      <c r="Q26" s="425"/>
      <c r="R26" s="425"/>
      <c r="S26" s="425"/>
      <c r="T26" s="425"/>
      <c r="U26" s="425"/>
      <c r="V26" s="425"/>
      <c r="W26" s="425"/>
      <c r="X26" s="425"/>
      <c r="Y26" s="425"/>
      <c r="Z26" s="425"/>
      <c r="AA26" s="426"/>
    </row>
    <row r="27" spans="3:27" ht="9.6" customHeight="1" thickBot="1" x14ac:dyDescent="0.25">
      <c r="C27" s="13"/>
      <c r="D27" s="13"/>
      <c r="E27" s="13"/>
      <c r="F27" s="13"/>
      <c r="G27" s="13"/>
      <c r="H27" s="13"/>
      <c r="I27" s="17"/>
      <c r="J27" s="17"/>
      <c r="K27" s="17"/>
      <c r="L27" s="17"/>
      <c r="M27" s="17"/>
      <c r="N27" s="17"/>
      <c r="O27" s="17"/>
      <c r="P27" s="17"/>
      <c r="Q27" s="17"/>
      <c r="R27" s="17"/>
      <c r="S27" s="17"/>
      <c r="T27" s="17"/>
      <c r="U27" s="17"/>
      <c r="V27" s="17"/>
      <c r="W27" s="17"/>
      <c r="X27" s="17"/>
      <c r="Y27" s="17"/>
      <c r="Z27" s="17"/>
      <c r="AA27" s="17"/>
    </row>
    <row r="28" spans="3:27" ht="43.9" customHeight="1" thickBot="1" x14ac:dyDescent="0.25">
      <c r="C28" s="604" t="s">
        <v>33</v>
      </c>
      <c r="D28" s="605"/>
      <c r="E28" s="605"/>
      <c r="F28" s="605"/>
      <c r="G28" s="605"/>
      <c r="H28" s="607"/>
      <c r="I28" s="427" t="s">
        <v>132</v>
      </c>
      <c r="J28" s="508"/>
      <c r="K28" s="409" t="s">
        <v>34</v>
      </c>
      <c r="L28" s="410"/>
      <c r="M28" s="410"/>
      <c r="N28" s="411"/>
      <c r="O28" s="461" t="s">
        <v>35</v>
      </c>
      <c r="P28" s="459"/>
      <c r="Q28" s="459"/>
      <c r="R28" s="460"/>
      <c r="S28" s="64" t="s">
        <v>37</v>
      </c>
      <c r="T28" s="459" t="s">
        <v>36</v>
      </c>
      <c r="U28" s="459"/>
      <c r="V28" s="460"/>
      <c r="W28" s="31"/>
      <c r="X28" s="441" t="s">
        <v>38</v>
      </c>
      <c r="Y28" s="442"/>
      <c r="Z28" s="443"/>
      <c r="AA28" s="63"/>
    </row>
    <row r="29" spans="3:27" ht="10.15" customHeight="1" thickBot="1" x14ac:dyDescent="0.25">
      <c r="C29" s="15"/>
      <c r="D29" s="15"/>
      <c r="E29" s="15"/>
      <c r="F29" s="15"/>
      <c r="G29" s="15"/>
      <c r="H29" s="15"/>
      <c r="I29" s="15"/>
      <c r="J29" s="15"/>
      <c r="K29" s="15"/>
      <c r="L29" s="15"/>
      <c r="M29" s="15"/>
      <c r="N29" s="15"/>
      <c r="O29" s="15"/>
      <c r="P29" s="15"/>
      <c r="Q29" s="15"/>
      <c r="R29" s="15"/>
      <c r="S29" s="15"/>
      <c r="T29" s="15"/>
      <c r="U29" s="15"/>
      <c r="V29" s="15"/>
      <c r="W29" s="15"/>
      <c r="X29" s="15"/>
      <c r="Y29" s="15"/>
      <c r="Z29" s="15"/>
      <c r="AA29" s="15"/>
    </row>
    <row r="30" spans="3:27" ht="15" customHeight="1" x14ac:dyDescent="0.25">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row>
    <row r="31" spans="3:27" ht="14.25" customHeight="1" x14ac:dyDescent="0.2">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row>
    <row r="32" spans="3:27" ht="15" customHeight="1" thickBot="1" x14ac:dyDescent="0.25">
      <c r="C32" s="438"/>
      <c r="D32" s="439"/>
      <c r="E32" s="439"/>
      <c r="F32" s="439"/>
      <c r="G32" s="439"/>
      <c r="H32" s="439"/>
      <c r="I32" s="439"/>
      <c r="J32" s="440"/>
      <c r="K32" s="633">
        <v>2.7789351851851853E-2</v>
      </c>
      <c r="L32" s="429"/>
      <c r="M32" s="429"/>
      <c r="N32" s="429"/>
      <c r="O32" s="430" t="s">
        <v>133</v>
      </c>
      <c r="P32" s="429"/>
      <c r="Q32" s="429"/>
      <c r="R32" s="429"/>
      <c r="S32" s="632">
        <v>2.431712962962963E-2</v>
      </c>
      <c r="T32" s="429"/>
      <c r="U32" s="632">
        <v>2.7777777777777776E-2</v>
      </c>
      <c r="V32" s="429"/>
      <c r="W32" s="429"/>
      <c r="X32" s="632">
        <v>0</v>
      </c>
      <c r="Y32" s="431"/>
      <c r="Z32" s="632">
        <v>2.4305555555555556E-2</v>
      </c>
      <c r="AA32" s="431"/>
    </row>
    <row r="34" spans="3:27" s="18" customFormat="1" ht="15" thickBot="1" x14ac:dyDescent="0.25">
      <c r="C34" s="415" t="s">
        <v>45</v>
      </c>
      <c r="D34" s="416"/>
      <c r="E34" s="416"/>
      <c r="F34" s="416"/>
      <c r="G34" s="416"/>
      <c r="H34" s="416"/>
      <c r="I34" s="416"/>
      <c r="J34" s="416"/>
      <c r="K34" s="416"/>
      <c r="L34" s="416"/>
      <c r="M34" s="416"/>
      <c r="N34" s="416"/>
      <c r="O34" s="416"/>
      <c r="P34" s="416"/>
      <c r="Q34" s="416"/>
      <c r="R34" s="416"/>
      <c r="S34" s="416"/>
      <c r="T34" s="416"/>
      <c r="U34" s="416"/>
      <c r="V34" s="416"/>
      <c r="W34" s="416"/>
      <c r="X34" s="416"/>
      <c r="Y34" s="416"/>
      <c r="Z34" s="416"/>
      <c r="AA34" s="417"/>
    </row>
    <row r="35" spans="3:27" s="18" customFormat="1" ht="78" customHeight="1" thickBot="1" x14ac:dyDescent="0.25">
      <c r="C35" s="415" t="s">
        <v>46</v>
      </c>
      <c r="D35" s="416"/>
      <c r="E35" s="416"/>
      <c r="F35" s="416"/>
      <c r="G35" s="417"/>
      <c r="H35" s="71" t="s">
        <v>134</v>
      </c>
      <c r="I35" s="71" t="s">
        <v>135</v>
      </c>
      <c r="J35" s="38" t="s">
        <v>136</v>
      </c>
      <c r="K35" s="418" t="s">
        <v>50</v>
      </c>
      <c r="L35" s="419"/>
      <c r="M35" s="419"/>
      <c r="N35" s="419"/>
      <c r="O35" s="419"/>
      <c r="P35" s="419"/>
      <c r="Q35" s="419"/>
      <c r="R35" s="419"/>
      <c r="S35" s="419"/>
      <c r="T35" s="419"/>
      <c r="U35" s="419"/>
      <c r="V35" s="419"/>
      <c r="W35" s="419"/>
      <c r="X35" s="419"/>
      <c r="Y35" s="419"/>
      <c r="Z35" s="419"/>
      <c r="AA35" s="420"/>
    </row>
    <row r="36" spans="3:27" s="18" customFormat="1" ht="164.25" customHeight="1" thickBot="1" x14ac:dyDescent="0.25">
      <c r="C36" s="575" t="s">
        <v>78</v>
      </c>
      <c r="D36" s="576"/>
      <c r="E36" s="576"/>
      <c r="F36" s="576"/>
      <c r="G36" s="577"/>
      <c r="H36" s="70">
        <v>3235</v>
      </c>
      <c r="I36" s="77">
        <v>193</v>
      </c>
      <c r="J36" s="75">
        <v>0.74444444444444446</v>
      </c>
      <c r="K36" s="578" t="s">
        <v>137</v>
      </c>
      <c r="L36" s="579"/>
      <c r="M36" s="579"/>
      <c r="N36" s="579"/>
      <c r="O36" s="579"/>
      <c r="P36" s="579"/>
      <c r="Q36" s="579"/>
      <c r="R36" s="579"/>
      <c r="S36" s="579"/>
      <c r="T36" s="579"/>
      <c r="U36" s="579"/>
      <c r="V36" s="579"/>
      <c r="W36" s="579"/>
      <c r="X36" s="579"/>
      <c r="Y36" s="579"/>
      <c r="Z36" s="579"/>
      <c r="AA36" s="580"/>
    </row>
    <row r="37" spans="3:27" s="18" customFormat="1" ht="111" customHeight="1" thickBot="1" x14ac:dyDescent="0.25">
      <c r="C37" s="575" t="s">
        <v>80</v>
      </c>
      <c r="D37" s="576"/>
      <c r="E37" s="576"/>
      <c r="F37" s="576"/>
      <c r="G37" s="577"/>
      <c r="H37" s="70">
        <v>1298</v>
      </c>
      <c r="I37" s="76">
        <v>156</v>
      </c>
      <c r="J37" s="75">
        <v>0.34652777777777777</v>
      </c>
      <c r="K37" s="578" t="s">
        <v>138</v>
      </c>
      <c r="L37" s="579"/>
      <c r="M37" s="579"/>
      <c r="N37" s="579"/>
      <c r="O37" s="579"/>
      <c r="P37" s="579"/>
      <c r="Q37" s="579"/>
      <c r="R37" s="579"/>
      <c r="S37" s="579"/>
      <c r="T37" s="579"/>
      <c r="U37" s="579"/>
      <c r="V37" s="579"/>
      <c r="W37" s="579"/>
      <c r="X37" s="579"/>
      <c r="Y37" s="579"/>
      <c r="Z37" s="579"/>
      <c r="AA37" s="580"/>
    </row>
    <row r="38" spans="3:27" s="18" customFormat="1" ht="108.6" customHeight="1" thickBot="1" x14ac:dyDescent="0.25">
      <c r="C38" s="575" t="s">
        <v>82</v>
      </c>
      <c r="D38" s="576"/>
      <c r="E38" s="576"/>
      <c r="F38" s="576"/>
      <c r="G38" s="577"/>
      <c r="H38" s="70">
        <v>1098</v>
      </c>
      <c r="I38" s="39">
        <v>120</v>
      </c>
      <c r="J38" s="75">
        <v>0.42708333333333331</v>
      </c>
      <c r="K38" s="578" t="s">
        <v>139</v>
      </c>
      <c r="L38" s="579"/>
      <c r="M38" s="579"/>
      <c r="N38" s="579"/>
      <c r="O38" s="579"/>
      <c r="P38" s="579"/>
      <c r="Q38" s="579"/>
      <c r="R38" s="579"/>
      <c r="S38" s="579"/>
      <c r="T38" s="579"/>
      <c r="U38" s="579"/>
      <c r="V38" s="579"/>
      <c r="W38" s="579"/>
      <c r="X38" s="579"/>
      <c r="Y38" s="579"/>
      <c r="Z38" s="579"/>
      <c r="AA38" s="580"/>
    </row>
    <row r="39" spans="3:27" s="18" customFormat="1" ht="66" customHeight="1" x14ac:dyDescent="0.2">
      <c r="C39" s="575"/>
      <c r="D39" s="576"/>
      <c r="E39" s="576"/>
      <c r="F39" s="576"/>
      <c r="G39" s="577"/>
      <c r="H39" s="69"/>
      <c r="I39" s="62"/>
      <c r="J39" s="61"/>
      <c r="K39" s="578"/>
      <c r="L39" s="579"/>
      <c r="M39" s="579"/>
      <c r="N39" s="579"/>
      <c r="O39" s="579"/>
      <c r="P39" s="579"/>
      <c r="Q39" s="579"/>
      <c r="R39" s="579"/>
      <c r="S39" s="579"/>
      <c r="T39" s="579"/>
      <c r="U39" s="579"/>
      <c r="V39" s="579"/>
      <c r="W39" s="579"/>
      <c r="X39" s="579"/>
      <c r="Y39" s="579"/>
      <c r="Z39" s="579"/>
      <c r="AA39" s="580"/>
    </row>
    <row r="40" spans="3:27" s="18" customFormat="1" ht="15" thickBot="1" x14ac:dyDescent="0.25">
      <c r="C40" s="581"/>
      <c r="D40" s="582"/>
      <c r="E40" s="582"/>
      <c r="F40" s="582"/>
      <c r="G40" s="583"/>
      <c r="H40" s="68"/>
      <c r="I40" s="60"/>
      <c r="J40" s="40" t="e">
        <f>+#REF!/I40</f>
        <v>#REF!</v>
      </c>
      <c r="K40" s="584"/>
      <c r="L40" s="585"/>
      <c r="M40" s="585"/>
      <c r="N40" s="585"/>
      <c r="O40" s="585"/>
      <c r="P40" s="585"/>
      <c r="Q40" s="585"/>
      <c r="R40" s="585"/>
      <c r="S40" s="585"/>
      <c r="T40" s="585"/>
      <c r="U40" s="585"/>
      <c r="V40" s="585"/>
      <c r="W40" s="585"/>
      <c r="X40" s="585"/>
      <c r="Y40" s="585"/>
      <c r="Z40" s="585"/>
      <c r="AA40" s="586"/>
    </row>
    <row r="41" spans="3:27" s="18" customFormat="1" ht="15.75" customHeight="1" thickBot="1" x14ac:dyDescent="0.25">
      <c r="C41" s="536"/>
      <c r="D41" s="537"/>
      <c r="E41" s="537"/>
      <c r="F41" s="537"/>
      <c r="G41" s="538"/>
      <c r="H41" s="67"/>
      <c r="I41" s="59"/>
      <c r="J41" s="59"/>
      <c r="K41" s="539"/>
      <c r="L41" s="540"/>
      <c r="M41" s="540"/>
      <c r="N41" s="540"/>
      <c r="O41" s="540"/>
      <c r="P41" s="540"/>
      <c r="Q41" s="540"/>
      <c r="R41" s="540"/>
      <c r="S41" s="540"/>
      <c r="T41" s="540"/>
      <c r="U41" s="540"/>
      <c r="V41" s="540"/>
      <c r="W41" s="540"/>
      <c r="X41" s="540"/>
      <c r="Y41" s="540"/>
      <c r="Z41" s="540"/>
      <c r="AA41" s="541"/>
    </row>
    <row r="42" spans="3:27" s="18" customFormat="1" ht="5.25" customHeight="1" x14ac:dyDescent="0.2">
      <c r="C42" s="56"/>
      <c r="D42" s="56"/>
      <c r="E42" s="56"/>
      <c r="F42" s="56"/>
      <c r="G42" s="56"/>
      <c r="H42" s="56"/>
      <c r="I42" s="58"/>
      <c r="J42" s="57"/>
      <c r="K42" s="56"/>
      <c r="L42" s="56"/>
      <c r="M42" s="56"/>
      <c r="N42" s="56"/>
      <c r="O42" s="56"/>
      <c r="P42" s="56"/>
      <c r="Q42" s="56"/>
      <c r="R42" s="56"/>
      <c r="S42" s="56"/>
      <c r="T42" s="56"/>
      <c r="U42" s="56"/>
      <c r="V42" s="56"/>
      <c r="W42" s="56"/>
      <c r="X42" s="56"/>
      <c r="Y42" s="56"/>
      <c r="Z42" s="56"/>
      <c r="AA42" s="56"/>
    </row>
    <row r="43" spans="3:27" s="18" customFormat="1" ht="15" thickBot="1" x14ac:dyDescent="0.25">
      <c r="C43" s="56"/>
      <c r="D43" s="56"/>
      <c r="E43" s="56"/>
      <c r="F43" s="56"/>
      <c r="G43" s="56"/>
      <c r="H43" s="56"/>
      <c r="I43" s="58"/>
      <c r="J43" s="57"/>
      <c r="K43" s="56"/>
      <c r="L43" s="56"/>
      <c r="M43" s="56"/>
      <c r="N43" s="56"/>
      <c r="O43" s="56"/>
      <c r="P43" s="56"/>
      <c r="Q43" s="56"/>
      <c r="R43" s="56"/>
      <c r="S43" s="56"/>
      <c r="T43" s="56"/>
      <c r="U43" s="56"/>
      <c r="V43" s="56"/>
      <c r="W43" s="56"/>
      <c r="X43" s="56"/>
      <c r="Y43" s="56"/>
      <c r="Z43" s="56"/>
      <c r="AA43" s="56"/>
    </row>
    <row r="44" spans="3:27" s="18" customFormat="1" ht="15" thickBot="1" x14ac:dyDescent="0.25">
      <c r="C44" s="542" t="s">
        <v>54</v>
      </c>
      <c r="D44" s="543"/>
      <c r="E44" s="543"/>
      <c r="F44" s="543"/>
      <c r="G44" s="543"/>
      <c r="H44" s="543"/>
      <c r="I44" s="543"/>
      <c r="J44" s="543"/>
      <c r="K44" s="543"/>
      <c r="L44" s="543"/>
      <c r="M44" s="543"/>
      <c r="N44" s="543"/>
      <c r="O44" s="543"/>
      <c r="P44" s="543"/>
      <c r="Q44" s="543"/>
      <c r="R44" s="543"/>
      <c r="S44" s="543"/>
      <c r="T44" s="543"/>
      <c r="U44" s="543"/>
      <c r="V44" s="543"/>
      <c r="W44" s="543"/>
      <c r="X44" s="543"/>
      <c r="Y44" s="543"/>
      <c r="Z44" s="543"/>
      <c r="AA44" s="544"/>
    </row>
    <row r="45" spans="3:27" ht="15" hidden="1" thickBot="1" x14ac:dyDescent="0.25">
      <c r="C45" s="545"/>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7"/>
    </row>
    <row r="46" spans="3:27" x14ac:dyDescent="0.2">
      <c r="C46" s="548" t="s">
        <v>84</v>
      </c>
      <c r="D46" s="549"/>
      <c r="E46" s="549"/>
      <c r="F46" s="549"/>
      <c r="G46" s="549"/>
      <c r="H46" s="549"/>
      <c r="I46" s="549"/>
      <c r="J46" s="549"/>
      <c r="K46" s="549"/>
      <c r="L46" s="549"/>
      <c r="M46" s="549"/>
      <c r="N46" s="549"/>
      <c r="O46" s="549"/>
      <c r="P46" s="549"/>
      <c r="Q46" s="549"/>
      <c r="R46" s="549"/>
      <c r="S46" s="549"/>
      <c r="T46" s="549"/>
      <c r="U46" s="549"/>
      <c r="V46" s="549"/>
      <c r="W46" s="549"/>
      <c r="X46" s="549"/>
      <c r="Y46" s="549"/>
      <c r="Z46" s="549"/>
      <c r="AA46" s="550"/>
    </row>
    <row r="47" spans="3:27" ht="7.9" customHeight="1" x14ac:dyDescent="0.2">
      <c r="C47" s="551"/>
      <c r="D47" s="552"/>
      <c r="E47" s="552"/>
      <c r="F47" s="552"/>
      <c r="G47" s="552"/>
      <c r="H47" s="552"/>
      <c r="I47" s="552"/>
      <c r="J47" s="552"/>
      <c r="K47" s="552"/>
      <c r="L47" s="552"/>
      <c r="M47" s="552"/>
      <c r="N47" s="552"/>
      <c r="O47" s="552"/>
      <c r="P47" s="552"/>
      <c r="Q47" s="552"/>
      <c r="R47" s="552"/>
      <c r="S47" s="552"/>
      <c r="T47" s="552"/>
      <c r="U47" s="552"/>
      <c r="V47" s="552"/>
      <c r="W47" s="552"/>
      <c r="X47" s="552"/>
      <c r="Y47" s="552"/>
      <c r="Z47" s="552"/>
      <c r="AA47" s="553"/>
    </row>
    <row r="48" spans="3:27" x14ac:dyDescent="0.2">
      <c r="C48" s="551"/>
      <c r="D48" s="552"/>
      <c r="E48" s="552"/>
      <c r="F48" s="552"/>
      <c r="G48" s="552"/>
      <c r="H48" s="552"/>
      <c r="I48" s="552"/>
      <c r="J48" s="552"/>
      <c r="K48" s="552"/>
      <c r="L48" s="552"/>
      <c r="M48" s="552"/>
      <c r="N48" s="552"/>
      <c r="O48" s="552"/>
      <c r="P48" s="552"/>
      <c r="Q48" s="552"/>
      <c r="R48" s="552"/>
      <c r="S48" s="552"/>
      <c r="T48" s="552"/>
      <c r="U48" s="552"/>
      <c r="V48" s="552"/>
      <c r="W48" s="552"/>
      <c r="X48" s="552"/>
      <c r="Y48" s="552"/>
      <c r="Z48" s="552"/>
      <c r="AA48" s="553"/>
    </row>
    <row r="49" spans="3:27" ht="6.6" customHeight="1" x14ac:dyDescent="0.2">
      <c r="C49" s="551"/>
      <c r="D49" s="552"/>
      <c r="E49" s="552"/>
      <c r="F49" s="552"/>
      <c r="G49" s="552"/>
      <c r="H49" s="552"/>
      <c r="I49" s="552"/>
      <c r="J49" s="552"/>
      <c r="K49" s="552"/>
      <c r="L49" s="552"/>
      <c r="M49" s="552"/>
      <c r="N49" s="552"/>
      <c r="O49" s="552"/>
      <c r="P49" s="552"/>
      <c r="Q49" s="552"/>
      <c r="R49" s="552"/>
      <c r="S49" s="552"/>
      <c r="T49" s="552"/>
      <c r="U49" s="552"/>
      <c r="V49" s="552"/>
      <c r="W49" s="552"/>
      <c r="X49" s="552"/>
      <c r="Y49" s="552"/>
      <c r="Z49" s="552"/>
      <c r="AA49" s="553"/>
    </row>
    <row r="50" spans="3:27" ht="103.5" customHeight="1" x14ac:dyDescent="0.2">
      <c r="C50" s="551"/>
      <c r="D50" s="552"/>
      <c r="E50" s="552"/>
      <c r="F50" s="552"/>
      <c r="G50" s="552"/>
      <c r="H50" s="552"/>
      <c r="I50" s="552"/>
      <c r="J50" s="552"/>
      <c r="K50" s="552"/>
      <c r="L50" s="552"/>
      <c r="M50" s="552"/>
      <c r="N50" s="552"/>
      <c r="O50" s="552"/>
      <c r="P50" s="552"/>
      <c r="Q50" s="552"/>
      <c r="R50" s="552"/>
      <c r="S50" s="552"/>
      <c r="T50" s="552"/>
      <c r="U50" s="552"/>
      <c r="V50" s="552"/>
      <c r="W50" s="552"/>
      <c r="X50" s="552"/>
      <c r="Y50" s="552"/>
      <c r="Z50" s="552"/>
      <c r="AA50" s="553"/>
    </row>
    <row r="51" spans="3:27" ht="63.75" customHeight="1" x14ac:dyDescent="0.2">
      <c r="C51" s="551"/>
      <c r="D51" s="552"/>
      <c r="E51" s="552"/>
      <c r="F51" s="552"/>
      <c r="G51" s="552"/>
      <c r="H51" s="552"/>
      <c r="I51" s="552"/>
      <c r="J51" s="552"/>
      <c r="K51" s="552"/>
      <c r="L51" s="552"/>
      <c r="M51" s="552"/>
      <c r="N51" s="552"/>
      <c r="O51" s="552"/>
      <c r="P51" s="552"/>
      <c r="Q51" s="552"/>
      <c r="R51" s="552"/>
      <c r="S51" s="552"/>
      <c r="T51" s="552"/>
      <c r="U51" s="552"/>
      <c r="V51" s="552"/>
      <c r="W51" s="552"/>
      <c r="X51" s="552"/>
      <c r="Y51" s="552"/>
      <c r="Z51" s="552"/>
      <c r="AA51" s="553"/>
    </row>
    <row r="52" spans="3:27" ht="1.9" customHeight="1" x14ac:dyDescent="0.2">
      <c r="C52" s="551"/>
      <c r="D52" s="552"/>
      <c r="E52" s="552"/>
      <c r="F52" s="552"/>
      <c r="G52" s="552"/>
      <c r="H52" s="552"/>
      <c r="I52" s="552"/>
      <c r="J52" s="552"/>
      <c r="K52" s="552"/>
      <c r="L52" s="552"/>
      <c r="M52" s="552"/>
      <c r="N52" s="552"/>
      <c r="O52" s="552"/>
      <c r="P52" s="552"/>
      <c r="Q52" s="552"/>
      <c r="R52" s="552"/>
      <c r="S52" s="552"/>
      <c r="T52" s="552"/>
      <c r="U52" s="552"/>
      <c r="V52" s="552"/>
      <c r="W52" s="552"/>
      <c r="X52" s="552"/>
      <c r="Y52" s="552"/>
      <c r="Z52" s="552"/>
      <c r="AA52" s="553"/>
    </row>
    <row r="53" spans="3:27" ht="9.6" customHeight="1" x14ac:dyDescent="0.2">
      <c r="C53" s="551"/>
      <c r="D53" s="552"/>
      <c r="E53" s="552"/>
      <c r="F53" s="552"/>
      <c r="G53" s="552"/>
      <c r="H53" s="552"/>
      <c r="I53" s="552"/>
      <c r="J53" s="552"/>
      <c r="K53" s="552"/>
      <c r="L53" s="552"/>
      <c r="M53" s="552"/>
      <c r="N53" s="552"/>
      <c r="O53" s="552"/>
      <c r="P53" s="552"/>
      <c r="Q53" s="552"/>
      <c r="R53" s="552"/>
      <c r="S53" s="552"/>
      <c r="T53" s="552"/>
      <c r="U53" s="552"/>
      <c r="V53" s="552"/>
      <c r="W53" s="552"/>
      <c r="X53" s="552"/>
      <c r="Y53" s="552"/>
      <c r="Z53" s="552"/>
      <c r="AA53" s="553"/>
    </row>
    <row r="54" spans="3:27" ht="6.6" customHeight="1" thickBot="1" x14ac:dyDescent="0.25">
      <c r="C54" s="554"/>
      <c r="D54" s="555"/>
      <c r="E54" s="555"/>
      <c r="F54" s="555"/>
      <c r="G54" s="555"/>
      <c r="H54" s="555"/>
      <c r="I54" s="555"/>
      <c r="J54" s="555"/>
      <c r="K54" s="555"/>
      <c r="L54" s="555"/>
      <c r="M54" s="555"/>
      <c r="N54" s="555"/>
      <c r="O54" s="555"/>
      <c r="P54" s="555"/>
      <c r="Q54" s="555"/>
      <c r="R54" s="555"/>
      <c r="S54" s="555"/>
      <c r="T54" s="555"/>
      <c r="U54" s="555"/>
      <c r="V54" s="555"/>
      <c r="W54" s="555"/>
      <c r="X54" s="555"/>
      <c r="Y54" s="555"/>
      <c r="Z54" s="555"/>
      <c r="AA54" s="556"/>
    </row>
    <row r="55" spans="3:27" ht="8.4499999999999993" customHeight="1" x14ac:dyDescent="0.2">
      <c r="C55" s="47"/>
      <c r="D55" s="47"/>
      <c r="E55" s="47"/>
      <c r="F55" s="47"/>
      <c r="G55" s="47"/>
      <c r="H55" s="47"/>
      <c r="I55" s="47"/>
      <c r="J55" s="47"/>
      <c r="K55" s="47"/>
      <c r="L55" s="47"/>
      <c r="M55" s="47"/>
      <c r="N55" s="47"/>
      <c r="O55" s="47"/>
      <c r="P55" s="47"/>
      <c r="Q55" s="47"/>
      <c r="R55" s="47"/>
      <c r="S55" s="47"/>
      <c r="T55" s="47"/>
      <c r="U55" s="47"/>
      <c r="V55" s="47"/>
      <c r="W55" s="47"/>
      <c r="X55" s="47"/>
      <c r="Y55" s="47"/>
      <c r="Z55" s="47"/>
      <c r="AA55" s="47"/>
    </row>
    <row r="56" spans="3:27" ht="9.6" customHeight="1" thickBot="1" x14ac:dyDescent="0.25">
      <c r="C56" s="50"/>
      <c r="D56" s="50"/>
      <c r="E56" s="50"/>
      <c r="F56" s="50"/>
      <c r="G56" s="50"/>
      <c r="H56" s="50"/>
      <c r="I56" s="50"/>
      <c r="J56" s="50"/>
      <c r="K56" s="50"/>
      <c r="L56" s="50"/>
      <c r="M56" s="50"/>
      <c r="N56" s="50"/>
      <c r="O56" s="50"/>
      <c r="P56" s="50"/>
      <c r="Q56" s="50"/>
      <c r="R56" s="50"/>
      <c r="S56" s="50"/>
      <c r="T56" s="50"/>
      <c r="U56" s="50"/>
      <c r="V56" s="50"/>
      <c r="W56" s="50"/>
      <c r="X56" s="50"/>
      <c r="Y56" s="50"/>
      <c r="Z56" s="50"/>
      <c r="AA56" s="50"/>
    </row>
    <row r="57" spans="3:27" ht="15.75" customHeight="1" x14ac:dyDescent="0.2">
      <c r="C57" s="557" t="s">
        <v>46</v>
      </c>
      <c r="D57" s="558"/>
      <c r="E57" s="558"/>
      <c r="F57" s="558"/>
      <c r="G57" s="558"/>
      <c r="H57" s="635" t="s">
        <v>85</v>
      </c>
      <c r="I57" s="636"/>
      <c r="J57" s="558" t="s">
        <v>56</v>
      </c>
      <c r="K57" s="558"/>
      <c r="L57" s="558"/>
      <c r="M57" s="559"/>
      <c r="N57" s="557" t="s">
        <v>57</v>
      </c>
      <c r="O57" s="558"/>
      <c r="P57" s="558"/>
      <c r="Q57" s="558"/>
      <c r="R57" s="558"/>
      <c r="S57" s="558"/>
      <c r="T57" s="558"/>
      <c r="U57" s="559"/>
      <c r="V57" s="563" t="s">
        <v>58</v>
      </c>
      <c r="W57" s="563"/>
      <c r="X57" s="563"/>
      <c r="Y57" s="563"/>
      <c r="Z57" s="563"/>
      <c r="AA57" s="564"/>
    </row>
    <row r="58" spans="3:27" ht="9.75" customHeight="1" x14ac:dyDescent="0.2">
      <c r="C58" s="560"/>
      <c r="D58" s="561"/>
      <c r="E58" s="561"/>
      <c r="F58" s="561"/>
      <c r="G58" s="561"/>
      <c r="H58" s="637"/>
      <c r="I58" s="638"/>
      <c r="J58" s="561"/>
      <c r="K58" s="561"/>
      <c r="L58" s="561"/>
      <c r="M58" s="562"/>
      <c r="N58" s="560"/>
      <c r="O58" s="561"/>
      <c r="P58" s="561"/>
      <c r="Q58" s="561"/>
      <c r="R58" s="561"/>
      <c r="S58" s="561"/>
      <c r="T58" s="561"/>
      <c r="U58" s="562"/>
      <c r="V58" s="565"/>
      <c r="W58" s="565"/>
      <c r="X58" s="565"/>
      <c r="Y58" s="565"/>
      <c r="Z58" s="565"/>
      <c r="AA58" s="566"/>
    </row>
    <row r="59" spans="3:27" ht="21" hidden="1" customHeight="1" x14ac:dyDescent="0.2">
      <c r="C59" s="74"/>
      <c r="D59" s="73"/>
      <c r="E59" s="73"/>
      <c r="F59" s="73"/>
      <c r="G59" s="73"/>
      <c r="H59" s="72"/>
      <c r="I59" s="74"/>
      <c r="J59" s="73"/>
      <c r="K59" s="73"/>
      <c r="L59" s="73"/>
      <c r="M59" s="72"/>
      <c r="N59" s="560"/>
      <c r="O59" s="561"/>
      <c r="P59" s="561"/>
      <c r="Q59" s="561"/>
      <c r="R59" s="561"/>
      <c r="S59" s="561"/>
      <c r="T59" s="561"/>
      <c r="U59" s="562"/>
      <c r="V59" s="565"/>
      <c r="W59" s="565"/>
      <c r="X59" s="565"/>
      <c r="Y59" s="565"/>
      <c r="Z59" s="565"/>
      <c r="AA59" s="566"/>
    </row>
    <row r="60" spans="3:27" ht="212.25" customHeight="1" x14ac:dyDescent="0.2">
      <c r="C60" s="603" t="s">
        <v>140</v>
      </c>
      <c r="D60" s="603"/>
      <c r="E60" s="603"/>
      <c r="F60" s="603"/>
      <c r="G60" s="603"/>
      <c r="H60" s="602" t="s">
        <v>119</v>
      </c>
      <c r="I60" s="602"/>
      <c r="J60" s="601" t="s">
        <v>141</v>
      </c>
      <c r="K60" s="601"/>
      <c r="L60" s="601"/>
      <c r="M60" s="601"/>
      <c r="N60" s="603" t="s">
        <v>119</v>
      </c>
      <c r="O60" s="603"/>
      <c r="P60" s="603"/>
      <c r="Q60" s="603"/>
      <c r="R60" s="603"/>
      <c r="S60" s="603"/>
      <c r="T60" s="603"/>
      <c r="U60" s="603"/>
      <c r="V60" s="603" t="s">
        <v>121</v>
      </c>
      <c r="W60" s="603"/>
      <c r="X60" s="603"/>
      <c r="Y60" s="603"/>
      <c r="Z60" s="603"/>
      <c r="AA60" s="603"/>
    </row>
    <row r="61" spans="3:27" ht="204" customHeight="1" x14ac:dyDescent="0.2">
      <c r="C61" s="603" t="s">
        <v>142</v>
      </c>
      <c r="D61" s="603"/>
      <c r="E61" s="603"/>
      <c r="F61" s="603"/>
      <c r="G61" s="603"/>
      <c r="H61" s="602" t="s">
        <v>119</v>
      </c>
      <c r="I61" s="602"/>
      <c r="J61" s="601" t="s">
        <v>143</v>
      </c>
      <c r="K61" s="601"/>
      <c r="L61" s="601"/>
      <c r="M61" s="601"/>
      <c r="N61" s="603" t="s">
        <v>119</v>
      </c>
      <c r="O61" s="603"/>
      <c r="P61" s="603"/>
      <c r="Q61" s="603"/>
      <c r="R61" s="603"/>
      <c r="S61" s="603"/>
      <c r="T61" s="603"/>
      <c r="U61" s="603"/>
      <c r="V61" s="603" t="s">
        <v>121</v>
      </c>
      <c r="W61" s="603"/>
      <c r="X61" s="603"/>
      <c r="Y61" s="603"/>
      <c r="Z61" s="603"/>
      <c r="AA61" s="603"/>
    </row>
    <row r="62" spans="3:27" ht="168.75" customHeight="1" x14ac:dyDescent="0.2">
      <c r="C62" s="601" t="s">
        <v>144</v>
      </c>
      <c r="D62" s="601"/>
      <c r="E62" s="601"/>
      <c r="F62" s="601"/>
      <c r="G62" s="601"/>
      <c r="H62" s="601" t="s">
        <v>145</v>
      </c>
      <c r="I62" s="601"/>
      <c r="J62" s="634" t="s">
        <v>146</v>
      </c>
      <c r="K62" s="634"/>
      <c r="L62" s="634"/>
      <c r="M62" s="634"/>
      <c r="N62" s="603" t="s">
        <v>147</v>
      </c>
      <c r="O62" s="603"/>
      <c r="P62" s="603"/>
      <c r="Q62" s="603"/>
      <c r="R62" s="603"/>
      <c r="S62" s="603"/>
      <c r="T62" s="603"/>
      <c r="U62" s="603"/>
      <c r="V62" s="603" t="s">
        <v>148</v>
      </c>
      <c r="W62" s="603"/>
      <c r="X62" s="603"/>
      <c r="Y62" s="603"/>
      <c r="Z62" s="603"/>
      <c r="AA62" s="603"/>
    </row>
    <row r="63" spans="3:27" ht="181.5" customHeight="1" thickBot="1" x14ac:dyDescent="0.25">
      <c r="C63" s="601"/>
      <c r="D63" s="601"/>
      <c r="E63" s="601"/>
      <c r="F63" s="601"/>
      <c r="G63" s="601"/>
      <c r="H63" s="601"/>
      <c r="I63" s="601"/>
      <c r="J63" s="634"/>
      <c r="K63" s="634"/>
      <c r="L63" s="634"/>
      <c r="M63" s="634"/>
      <c r="N63" s="523"/>
      <c r="O63" s="523"/>
      <c r="P63" s="523"/>
      <c r="Q63" s="523"/>
      <c r="R63" s="523"/>
      <c r="S63" s="523"/>
      <c r="T63" s="523"/>
      <c r="U63" s="523"/>
      <c r="V63" s="523"/>
      <c r="W63" s="523"/>
      <c r="X63" s="523"/>
      <c r="Y63" s="523"/>
      <c r="Z63" s="523"/>
      <c r="AA63" s="524"/>
    </row>
    <row r="64" spans="3:27" ht="9" customHeight="1" thickBot="1" x14ac:dyDescent="0.25">
      <c r="C64" s="624"/>
      <c r="D64" s="625"/>
      <c r="E64" s="625"/>
      <c r="F64" s="625"/>
      <c r="G64" s="625"/>
      <c r="H64" s="532"/>
      <c r="I64" s="534"/>
      <c r="J64" s="625"/>
      <c r="K64" s="625"/>
      <c r="L64" s="625"/>
      <c r="M64" s="625"/>
      <c r="N64" s="626"/>
      <c r="O64" s="627"/>
      <c r="P64" s="627"/>
      <c r="Q64" s="627"/>
      <c r="R64" s="627"/>
      <c r="S64" s="627"/>
      <c r="T64" s="627"/>
      <c r="U64" s="628"/>
      <c r="V64" s="626"/>
      <c r="W64" s="627"/>
      <c r="X64" s="627"/>
      <c r="Y64" s="627"/>
      <c r="Z64" s="627"/>
      <c r="AA64" s="629"/>
    </row>
  </sheetData>
  <mergeCells count="104">
    <mergeCell ref="C60:G60"/>
    <mergeCell ref="C61:G61"/>
    <mergeCell ref="C62:G62"/>
    <mergeCell ref="C63:G63"/>
    <mergeCell ref="V61:AA61"/>
    <mergeCell ref="N61:U61"/>
    <mergeCell ref="N60:U60"/>
    <mergeCell ref="V60:AA60"/>
    <mergeCell ref="J57:M58"/>
    <mergeCell ref="J60:M60"/>
    <mergeCell ref="J61:M61"/>
    <mergeCell ref="J62:M62"/>
    <mergeCell ref="J63:M63"/>
    <mergeCell ref="H57:I58"/>
    <mergeCell ref="H60:I60"/>
    <mergeCell ref="H61:I61"/>
    <mergeCell ref="H62:I62"/>
    <mergeCell ref="H63:I63"/>
    <mergeCell ref="C64:G64"/>
    <mergeCell ref="J64:M64"/>
    <mergeCell ref="N64:U64"/>
    <mergeCell ref="V64:AA64"/>
    <mergeCell ref="N62:U62"/>
    <mergeCell ref="V62:AA62"/>
    <mergeCell ref="N63:U63"/>
    <mergeCell ref="V63:AA63"/>
    <mergeCell ref="H64:I64"/>
    <mergeCell ref="C46:AA54"/>
    <mergeCell ref="N57:U59"/>
    <mergeCell ref="V57:AA59"/>
    <mergeCell ref="I2:AC2"/>
    <mergeCell ref="I3:P3"/>
    <mergeCell ref="Q3:AC3"/>
    <mergeCell ref="I4:AC4"/>
    <mergeCell ref="B2:H4"/>
    <mergeCell ref="K38:AA38"/>
    <mergeCell ref="C39:G39"/>
    <mergeCell ref="C57:G58"/>
    <mergeCell ref="I16:AA16"/>
    <mergeCell ref="T21:AA21"/>
    <mergeCell ref="Z32:AA32"/>
    <mergeCell ref="C30:J32"/>
    <mergeCell ref="K30:R30"/>
    <mergeCell ref="S30:W30"/>
    <mergeCell ref="T13:AA13"/>
    <mergeCell ref="T14:AA14"/>
    <mergeCell ref="X30:AA30"/>
    <mergeCell ref="C24:I24"/>
    <mergeCell ref="J24:P24"/>
    <mergeCell ref="X32:Y32"/>
    <mergeCell ref="I7:AA8"/>
    <mergeCell ref="I26:AA26"/>
    <mergeCell ref="I28:J28"/>
    <mergeCell ref="K28:N28"/>
    <mergeCell ref="O28:R28"/>
    <mergeCell ref="T28:V28"/>
    <mergeCell ref="X28:Z28"/>
    <mergeCell ref="O31:R31"/>
    <mergeCell ref="C23:I23"/>
    <mergeCell ref="J23:P23"/>
    <mergeCell ref="Q23:AA23"/>
    <mergeCell ref="K31:N31"/>
    <mergeCell ref="Q24:AA24"/>
    <mergeCell ref="C26:H26"/>
    <mergeCell ref="C28:H28"/>
    <mergeCell ref="S31:T31"/>
    <mergeCell ref="U31:W31"/>
    <mergeCell ref="X31:Y31"/>
    <mergeCell ref="Z31:AA31"/>
    <mergeCell ref="C7:H8"/>
    <mergeCell ref="C10:H11"/>
    <mergeCell ref="C13:H14"/>
    <mergeCell ref="C16:H16"/>
    <mergeCell ref="C18:H18"/>
    <mergeCell ref="M21:S21"/>
    <mergeCell ref="I10:Q11"/>
    <mergeCell ref="R10:U10"/>
    <mergeCell ref="V10:AA10"/>
    <mergeCell ref="R11:U11"/>
    <mergeCell ref="V11:AA11"/>
    <mergeCell ref="I20:L21"/>
    <mergeCell ref="M20:S20"/>
    <mergeCell ref="T20:AA20"/>
    <mergeCell ref="C20:H21"/>
    <mergeCell ref="I18:AA18"/>
    <mergeCell ref="I13:S14"/>
    <mergeCell ref="O32:R32"/>
    <mergeCell ref="S32:T32"/>
    <mergeCell ref="U32:W32"/>
    <mergeCell ref="C44:AA45"/>
    <mergeCell ref="C38:G38"/>
    <mergeCell ref="K39:AA39"/>
    <mergeCell ref="C40:G40"/>
    <mergeCell ref="K40:AA40"/>
    <mergeCell ref="C34:AA34"/>
    <mergeCell ref="C35:G35"/>
    <mergeCell ref="K35:AA35"/>
    <mergeCell ref="C36:G36"/>
    <mergeCell ref="K36:AA36"/>
    <mergeCell ref="C37:G37"/>
    <mergeCell ref="K37:AA37"/>
    <mergeCell ref="C41:G41"/>
    <mergeCell ref="K41:AA41"/>
    <mergeCell ref="K32:N32"/>
  </mergeCells>
  <pageMargins left="0.70866141732283472" right="0.70866141732283472" top="0.74803149606299213" bottom="1.1098214285714285" header="0.31496062992125984" footer="0.31496062992125984"/>
  <pageSetup scale="54"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AB62"/>
  <sheetViews>
    <sheetView view="pageBreakPreview" topLeftCell="A38" zoomScaleNormal="100" zoomScaleSheetLayoutView="100" zoomScalePageLayoutView="70" workbookViewId="0">
      <selection activeCell="K38" sqref="K38:AA38"/>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9" width="17.285156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row>
    <row r="3" spans="2:28" ht="15"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6"/>
      <c r="AA3" s="486"/>
      <c r="AB3" s="487"/>
    </row>
    <row r="4" spans="2:28" ht="15.75"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444" t="s">
        <v>4</v>
      </c>
      <c r="D7" s="445"/>
      <c r="E7" s="445"/>
      <c r="F7" s="445"/>
      <c r="G7" s="445"/>
      <c r="H7" s="446"/>
      <c r="I7" s="594" t="s">
        <v>62</v>
      </c>
      <c r="J7" s="595"/>
      <c r="K7" s="595"/>
      <c r="L7" s="595"/>
      <c r="M7" s="595"/>
      <c r="N7" s="595"/>
      <c r="O7" s="595"/>
      <c r="P7" s="595"/>
      <c r="Q7" s="595"/>
      <c r="R7" s="595"/>
      <c r="S7" s="595"/>
      <c r="T7" s="595"/>
      <c r="U7" s="595"/>
      <c r="V7" s="595"/>
      <c r="W7" s="595"/>
      <c r="X7" s="595"/>
      <c r="Y7" s="595"/>
      <c r="Z7" s="595"/>
      <c r="AA7" s="596"/>
      <c r="AB7" s="10"/>
    </row>
    <row r="8" spans="2:28" ht="13.15" customHeight="1" thickBot="1" x14ac:dyDescent="0.25">
      <c r="B8" s="9"/>
      <c r="C8" s="447"/>
      <c r="D8" s="448"/>
      <c r="E8" s="448"/>
      <c r="F8" s="448"/>
      <c r="G8" s="448"/>
      <c r="H8" s="449"/>
      <c r="I8" s="597"/>
      <c r="J8" s="598"/>
      <c r="K8" s="598"/>
      <c r="L8" s="598"/>
      <c r="M8" s="598"/>
      <c r="N8" s="598"/>
      <c r="O8" s="598"/>
      <c r="P8" s="598"/>
      <c r="Q8" s="598"/>
      <c r="R8" s="598"/>
      <c r="S8" s="598"/>
      <c r="T8" s="598"/>
      <c r="U8" s="598"/>
      <c r="V8" s="598"/>
      <c r="W8" s="598"/>
      <c r="X8" s="598"/>
      <c r="Y8" s="598"/>
      <c r="Z8" s="598"/>
      <c r="AA8" s="599"/>
      <c r="AB8" s="10"/>
    </row>
    <row r="9" spans="2:28" ht="9"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444" t="s">
        <v>6</v>
      </c>
      <c r="D10" s="445"/>
      <c r="E10" s="445"/>
      <c r="F10" s="445"/>
      <c r="G10" s="445"/>
      <c r="H10" s="446"/>
      <c r="I10" s="501" t="s">
        <v>149</v>
      </c>
      <c r="J10" s="502"/>
      <c r="K10" s="502"/>
      <c r="L10" s="502"/>
      <c r="M10" s="502"/>
      <c r="N10" s="502"/>
      <c r="O10" s="502"/>
      <c r="P10" s="502"/>
      <c r="Q10" s="503"/>
      <c r="R10" s="498" t="s">
        <v>8</v>
      </c>
      <c r="S10" s="499"/>
      <c r="T10" s="499"/>
      <c r="U10" s="500"/>
      <c r="V10" s="400" t="s">
        <v>9</v>
      </c>
      <c r="W10" s="401"/>
      <c r="X10" s="401"/>
      <c r="Y10" s="401"/>
      <c r="Z10" s="401"/>
      <c r="AA10" s="402"/>
      <c r="AB10" s="10"/>
    </row>
    <row r="11" spans="2:28" ht="17.45" customHeight="1" thickBot="1" x14ac:dyDescent="0.25">
      <c r="B11" s="9"/>
      <c r="C11" s="447"/>
      <c r="D11" s="448"/>
      <c r="E11" s="448"/>
      <c r="F11" s="448"/>
      <c r="G11" s="448"/>
      <c r="H11" s="449"/>
      <c r="I11" s="504"/>
      <c r="J11" s="505"/>
      <c r="K11" s="505"/>
      <c r="L11" s="505"/>
      <c r="M11" s="505"/>
      <c r="N11" s="505"/>
      <c r="O11" s="505"/>
      <c r="P11" s="505"/>
      <c r="Q11" s="506"/>
      <c r="R11" s="639" t="s">
        <v>150</v>
      </c>
      <c r="S11" s="640"/>
      <c r="T11" s="640"/>
      <c r="U11" s="641"/>
      <c r="V11" s="477" t="s">
        <v>93</v>
      </c>
      <c r="W11" s="496"/>
      <c r="X11" s="496"/>
      <c r="Y11" s="496"/>
      <c r="Z11" s="496"/>
      <c r="AA11" s="497"/>
      <c r="AB11" s="10"/>
    </row>
    <row r="12" spans="2:28" ht="9"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444" t="s">
        <v>11</v>
      </c>
      <c r="D13" s="445"/>
      <c r="E13" s="445"/>
      <c r="F13" s="445"/>
      <c r="G13" s="445"/>
      <c r="H13" s="446"/>
      <c r="I13" s="450" t="s">
        <v>151</v>
      </c>
      <c r="J13" s="451"/>
      <c r="K13" s="451"/>
      <c r="L13" s="451"/>
      <c r="M13" s="451"/>
      <c r="N13" s="451"/>
      <c r="O13" s="451"/>
      <c r="P13" s="451"/>
      <c r="Q13" s="451"/>
      <c r="R13" s="451"/>
      <c r="S13" s="452"/>
      <c r="T13" s="444" t="s">
        <v>13</v>
      </c>
      <c r="U13" s="445"/>
      <c r="V13" s="445"/>
      <c r="W13" s="445"/>
      <c r="X13" s="445"/>
      <c r="Y13" s="445"/>
      <c r="Z13" s="445"/>
      <c r="AA13" s="446"/>
      <c r="AB13" s="16"/>
    </row>
    <row r="14" spans="2:28" ht="25.5" customHeight="1" thickBot="1" x14ac:dyDescent="0.25">
      <c r="B14" s="14"/>
      <c r="C14" s="447"/>
      <c r="D14" s="448"/>
      <c r="E14" s="448"/>
      <c r="F14" s="448"/>
      <c r="G14" s="448"/>
      <c r="H14" s="449"/>
      <c r="I14" s="453"/>
      <c r="J14" s="454"/>
      <c r="K14" s="454"/>
      <c r="L14" s="454"/>
      <c r="M14" s="454"/>
      <c r="N14" s="454"/>
      <c r="O14" s="454"/>
      <c r="P14" s="454"/>
      <c r="Q14" s="454"/>
      <c r="R14" s="454"/>
      <c r="S14" s="455"/>
      <c r="T14" s="456" t="s">
        <v>67</v>
      </c>
      <c r="U14" s="457"/>
      <c r="V14" s="457"/>
      <c r="W14" s="457"/>
      <c r="X14" s="457"/>
      <c r="Y14" s="457"/>
      <c r="Z14" s="457"/>
      <c r="AA14" s="458"/>
      <c r="AB14" s="16"/>
    </row>
    <row r="15" spans="2:28" ht="9.6"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24.6" customHeight="1" thickBot="1" x14ac:dyDescent="0.25">
      <c r="B16" s="14"/>
      <c r="C16" s="421" t="s">
        <v>15</v>
      </c>
      <c r="D16" s="422"/>
      <c r="E16" s="422"/>
      <c r="F16" s="422"/>
      <c r="G16" s="422"/>
      <c r="H16" s="423"/>
      <c r="I16" s="424" t="s">
        <v>152</v>
      </c>
      <c r="J16" s="425"/>
      <c r="K16" s="425"/>
      <c r="L16" s="425"/>
      <c r="M16" s="425"/>
      <c r="N16" s="425"/>
      <c r="O16" s="425"/>
      <c r="P16" s="425"/>
      <c r="Q16" s="425"/>
      <c r="R16" s="425"/>
      <c r="S16" s="425"/>
      <c r="T16" s="425"/>
      <c r="U16" s="425"/>
      <c r="V16" s="425"/>
      <c r="W16" s="425"/>
      <c r="X16" s="425"/>
      <c r="Y16" s="425"/>
      <c r="Z16" s="425"/>
      <c r="AA16" s="426"/>
      <c r="AB16" s="16"/>
    </row>
    <row r="17" spans="3:28" ht="9" customHeight="1" thickBot="1" x14ac:dyDescent="0.25">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3:28" ht="55.15" customHeight="1" thickBot="1" x14ac:dyDescent="0.25">
      <c r="C18" s="421" t="s">
        <v>69</v>
      </c>
      <c r="D18" s="422"/>
      <c r="E18" s="422"/>
      <c r="F18" s="422"/>
      <c r="G18" s="422"/>
      <c r="H18" s="423"/>
      <c r="I18" s="424" t="s">
        <v>153</v>
      </c>
      <c r="J18" s="425"/>
      <c r="K18" s="425"/>
      <c r="L18" s="425"/>
      <c r="M18" s="425"/>
      <c r="N18" s="425"/>
      <c r="O18" s="425"/>
      <c r="P18" s="425"/>
      <c r="Q18" s="425"/>
      <c r="R18" s="425"/>
      <c r="S18" s="425"/>
      <c r="T18" s="425"/>
      <c r="U18" s="425"/>
      <c r="V18" s="425"/>
      <c r="W18" s="425"/>
      <c r="X18" s="425"/>
      <c r="Y18" s="425"/>
      <c r="Z18" s="425"/>
      <c r="AA18" s="426"/>
      <c r="AB18" s="16"/>
    </row>
    <row r="19" spans="3:28" ht="10.15" customHeight="1" thickBot="1" x14ac:dyDescent="0.25">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3:28" ht="14.45" customHeight="1" thickBot="1" x14ac:dyDescent="0.25">
      <c r="C20" s="462" t="s">
        <v>19</v>
      </c>
      <c r="D20" s="463"/>
      <c r="E20" s="463"/>
      <c r="F20" s="463"/>
      <c r="G20" s="463"/>
      <c r="H20" s="464"/>
      <c r="I20" s="468" t="s">
        <v>130</v>
      </c>
      <c r="J20" s="469"/>
      <c r="K20" s="469"/>
      <c r="L20" s="470"/>
      <c r="M20" s="400" t="s">
        <v>21</v>
      </c>
      <c r="N20" s="401"/>
      <c r="O20" s="401"/>
      <c r="P20" s="401"/>
      <c r="Q20" s="401"/>
      <c r="R20" s="401"/>
      <c r="S20" s="402"/>
      <c r="T20" s="588" t="s">
        <v>22</v>
      </c>
      <c r="U20" s="589"/>
      <c r="V20" s="589"/>
      <c r="W20" s="589"/>
      <c r="X20" s="589"/>
      <c r="Y20" s="589"/>
      <c r="Z20" s="589"/>
      <c r="AA20" s="590"/>
      <c r="AB20" s="16"/>
    </row>
    <row r="21" spans="3:28" ht="15.6" customHeight="1" thickBot="1" x14ac:dyDescent="0.25">
      <c r="C21" s="465"/>
      <c r="D21" s="466"/>
      <c r="E21" s="466"/>
      <c r="F21" s="466"/>
      <c r="G21" s="466"/>
      <c r="H21" s="467"/>
      <c r="I21" s="471"/>
      <c r="J21" s="472"/>
      <c r="K21" s="472"/>
      <c r="L21" s="473"/>
      <c r="M21" s="474" t="s">
        <v>23</v>
      </c>
      <c r="N21" s="475"/>
      <c r="O21" s="475"/>
      <c r="P21" s="475"/>
      <c r="Q21" s="475"/>
      <c r="R21" s="475"/>
      <c r="S21" s="476"/>
      <c r="T21" s="591" t="s">
        <v>24</v>
      </c>
      <c r="U21" s="592"/>
      <c r="V21" s="592"/>
      <c r="W21" s="592"/>
      <c r="X21" s="592"/>
      <c r="Y21" s="592"/>
      <c r="Z21" s="592"/>
      <c r="AA21" s="593"/>
      <c r="AB21" s="16"/>
    </row>
    <row r="22" spans="3:28" ht="7.9" customHeight="1" thickBot="1" x14ac:dyDescent="0.2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3:28" ht="26.45" customHeight="1" x14ac:dyDescent="0.2">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c r="AB23" s="16"/>
    </row>
    <row r="24" spans="3:28" ht="40.9" customHeight="1" thickBot="1" x14ac:dyDescent="0.25">
      <c r="C24" s="403" t="s">
        <v>72</v>
      </c>
      <c r="D24" s="404"/>
      <c r="E24" s="404"/>
      <c r="F24" s="404"/>
      <c r="G24" s="404"/>
      <c r="H24" s="404"/>
      <c r="I24" s="405"/>
      <c r="J24" s="403" t="s">
        <v>73</v>
      </c>
      <c r="K24" s="404"/>
      <c r="L24" s="404"/>
      <c r="M24" s="404"/>
      <c r="N24" s="404"/>
      <c r="O24" s="404"/>
      <c r="P24" s="405"/>
      <c r="Q24" s="406" t="s">
        <v>74</v>
      </c>
      <c r="R24" s="407"/>
      <c r="S24" s="407"/>
      <c r="T24" s="407"/>
      <c r="U24" s="407"/>
      <c r="V24" s="407"/>
      <c r="W24" s="407"/>
      <c r="X24" s="407"/>
      <c r="Y24" s="407"/>
      <c r="Z24" s="407"/>
      <c r="AA24" s="408"/>
      <c r="AB24" s="16"/>
    </row>
    <row r="25" spans="3:28" ht="8.4499999999999993" customHeight="1" thickBot="1" x14ac:dyDescent="0.2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3:28" ht="26.45" customHeight="1" thickBot="1" x14ac:dyDescent="0.25">
      <c r="C26" s="421" t="s">
        <v>31</v>
      </c>
      <c r="D26" s="422"/>
      <c r="E26" s="422"/>
      <c r="F26" s="422"/>
      <c r="G26" s="422"/>
      <c r="H26" s="423"/>
      <c r="I26" s="424" t="s">
        <v>154</v>
      </c>
      <c r="J26" s="425"/>
      <c r="K26" s="425"/>
      <c r="L26" s="425"/>
      <c r="M26" s="425"/>
      <c r="N26" s="425"/>
      <c r="O26" s="425"/>
      <c r="P26" s="425"/>
      <c r="Q26" s="425"/>
      <c r="R26" s="425"/>
      <c r="S26" s="425"/>
      <c r="T26" s="425"/>
      <c r="U26" s="425"/>
      <c r="V26" s="425"/>
      <c r="W26" s="425"/>
      <c r="X26" s="425"/>
      <c r="Y26" s="425"/>
      <c r="Z26" s="425"/>
      <c r="AA26" s="426"/>
      <c r="AB26" s="16"/>
    </row>
    <row r="27" spans="3:28" ht="9.6" customHeight="1" thickBot="1" x14ac:dyDescent="0.25">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3:28" ht="42" customHeight="1" thickBot="1" x14ac:dyDescent="0.25">
      <c r="C28" s="421" t="s">
        <v>33</v>
      </c>
      <c r="D28" s="422"/>
      <c r="E28" s="422"/>
      <c r="F28" s="422"/>
      <c r="G28" s="422"/>
      <c r="H28" s="423"/>
      <c r="I28" s="639">
        <v>0</v>
      </c>
      <c r="J28" s="642"/>
      <c r="K28" s="409" t="s">
        <v>34</v>
      </c>
      <c r="L28" s="410"/>
      <c r="M28" s="410"/>
      <c r="N28" s="411"/>
      <c r="O28" s="461" t="s">
        <v>35</v>
      </c>
      <c r="P28" s="459"/>
      <c r="Q28" s="459"/>
      <c r="R28" s="460"/>
      <c r="S28" s="64"/>
      <c r="T28" s="459" t="s">
        <v>36</v>
      </c>
      <c r="U28" s="459"/>
      <c r="V28" s="460"/>
      <c r="W28" s="31" t="s">
        <v>37</v>
      </c>
      <c r="X28" s="441" t="s">
        <v>38</v>
      </c>
      <c r="Y28" s="442"/>
      <c r="Z28" s="443"/>
      <c r="AA28" s="30"/>
      <c r="AB28" s="16"/>
    </row>
    <row r="29" spans="3:28" ht="9.6" customHeight="1" thickBot="1" x14ac:dyDescent="0.2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3:28" ht="15" customHeight="1" x14ac:dyDescent="0.25">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c r="AB30" s="16"/>
    </row>
    <row r="31" spans="3:28" ht="14.25" customHeight="1" x14ac:dyDescent="0.2">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c r="AB31" s="16"/>
    </row>
    <row r="32" spans="3:28" ht="15" customHeight="1" thickBot="1" x14ac:dyDescent="0.25">
      <c r="C32" s="438"/>
      <c r="D32" s="439"/>
      <c r="E32" s="439"/>
      <c r="F32" s="439"/>
      <c r="G32" s="439"/>
      <c r="H32" s="439"/>
      <c r="I32" s="439"/>
      <c r="J32" s="440"/>
      <c r="K32" s="587">
        <v>0.11</v>
      </c>
      <c r="L32" s="429"/>
      <c r="M32" s="429"/>
      <c r="N32" s="429"/>
      <c r="O32" s="430">
        <v>1</v>
      </c>
      <c r="P32" s="429"/>
      <c r="Q32" s="429"/>
      <c r="R32" s="429"/>
      <c r="S32" s="430">
        <v>0.01</v>
      </c>
      <c r="T32" s="429"/>
      <c r="U32" s="430">
        <v>0.1</v>
      </c>
      <c r="V32" s="429"/>
      <c r="W32" s="429"/>
      <c r="X32" s="430">
        <v>0</v>
      </c>
      <c r="Y32" s="429"/>
      <c r="Z32" s="430">
        <v>0</v>
      </c>
      <c r="AA32" s="431"/>
      <c r="AB32" s="16"/>
    </row>
    <row r="33" spans="3:28" ht="9" customHeight="1" thickBot="1" x14ac:dyDescent="0.2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3:28" s="18" customFormat="1" ht="15" thickBot="1" x14ac:dyDescent="0.25">
      <c r="C34" s="646" t="s">
        <v>45</v>
      </c>
      <c r="D34" s="647"/>
      <c r="E34" s="647"/>
      <c r="F34" s="647"/>
      <c r="G34" s="647"/>
      <c r="H34" s="647"/>
      <c r="I34" s="647"/>
      <c r="J34" s="647"/>
      <c r="K34" s="647"/>
      <c r="L34" s="647"/>
      <c r="M34" s="647"/>
      <c r="N34" s="647"/>
      <c r="O34" s="647"/>
      <c r="P34" s="647"/>
      <c r="Q34" s="647"/>
      <c r="R34" s="647"/>
      <c r="S34" s="647"/>
      <c r="T34" s="647"/>
      <c r="U34" s="647"/>
      <c r="V34" s="647"/>
      <c r="W34" s="647"/>
      <c r="X34" s="647"/>
      <c r="Y34" s="647"/>
      <c r="Z34" s="647"/>
      <c r="AA34" s="648"/>
      <c r="AB34" s="16"/>
    </row>
    <row r="35" spans="3:28" s="18" customFormat="1" ht="81" customHeight="1" thickBot="1" x14ac:dyDescent="0.25">
      <c r="C35" s="415" t="s">
        <v>46</v>
      </c>
      <c r="D35" s="416"/>
      <c r="E35" s="416"/>
      <c r="F35" s="416"/>
      <c r="G35" s="417"/>
      <c r="H35" s="38" t="s">
        <v>155</v>
      </c>
      <c r="I35" s="38" t="s">
        <v>156</v>
      </c>
      <c r="J35" s="38" t="s">
        <v>49</v>
      </c>
      <c r="K35" s="418" t="s">
        <v>50</v>
      </c>
      <c r="L35" s="419"/>
      <c r="M35" s="419"/>
      <c r="N35" s="419"/>
      <c r="O35" s="419"/>
      <c r="P35" s="419"/>
      <c r="Q35" s="419"/>
      <c r="R35" s="419"/>
      <c r="S35" s="419"/>
      <c r="T35" s="419"/>
      <c r="U35" s="419"/>
      <c r="V35" s="419"/>
      <c r="W35" s="419"/>
      <c r="X35" s="419"/>
      <c r="Y35" s="419"/>
      <c r="Z35" s="419"/>
      <c r="AA35" s="420"/>
      <c r="AB35" s="16"/>
    </row>
    <row r="36" spans="3:28" s="18" customFormat="1" ht="79.150000000000006" customHeight="1" thickBot="1" x14ac:dyDescent="0.25">
      <c r="C36" s="575" t="s">
        <v>78</v>
      </c>
      <c r="D36" s="576"/>
      <c r="E36" s="576"/>
      <c r="F36" s="576"/>
      <c r="G36" s="577"/>
      <c r="H36" s="90">
        <v>11</v>
      </c>
      <c r="I36" s="89">
        <v>1270</v>
      </c>
      <c r="J36" s="86">
        <f>H36*100/I36</f>
        <v>0.86614173228346458</v>
      </c>
      <c r="K36" s="643" t="s">
        <v>157</v>
      </c>
      <c r="L36" s="644"/>
      <c r="M36" s="644"/>
      <c r="N36" s="644"/>
      <c r="O36" s="644"/>
      <c r="P36" s="644"/>
      <c r="Q36" s="644"/>
      <c r="R36" s="644"/>
      <c r="S36" s="644"/>
      <c r="T36" s="644"/>
      <c r="U36" s="644"/>
      <c r="V36" s="644"/>
      <c r="W36" s="644"/>
      <c r="X36" s="644"/>
      <c r="Y36" s="644"/>
      <c r="Z36" s="644"/>
      <c r="AA36" s="645"/>
      <c r="AB36" s="16"/>
    </row>
    <row r="37" spans="3:28" s="18" customFormat="1" ht="88.9" customHeight="1" thickBot="1" x14ac:dyDescent="0.25">
      <c r="C37" s="575" t="s">
        <v>80</v>
      </c>
      <c r="D37" s="576"/>
      <c r="E37" s="576"/>
      <c r="F37" s="576"/>
      <c r="G37" s="577"/>
      <c r="H37" s="88">
        <v>5</v>
      </c>
      <c r="I37" s="88">
        <v>1082</v>
      </c>
      <c r="J37" s="86">
        <f>H37*100/I37</f>
        <v>0.46210720887245843</v>
      </c>
      <c r="K37" s="643" t="s">
        <v>158</v>
      </c>
      <c r="L37" s="644"/>
      <c r="M37" s="644"/>
      <c r="N37" s="644"/>
      <c r="O37" s="644"/>
      <c r="P37" s="644"/>
      <c r="Q37" s="644"/>
      <c r="R37" s="644"/>
      <c r="S37" s="644"/>
      <c r="T37" s="644"/>
      <c r="U37" s="644"/>
      <c r="V37" s="644"/>
      <c r="W37" s="644"/>
      <c r="X37" s="644"/>
      <c r="Y37" s="644"/>
      <c r="Z37" s="644"/>
      <c r="AA37" s="645"/>
      <c r="AB37" s="16"/>
    </row>
    <row r="38" spans="3:28" s="18" customFormat="1" ht="139.9" customHeight="1" thickBot="1" x14ac:dyDescent="0.25">
      <c r="C38" s="575" t="s">
        <v>82</v>
      </c>
      <c r="D38" s="576"/>
      <c r="E38" s="576"/>
      <c r="F38" s="576"/>
      <c r="G38" s="577"/>
      <c r="H38" s="87">
        <v>2</v>
      </c>
      <c r="I38" s="87">
        <v>955</v>
      </c>
      <c r="J38" s="353">
        <f>+H38/I38</f>
        <v>2.0942408376963353E-3</v>
      </c>
      <c r="K38" s="643" t="s">
        <v>159</v>
      </c>
      <c r="L38" s="644"/>
      <c r="M38" s="644"/>
      <c r="N38" s="644"/>
      <c r="O38" s="644"/>
      <c r="P38" s="644"/>
      <c r="Q38" s="644"/>
      <c r="R38" s="644"/>
      <c r="S38" s="644"/>
      <c r="T38" s="644"/>
      <c r="U38" s="644"/>
      <c r="V38" s="644"/>
      <c r="W38" s="644"/>
      <c r="X38" s="644"/>
      <c r="Y38" s="644"/>
      <c r="Z38" s="644"/>
      <c r="AA38" s="645"/>
      <c r="AB38" s="16"/>
    </row>
    <row r="39" spans="3:28" s="18" customFormat="1" ht="101.25" customHeight="1" thickBot="1" x14ac:dyDescent="0.25">
      <c r="C39" s="575"/>
      <c r="D39" s="576"/>
      <c r="E39" s="576"/>
      <c r="F39" s="576"/>
      <c r="G39" s="577"/>
      <c r="H39" s="87"/>
      <c r="I39" s="87"/>
      <c r="J39" s="86" t="e">
        <f>H39*100/I39</f>
        <v>#DIV/0!</v>
      </c>
      <c r="K39" s="643"/>
      <c r="L39" s="644"/>
      <c r="M39" s="644"/>
      <c r="N39" s="644"/>
      <c r="O39" s="644"/>
      <c r="P39" s="644"/>
      <c r="Q39" s="644"/>
      <c r="R39" s="644"/>
      <c r="S39" s="644"/>
      <c r="T39" s="644"/>
      <c r="U39" s="644"/>
      <c r="V39" s="644"/>
      <c r="W39" s="644"/>
      <c r="X39" s="644"/>
      <c r="Y39" s="644"/>
      <c r="Z39" s="644"/>
      <c r="AA39" s="645"/>
      <c r="AB39" s="16"/>
    </row>
    <row r="40" spans="3:28" s="18" customFormat="1" ht="15.75" customHeight="1" thickBot="1" x14ac:dyDescent="0.25">
      <c r="C40" s="649" t="s">
        <v>53</v>
      </c>
      <c r="D40" s="650"/>
      <c r="E40" s="650"/>
      <c r="F40" s="650"/>
      <c r="G40" s="651"/>
      <c r="H40" s="85">
        <f>SUM(H36:H39)</f>
        <v>18</v>
      </c>
      <c r="I40" s="85">
        <f>SUM(I36:I39)</f>
        <v>3307</v>
      </c>
      <c r="J40" s="84">
        <f>+H40/I40</f>
        <v>5.4429996976111282E-3</v>
      </c>
      <c r="K40" s="652"/>
      <c r="L40" s="652"/>
      <c r="M40" s="652"/>
      <c r="N40" s="652"/>
      <c r="O40" s="652"/>
      <c r="P40" s="652"/>
      <c r="Q40" s="652"/>
      <c r="R40" s="652"/>
      <c r="S40" s="652"/>
      <c r="T40" s="652"/>
      <c r="U40" s="652"/>
      <c r="V40" s="652"/>
      <c r="W40" s="652"/>
      <c r="X40" s="652"/>
      <c r="Y40" s="652"/>
      <c r="Z40" s="652"/>
      <c r="AA40" s="653"/>
      <c r="AB40" s="16"/>
    </row>
    <row r="41" spans="3:28" s="18" customFormat="1" ht="5.25" customHeight="1" x14ac:dyDescent="0.2">
      <c r="C41" s="81"/>
      <c r="D41" s="81"/>
      <c r="E41" s="81"/>
      <c r="F41" s="81"/>
      <c r="G41" s="81"/>
      <c r="H41" s="83"/>
      <c r="I41" s="83"/>
      <c r="J41" s="82"/>
      <c r="K41" s="81"/>
      <c r="L41" s="81"/>
      <c r="M41" s="81"/>
      <c r="N41" s="81"/>
      <c r="O41" s="81"/>
      <c r="P41" s="81"/>
      <c r="Q41" s="81"/>
      <c r="R41" s="81"/>
      <c r="S41" s="81"/>
      <c r="T41" s="81"/>
      <c r="U41" s="81"/>
      <c r="V41" s="81"/>
      <c r="W41" s="81"/>
      <c r="X41" s="81"/>
      <c r="Y41" s="81"/>
      <c r="Z41" s="81"/>
      <c r="AA41" s="81"/>
      <c r="AB41" s="16"/>
    </row>
    <row r="42" spans="3:28" s="18" customFormat="1" ht="7.9" customHeight="1" thickBot="1" x14ac:dyDescent="0.25">
      <c r="C42" s="81"/>
      <c r="D42" s="81"/>
      <c r="E42" s="81"/>
      <c r="F42" s="81"/>
      <c r="G42" s="81"/>
      <c r="H42" s="83"/>
      <c r="I42" s="83"/>
      <c r="J42" s="82"/>
      <c r="K42" s="81"/>
      <c r="L42" s="81"/>
      <c r="M42" s="81"/>
      <c r="N42" s="81"/>
      <c r="O42" s="81"/>
      <c r="P42" s="81"/>
      <c r="Q42" s="81"/>
      <c r="R42" s="81"/>
      <c r="S42" s="81"/>
      <c r="T42" s="81"/>
      <c r="U42" s="81"/>
      <c r="V42" s="81"/>
      <c r="W42" s="81"/>
      <c r="X42" s="81"/>
      <c r="Y42" s="81"/>
      <c r="Z42" s="81"/>
      <c r="AA42" s="81"/>
      <c r="AB42" s="16"/>
    </row>
    <row r="43" spans="3:28" s="18" customFormat="1" x14ac:dyDescent="0.2">
      <c r="C43" s="654" t="s">
        <v>54</v>
      </c>
      <c r="D43" s="655"/>
      <c r="E43" s="655"/>
      <c r="F43" s="655"/>
      <c r="G43" s="655"/>
      <c r="H43" s="655"/>
      <c r="I43" s="655"/>
      <c r="J43" s="655"/>
      <c r="K43" s="655"/>
      <c r="L43" s="655"/>
      <c r="M43" s="655"/>
      <c r="N43" s="655"/>
      <c r="O43" s="655"/>
      <c r="P43" s="655"/>
      <c r="Q43" s="655"/>
      <c r="R43" s="655"/>
      <c r="S43" s="655"/>
      <c r="T43" s="655"/>
      <c r="U43" s="655"/>
      <c r="V43" s="655"/>
      <c r="W43" s="655"/>
      <c r="X43" s="655"/>
      <c r="Y43" s="655"/>
      <c r="Z43" s="655"/>
      <c r="AA43" s="656"/>
      <c r="AB43" s="16"/>
    </row>
    <row r="44" spans="3:28" ht="15" thickBot="1" x14ac:dyDescent="0.25">
      <c r="C44" s="657"/>
      <c r="D44" s="658"/>
      <c r="E44" s="658"/>
      <c r="F44" s="658"/>
      <c r="G44" s="658"/>
      <c r="H44" s="658"/>
      <c r="I44" s="658"/>
      <c r="J44" s="658"/>
      <c r="K44" s="658"/>
      <c r="L44" s="658"/>
      <c r="M44" s="658"/>
      <c r="N44" s="658"/>
      <c r="O44" s="658"/>
      <c r="P44" s="658"/>
      <c r="Q44" s="658"/>
      <c r="R44" s="658"/>
      <c r="S44" s="658"/>
      <c r="T44" s="658"/>
      <c r="U44" s="658"/>
      <c r="V44" s="658"/>
      <c r="W44" s="658"/>
      <c r="X44" s="658"/>
      <c r="Y44" s="658"/>
      <c r="Z44" s="658"/>
      <c r="AA44" s="659"/>
      <c r="AB44" s="16"/>
    </row>
    <row r="45" spans="3:28" ht="64.5" customHeight="1" x14ac:dyDescent="0.2">
      <c r="C45" s="660" t="s">
        <v>84</v>
      </c>
      <c r="D45" s="661"/>
      <c r="E45" s="661"/>
      <c r="F45" s="661"/>
      <c r="G45" s="661"/>
      <c r="H45" s="661"/>
      <c r="I45" s="661"/>
      <c r="J45" s="661"/>
      <c r="K45" s="661"/>
      <c r="L45" s="661"/>
      <c r="M45" s="661"/>
      <c r="N45" s="661"/>
      <c r="O45" s="661"/>
      <c r="P45" s="661"/>
      <c r="Q45" s="661"/>
      <c r="R45" s="661"/>
      <c r="S45" s="661"/>
      <c r="T45" s="661"/>
      <c r="U45" s="661"/>
      <c r="V45" s="661"/>
      <c r="W45" s="661"/>
      <c r="X45" s="661"/>
      <c r="Y45" s="661"/>
      <c r="Z45" s="661"/>
      <c r="AA45" s="662"/>
      <c r="AB45" s="16"/>
    </row>
    <row r="46" spans="3:28" ht="72.75" customHeight="1" x14ac:dyDescent="0.2">
      <c r="C46" s="663"/>
      <c r="D46" s="664"/>
      <c r="E46" s="664"/>
      <c r="F46" s="664"/>
      <c r="G46" s="664"/>
      <c r="H46" s="664"/>
      <c r="I46" s="664"/>
      <c r="J46" s="664"/>
      <c r="K46" s="664"/>
      <c r="L46" s="664"/>
      <c r="M46" s="664"/>
      <c r="N46" s="664"/>
      <c r="O46" s="664"/>
      <c r="P46" s="664"/>
      <c r="Q46" s="664"/>
      <c r="R46" s="664"/>
      <c r="S46" s="664"/>
      <c r="T46" s="664"/>
      <c r="U46" s="664"/>
      <c r="V46" s="664"/>
      <c r="W46" s="664"/>
      <c r="X46" s="664"/>
      <c r="Y46" s="664"/>
      <c r="Z46" s="664"/>
      <c r="AA46" s="665"/>
      <c r="AB46" s="16"/>
    </row>
    <row r="47" spans="3:28" x14ac:dyDescent="0.2">
      <c r="C47" s="663"/>
      <c r="D47" s="664"/>
      <c r="E47" s="664"/>
      <c r="F47" s="664"/>
      <c r="G47" s="664"/>
      <c r="H47" s="664"/>
      <c r="I47" s="664"/>
      <c r="J47" s="664"/>
      <c r="K47" s="664"/>
      <c r="L47" s="664"/>
      <c r="M47" s="664"/>
      <c r="N47" s="664"/>
      <c r="O47" s="664"/>
      <c r="P47" s="664"/>
      <c r="Q47" s="664"/>
      <c r="R47" s="664"/>
      <c r="S47" s="664"/>
      <c r="T47" s="664"/>
      <c r="U47" s="664"/>
      <c r="V47" s="664"/>
      <c r="W47" s="664"/>
      <c r="X47" s="664"/>
      <c r="Y47" s="664"/>
      <c r="Z47" s="664"/>
      <c r="AA47" s="665"/>
      <c r="AB47" s="16"/>
    </row>
    <row r="48" spans="3:28" x14ac:dyDescent="0.2">
      <c r="C48" s="663"/>
      <c r="D48" s="664"/>
      <c r="E48" s="664"/>
      <c r="F48" s="664"/>
      <c r="G48" s="664"/>
      <c r="H48" s="664"/>
      <c r="I48" s="664"/>
      <c r="J48" s="664"/>
      <c r="K48" s="664"/>
      <c r="L48" s="664"/>
      <c r="M48" s="664"/>
      <c r="N48" s="664"/>
      <c r="O48" s="664"/>
      <c r="P48" s="664"/>
      <c r="Q48" s="664"/>
      <c r="R48" s="664"/>
      <c r="S48" s="664"/>
      <c r="T48" s="664"/>
      <c r="U48" s="664"/>
      <c r="V48" s="664"/>
      <c r="W48" s="664"/>
      <c r="X48" s="664"/>
      <c r="Y48" s="664"/>
      <c r="Z48" s="664"/>
      <c r="AA48" s="665"/>
      <c r="AB48" s="16"/>
    </row>
    <row r="49" spans="3:28" x14ac:dyDescent="0.2">
      <c r="C49" s="663"/>
      <c r="D49" s="664"/>
      <c r="E49" s="664"/>
      <c r="F49" s="664"/>
      <c r="G49" s="664"/>
      <c r="H49" s="664"/>
      <c r="I49" s="664"/>
      <c r="J49" s="664"/>
      <c r="K49" s="664"/>
      <c r="L49" s="664"/>
      <c r="M49" s="664"/>
      <c r="N49" s="664"/>
      <c r="O49" s="664"/>
      <c r="P49" s="664"/>
      <c r="Q49" s="664"/>
      <c r="R49" s="664"/>
      <c r="S49" s="664"/>
      <c r="T49" s="664"/>
      <c r="U49" s="664"/>
      <c r="V49" s="664"/>
      <c r="W49" s="664"/>
      <c r="X49" s="664"/>
      <c r="Y49" s="664"/>
      <c r="Z49" s="664"/>
      <c r="AA49" s="665"/>
      <c r="AB49" s="16"/>
    </row>
    <row r="50" spans="3:28" ht="29.25" customHeight="1" x14ac:dyDescent="0.2">
      <c r="C50" s="663"/>
      <c r="D50" s="664"/>
      <c r="E50" s="664"/>
      <c r="F50" s="664"/>
      <c r="G50" s="664"/>
      <c r="H50" s="664"/>
      <c r="I50" s="664"/>
      <c r="J50" s="664"/>
      <c r="K50" s="664"/>
      <c r="L50" s="664"/>
      <c r="M50" s="664"/>
      <c r="N50" s="664"/>
      <c r="O50" s="664"/>
      <c r="P50" s="664"/>
      <c r="Q50" s="664"/>
      <c r="R50" s="664"/>
      <c r="S50" s="664"/>
      <c r="T50" s="664"/>
      <c r="U50" s="664"/>
      <c r="V50" s="664"/>
      <c r="W50" s="664"/>
      <c r="X50" s="664"/>
      <c r="Y50" s="664"/>
      <c r="Z50" s="664"/>
      <c r="AA50" s="665"/>
      <c r="AB50" s="16"/>
    </row>
    <row r="51" spans="3:28" ht="15" thickBot="1" x14ac:dyDescent="0.25">
      <c r="C51" s="666"/>
      <c r="D51" s="667"/>
      <c r="E51" s="667"/>
      <c r="F51" s="667"/>
      <c r="G51" s="667"/>
      <c r="H51" s="667"/>
      <c r="I51" s="667"/>
      <c r="J51" s="667"/>
      <c r="K51" s="667"/>
      <c r="L51" s="667"/>
      <c r="M51" s="667"/>
      <c r="N51" s="667"/>
      <c r="O51" s="667"/>
      <c r="P51" s="667"/>
      <c r="Q51" s="667"/>
      <c r="R51" s="667"/>
      <c r="S51" s="667"/>
      <c r="T51" s="667"/>
      <c r="U51" s="667"/>
      <c r="V51" s="667"/>
      <c r="W51" s="667"/>
      <c r="X51" s="667"/>
      <c r="Y51" s="667"/>
      <c r="Z51" s="667"/>
      <c r="AA51" s="668"/>
      <c r="AB51" s="16"/>
    </row>
    <row r="52" spans="3:28" ht="9" customHeight="1" x14ac:dyDescent="0.2">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21"/>
    </row>
    <row r="53" spans="3:28" ht="7.9" customHeight="1" thickBot="1" x14ac:dyDescent="0.25">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23"/>
    </row>
    <row r="54" spans="3:28" ht="15.75" x14ac:dyDescent="0.2">
      <c r="C54" s="557" t="s">
        <v>46</v>
      </c>
      <c r="D54" s="558"/>
      <c r="E54" s="558"/>
      <c r="F54" s="558"/>
      <c r="G54" s="559"/>
      <c r="H54" s="557" t="s">
        <v>85</v>
      </c>
      <c r="I54" s="559"/>
      <c r="J54" s="557" t="s">
        <v>56</v>
      </c>
      <c r="K54" s="558"/>
      <c r="L54" s="558"/>
      <c r="M54" s="559"/>
      <c r="N54" s="557" t="s">
        <v>57</v>
      </c>
      <c r="O54" s="558"/>
      <c r="P54" s="558"/>
      <c r="Q54" s="558"/>
      <c r="R54" s="558"/>
      <c r="S54" s="558"/>
      <c r="T54" s="558"/>
      <c r="U54" s="559"/>
      <c r="V54" s="563" t="s">
        <v>58</v>
      </c>
      <c r="W54" s="563"/>
      <c r="X54" s="563"/>
      <c r="Y54" s="563"/>
      <c r="Z54" s="563"/>
      <c r="AA54" s="564"/>
      <c r="AB54" s="25"/>
    </row>
    <row r="55" spans="3:28" ht="9" customHeight="1" thickBot="1" x14ac:dyDescent="0.25">
      <c r="C55" s="560"/>
      <c r="D55" s="561"/>
      <c r="E55" s="561"/>
      <c r="F55" s="561"/>
      <c r="G55" s="562"/>
      <c r="H55" s="560"/>
      <c r="I55" s="562"/>
      <c r="J55" s="560"/>
      <c r="K55" s="561"/>
      <c r="L55" s="561"/>
      <c r="M55" s="562"/>
      <c r="N55" s="560"/>
      <c r="O55" s="561"/>
      <c r="P55" s="561"/>
      <c r="Q55" s="561"/>
      <c r="R55" s="561"/>
      <c r="S55" s="561"/>
      <c r="T55" s="561"/>
      <c r="U55" s="562"/>
      <c r="V55" s="565"/>
      <c r="W55" s="565"/>
      <c r="X55" s="565"/>
      <c r="Y55" s="565"/>
      <c r="Z55" s="565"/>
      <c r="AA55" s="566"/>
      <c r="AB55" s="25"/>
    </row>
    <row r="56" spans="3:28" ht="16.5" hidden="1" thickBot="1" x14ac:dyDescent="0.25">
      <c r="C56" s="560"/>
      <c r="D56" s="561"/>
      <c r="E56" s="561"/>
      <c r="F56" s="561"/>
      <c r="G56" s="562"/>
      <c r="H56" s="560"/>
      <c r="I56" s="562"/>
      <c r="J56" s="560"/>
      <c r="K56" s="561"/>
      <c r="L56" s="561"/>
      <c r="M56" s="562"/>
      <c r="N56" s="669"/>
      <c r="O56" s="670"/>
      <c r="P56" s="670"/>
      <c r="Q56" s="670"/>
      <c r="R56" s="670"/>
      <c r="S56" s="670"/>
      <c r="T56" s="670"/>
      <c r="U56" s="671"/>
      <c r="V56" s="672"/>
      <c r="W56" s="672"/>
      <c r="X56" s="672"/>
      <c r="Y56" s="672"/>
      <c r="Z56" s="672"/>
      <c r="AA56" s="673"/>
      <c r="AB56" s="25"/>
    </row>
    <row r="57" spans="3:28" ht="186.95" customHeight="1" thickBot="1" x14ac:dyDescent="0.25">
      <c r="C57" s="674" t="s">
        <v>160</v>
      </c>
      <c r="D57" s="675"/>
      <c r="E57" s="675"/>
      <c r="F57" s="675"/>
      <c r="G57" s="675"/>
      <c r="H57" s="676">
        <v>0</v>
      </c>
      <c r="I57" s="677"/>
      <c r="J57" s="678">
        <v>0.01</v>
      </c>
      <c r="K57" s="679"/>
      <c r="L57" s="679"/>
      <c r="M57" s="680"/>
      <c r="N57" s="523" t="s">
        <v>161</v>
      </c>
      <c r="O57" s="523"/>
      <c r="P57" s="523"/>
      <c r="Q57" s="523"/>
      <c r="R57" s="523"/>
      <c r="S57" s="523"/>
      <c r="T57" s="523"/>
      <c r="U57" s="523"/>
      <c r="V57" s="681" t="s">
        <v>87</v>
      </c>
      <c r="W57" s="681"/>
      <c r="X57" s="681"/>
      <c r="Y57" s="681"/>
      <c r="Z57" s="681"/>
      <c r="AA57" s="681"/>
      <c r="AB57" s="27"/>
    </row>
    <row r="58" spans="3:28" ht="225" customHeight="1" thickBot="1" x14ac:dyDescent="0.25">
      <c r="C58" s="674" t="s">
        <v>114</v>
      </c>
      <c r="D58" s="675"/>
      <c r="E58" s="675"/>
      <c r="F58" s="675"/>
      <c r="G58" s="675"/>
      <c r="H58" s="676">
        <v>0</v>
      </c>
      <c r="I58" s="677"/>
      <c r="J58" s="676">
        <v>0</v>
      </c>
      <c r="K58" s="677"/>
      <c r="L58" s="677"/>
      <c r="M58" s="677"/>
      <c r="N58" s="523" t="s">
        <v>162</v>
      </c>
      <c r="O58" s="523"/>
      <c r="P58" s="523"/>
      <c r="Q58" s="523"/>
      <c r="R58" s="523"/>
      <c r="S58" s="523"/>
      <c r="T58" s="523"/>
      <c r="U58" s="523"/>
      <c r="V58" s="681" t="s">
        <v>87</v>
      </c>
      <c r="W58" s="681"/>
      <c r="X58" s="681"/>
      <c r="Y58" s="681"/>
      <c r="Z58" s="681"/>
      <c r="AA58" s="681"/>
      <c r="AB58" s="27"/>
    </row>
    <row r="59" spans="3:28" ht="210.75" customHeight="1" thickBot="1" x14ac:dyDescent="0.25">
      <c r="C59" s="674" t="s">
        <v>116</v>
      </c>
      <c r="D59" s="675"/>
      <c r="E59" s="675"/>
      <c r="F59" s="675"/>
      <c r="G59" s="675"/>
      <c r="H59" s="676">
        <v>0.01</v>
      </c>
      <c r="I59" s="677"/>
      <c r="J59" s="676">
        <v>0</v>
      </c>
      <c r="K59" s="677"/>
      <c r="L59" s="677"/>
      <c r="M59" s="677"/>
      <c r="N59" s="523" t="s">
        <v>163</v>
      </c>
      <c r="O59" s="523"/>
      <c r="P59" s="523"/>
      <c r="Q59" s="523"/>
      <c r="R59" s="523"/>
      <c r="S59" s="523"/>
      <c r="T59" s="523"/>
      <c r="U59" s="523"/>
      <c r="V59" s="681" t="s">
        <v>87</v>
      </c>
      <c r="W59" s="681"/>
      <c r="X59" s="681"/>
      <c r="Y59" s="681"/>
      <c r="Z59" s="681"/>
      <c r="AA59" s="681"/>
      <c r="AB59" s="27"/>
    </row>
    <row r="60" spans="3:28" ht="145.5" customHeight="1" thickBot="1" x14ac:dyDescent="0.25">
      <c r="C60" s="674"/>
      <c r="D60" s="675"/>
      <c r="E60" s="675"/>
      <c r="F60" s="675"/>
      <c r="G60" s="675"/>
      <c r="H60" s="686"/>
      <c r="I60" s="675"/>
      <c r="J60" s="686"/>
      <c r="K60" s="675"/>
      <c r="L60" s="675"/>
      <c r="M60" s="675"/>
      <c r="N60" s="687"/>
      <c r="O60" s="688"/>
      <c r="P60" s="688"/>
      <c r="Q60" s="688"/>
      <c r="R60" s="688"/>
      <c r="S60" s="688"/>
      <c r="T60" s="688"/>
      <c r="U60" s="689"/>
      <c r="V60" s="681"/>
      <c r="W60" s="681"/>
      <c r="X60" s="681"/>
      <c r="Y60" s="681"/>
      <c r="Z60" s="681"/>
      <c r="AA60" s="681"/>
      <c r="AB60" s="27"/>
    </row>
    <row r="61" spans="3:28" ht="10.9" customHeight="1" x14ac:dyDescent="0.2">
      <c r="C61" s="480"/>
      <c r="D61" s="481"/>
      <c r="E61" s="481"/>
      <c r="F61" s="481"/>
      <c r="G61" s="481"/>
      <c r="H61" s="481"/>
      <c r="I61" s="481"/>
      <c r="J61" s="481"/>
      <c r="K61" s="481"/>
      <c r="L61" s="481"/>
      <c r="M61" s="481"/>
      <c r="N61" s="690"/>
      <c r="O61" s="691"/>
      <c r="P61" s="691"/>
      <c r="Q61" s="691"/>
      <c r="R61" s="691"/>
      <c r="S61" s="691"/>
      <c r="T61" s="691"/>
      <c r="U61" s="692"/>
      <c r="V61" s="690"/>
      <c r="W61" s="691"/>
      <c r="X61" s="691"/>
      <c r="Y61" s="691"/>
      <c r="Z61" s="691"/>
      <c r="AA61" s="693"/>
      <c r="AB61" s="27"/>
    </row>
    <row r="62" spans="3:28" ht="15.75" customHeight="1" thickBot="1" x14ac:dyDescent="0.25">
      <c r="C62" s="482"/>
      <c r="D62" s="483"/>
      <c r="E62" s="483"/>
      <c r="F62" s="483"/>
      <c r="G62" s="483"/>
      <c r="H62" s="483"/>
      <c r="I62" s="483"/>
      <c r="J62" s="483"/>
      <c r="K62" s="483"/>
      <c r="L62" s="483"/>
      <c r="M62" s="483"/>
      <c r="N62" s="682"/>
      <c r="O62" s="683"/>
      <c r="P62" s="683"/>
      <c r="Q62" s="683"/>
      <c r="R62" s="683"/>
      <c r="S62" s="683"/>
      <c r="T62" s="683"/>
      <c r="U62" s="684"/>
      <c r="V62" s="682"/>
      <c r="W62" s="683"/>
      <c r="X62" s="683"/>
      <c r="Y62" s="683"/>
      <c r="Z62" s="683"/>
      <c r="AA62" s="685"/>
      <c r="AB62" s="27"/>
    </row>
  </sheetData>
  <mergeCells count="107">
    <mergeCell ref="C62:G62"/>
    <mergeCell ref="H62:I62"/>
    <mergeCell ref="J62:M62"/>
    <mergeCell ref="N62:U62"/>
    <mergeCell ref="V62:AA62"/>
    <mergeCell ref="C60:G60"/>
    <mergeCell ref="H60:I60"/>
    <mergeCell ref="J60:M60"/>
    <mergeCell ref="N60:U60"/>
    <mergeCell ref="V60:AA60"/>
    <mergeCell ref="C61:G61"/>
    <mergeCell ref="H61:I61"/>
    <mergeCell ref="J61:M61"/>
    <mergeCell ref="N61:U61"/>
    <mergeCell ref="V61:AA61"/>
    <mergeCell ref="C58:G58"/>
    <mergeCell ref="H58:I58"/>
    <mergeCell ref="J58:M58"/>
    <mergeCell ref="N58:U58"/>
    <mergeCell ref="V58:AA58"/>
    <mergeCell ref="C59:G59"/>
    <mergeCell ref="H59:I59"/>
    <mergeCell ref="J59:M59"/>
    <mergeCell ref="N59:U59"/>
    <mergeCell ref="V59:AA59"/>
    <mergeCell ref="C43:AA44"/>
    <mergeCell ref="C45:AA51"/>
    <mergeCell ref="C54:G56"/>
    <mergeCell ref="H54:I56"/>
    <mergeCell ref="J54:M56"/>
    <mergeCell ref="N54:U56"/>
    <mergeCell ref="V54:AA56"/>
    <mergeCell ref="C57:G57"/>
    <mergeCell ref="H57:I57"/>
    <mergeCell ref="J57:M57"/>
    <mergeCell ref="N57:U57"/>
    <mergeCell ref="V57:AA57"/>
    <mergeCell ref="C39:G39"/>
    <mergeCell ref="K39:AA39"/>
    <mergeCell ref="C34:AA34"/>
    <mergeCell ref="C35:G35"/>
    <mergeCell ref="K35:AA35"/>
    <mergeCell ref="C36:G36"/>
    <mergeCell ref="K36:AA36"/>
    <mergeCell ref="C37:G37"/>
    <mergeCell ref="C40:G40"/>
    <mergeCell ref="K40:AA40"/>
    <mergeCell ref="K37:AA37"/>
    <mergeCell ref="K32:N32"/>
    <mergeCell ref="O32:R32"/>
    <mergeCell ref="S32:T32"/>
    <mergeCell ref="U32:W32"/>
    <mergeCell ref="X32:Y32"/>
    <mergeCell ref="Z32:AA32"/>
    <mergeCell ref="C38:G38"/>
    <mergeCell ref="K38:AA38"/>
    <mergeCell ref="C30:J32"/>
    <mergeCell ref="K30:R30"/>
    <mergeCell ref="S30:W30"/>
    <mergeCell ref="X30:AA30"/>
    <mergeCell ref="K31:N31"/>
    <mergeCell ref="O31:R31"/>
    <mergeCell ref="S31:T31"/>
    <mergeCell ref="U31:W31"/>
    <mergeCell ref="X31:Y31"/>
    <mergeCell ref="Z31:AA31"/>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B2:G4"/>
    <mergeCell ref="H2:AB2"/>
    <mergeCell ref="H3:O3"/>
    <mergeCell ref="P3:AB3"/>
    <mergeCell ref="H4:AB4"/>
    <mergeCell ref="C7:H8"/>
    <mergeCell ref="I7:AA8"/>
    <mergeCell ref="C10:H11"/>
    <mergeCell ref="I10:Q11"/>
    <mergeCell ref="R10:U10"/>
    <mergeCell ref="V10:AA10"/>
    <mergeCell ref="R11:U11"/>
    <mergeCell ref="V11:AA11"/>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AB67"/>
  <sheetViews>
    <sheetView topLeftCell="A28" zoomScale="85" zoomScaleNormal="85" zoomScaleSheetLayoutView="85" zoomScalePageLayoutView="70" workbookViewId="0">
      <selection activeCell="AF37" sqref="AF37"/>
    </sheetView>
  </sheetViews>
  <sheetFormatPr baseColWidth="10" defaultColWidth="3.5703125" defaultRowHeight="14.25" x14ac:dyDescent="0.2"/>
  <cols>
    <col min="1" max="1" width="3.5703125" style="1"/>
    <col min="2" max="2" width="2.85546875" style="1" customWidth="1"/>
    <col min="3" max="6" width="2.5703125" style="1" customWidth="1"/>
    <col min="7" max="7" width="4.42578125" style="1" customWidth="1"/>
    <col min="8" max="8" width="14.42578125" style="1" customWidth="1"/>
    <col min="9" max="9" width="13.42578125" style="1" customWidth="1"/>
    <col min="10" max="10" width="15" style="1" customWidth="1"/>
    <col min="11" max="12" width="3.42578125" style="1" customWidth="1"/>
    <col min="13" max="15" width="2.5703125" style="1" customWidth="1"/>
    <col min="16" max="16" width="3.42578125" style="1" customWidth="1"/>
    <col min="17" max="17" width="3.5703125" style="1" customWidth="1"/>
    <col min="18" max="18" width="3.5703125" style="1"/>
    <col min="19" max="19" width="3.42578125" style="1" customWidth="1"/>
    <col min="20" max="20" width="7.42578125" style="1" customWidth="1"/>
    <col min="21" max="21" width="3.5703125" style="1" customWidth="1"/>
    <col min="22" max="22" width="3.5703125" style="1"/>
    <col min="23" max="25" width="5" style="1" customWidth="1"/>
    <col min="26" max="26" width="6.5703125" style="1" customWidth="1"/>
    <col min="27" max="27" width="4.140625" style="1" customWidth="1"/>
    <col min="28" max="28" width="2" style="1" customWidth="1"/>
    <col min="29" max="31" width="3.5703125" style="1"/>
    <col min="32" max="32" width="10" style="1" bestFit="1" customWidth="1"/>
    <col min="33" max="16384" width="3.5703125" style="1"/>
  </cols>
  <sheetData>
    <row r="1" spans="2:28" ht="15" thickBot="1" x14ac:dyDescent="0.25">
      <c r="B1" s="2"/>
      <c r="C1" s="2"/>
      <c r="D1" s="2"/>
      <c r="E1" s="2"/>
      <c r="F1" s="2"/>
    </row>
    <row r="2" spans="2:28"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row>
    <row r="3" spans="2:28" ht="15"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6"/>
      <c r="AA3" s="486"/>
      <c r="AB3" s="487"/>
    </row>
    <row r="4" spans="2:28" ht="15.75"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444" t="s">
        <v>4</v>
      </c>
      <c r="D7" s="445"/>
      <c r="E7" s="445"/>
      <c r="F7" s="445"/>
      <c r="G7" s="445"/>
      <c r="H7" s="446"/>
      <c r="I7" s="770" t="s">
        <v>164</v>
      </c>
      <c r="J7" s="771"/>
      <c r="K7" s="771"/>
      <c r="L7" s="771"/>
      <c r="M7" s="771"/>
      <c r="N7" s="771"/>
      <c r="O7" s="771"/>
      <c r="P7" s="771"/>
      <c r="Q7" s="771"/>
      <c r="R7" s="771"/>
      <c r="S7" s="771"/>
      <c r="T7" s="771"/>
      <c r="U7" s="771"/>
      <c r="V7" s="771"/>
      <c r="W7" s="771"/>
      <c r="X7" s="771"/>
      <c r="Y7" s="771"/>
      <c r="Z7" s="771"/>
      <c r="AA7" s="772"/>
      <c r="AB7" s="10"/>
    </row>
    <row r="8" spans="2:28" ht="15.75" thickBot="1" x14ac:dyDescent="0.25">
      <c r="B8" s="9"/>
      <c r="C8" s="447"/>
      <c r="D8" s="448"/>
      <c r="E8" s="448"/>
      <c r="F8" s="448"/>
      <c r="G8" s="448"/>
      <c r="H8" s="449"/>
      <c r="I8" s="773"/>
      <c r="J8" s="774"/>
      <c r="K8" s="774"/>
      <c r="L8" s="774"/>
      <c r="M8" s="774"/>
      <c r="N8" s="774"/>
      <c r="O8" s="774"/>
      <c r="P8" s="774"/>
      <c r="Q8" s="774"/>
      <c r="R8" s="774"/>
      <c r="S8" s="774"/>
      <c r="T8" s="774"/>
      <c r="U8" s="774"/>
      <c r="V8" s="774"/>
      <c r="W8" s="774"/>
      <c r="X8" s="774"/>
      <c r="Y8" s="774"/>
      <c r="Z8" s="774"/>
      <c r="AA8" s="77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444" t="s">
        <v>6</v>
      </c>
      <c r="D10" s="445"/>
      <c r="E10" s="445"/>
      <c r="F10" s="445"/>
      <c r="G10" s="445"/>
      <c r="H10" s="446"/>
      <c r="I10" s="501" t="s">
        <v>165</v>
      </c>
      <c r="J10" s="502"/>
      <c r="K10" s="502"/>
      <c r="L10" s="502"/>
      <c r="M10" s="502"/>
      <c r="N10" s="502"/>
      <c r="O10" s="502"/>
      <c r="P10" s="502"/>
      <c r="Q10" s="503"/>
      <c r="R10" s="498" t="s">
        <v>8</v>
      </c>
      <c r="S10" s="499"/>
      <c r="T10" s="499"/>
      <c r="U10" s="500"/>
      <c r="V10" s="400" t="s">
        <v>9</v>
      </c>
      <c r="W10" s="401"/>
      <c r="X10" s="401"/>
      <c r="Y10" s="401"/>
      <c r="Z10" s="401"/>
      <c r="AA10" s="402"/>
      <c r="AB10" s="10"/>
    </row>
    <row r="11" spans="2:28" ht="28.5" customHeight="1" thickBot="1" x14ac:dyDescent="0.25">
      <c r="B11" s="9"/>
      <c r="C11" s="447"/>
      <c r="D11" s="448"/>
      <c r="E11" s="448"/>
      <c r="F11" s="448"/>
      <c r="G11" s="448"/>
      <c r="H11" s="449"/>
      <c r="I11" s="504"/>
      <c r="J11" s="505"/>
      <c r="K11" s="505"/>
      <c r="L11" s="505"/>
      <c r="M11" s="505"/>
      <c r="N11" s="505"/>
      <c r="O11" s="505"/>
      <c r="P11" s="505"/>
      <c r="Q11" s="506"/>
      <c r="R11" s="427" t="s">
        <v>166</v>
      </c>
      <c r="S11" s="507"/>
      <c r="T11" s="507"/>
      <c r="U11" s="508"/>
      <c r="V11" s="477">
        <v>3</v>
      </c>
      <c r="W11" s="496"/>
      <c r="X11" s="496"/>
      <c r="Y11" s="496"/>
      <c r="Z11" s="496"/>
      <c r="AA11" s="49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444" t="s">
        <v>11</v>
      </c>
      <c r="D13" s="445"/>
      <c r="E13" s="445"/>
      <c r="F13" s="445"/>
      <c r="G13" s="445"/>
      <c r="H13" s="446"/>
      <c r="I13" s="450" t="s">
        <v>167</v>
      </c>
      <c r="J13" s="451"/>
      <c r="K13" s="451"/>
      <c r="L13" s="451"/>
      <c r="M13" s="451"/>
      <c r="N13" s="451"/>
      <c r="O13" s="451"/>
      <c r="P13" s="451"/>
      <c r="Q13" s="451"/>
      <c r="R13" s="451"/>
      <c r="S13" s="452"/>
      <c r="T13" s="444" t="s">
        <v>13</v>
      </c>
      <c r="U13" s="445"/>
      <c r="V13" s="445"/>
      <c r="W13" s="445"/>
      <c r="X13" s="445"/>
      <c r="Y13" s="445"/>
      <c r="Z13" s="445"/>
      <c r="AA13" s="446"/>
      <c r="AB13" s="16"/>
    </row>
    <row r="14" spans="2:28" ht="30" customHeight="1" thickBot="1" x14ac:dyDescent="0.25">
      <c r="B14" s="14"/>
      <c r="C14" s="447"/>
      <c r="D14" s="448"/>
      <c r="E14" s="448"/>
      <c r="F14" s="448"/>
      <c r="G14" s="448"/>
      <c r="H14" s="449"/>
      <c r="I14" s="453"/>
      <c r="J14" s="454"/>
      <c r="K14" s="454"/>
      <c r="L14" s="454"/>
      <c r="M14" s="454"/>
      <c r="N14" s="454"/>
      <c r="O14" s="454"/>
      <c r="P14" s="454"/>
      <c r="Q14" s="454"/>
      <c r="R14" s="454"/>
      <c r="S14" s="455"/>
      <c r="T14" s="456" t="s">
        <v>168</v>
      </c>
      <c r="U14" s="457"/>
      <c r="V14" s="457"/>
      <c r="W14" s="457"/>
      <c r="X14" s="457"/>
      <c r="Y14" s="457"/>
      <c r="Z14" s="457"/>
      <c r="AA14" s="458"/>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21" t="s">
        <v>15</v>
      </c>
      <c r="D16" s="422"/>
      <c r="E16" s="422"/>
      <c r="F16" s="422"/>
      <c r="G16" s="422"/>
      <c r="H16" s="423"/>
      <c r="I16" s="424" t="s">
        <v>169</v>
      </c>
      <c r="J16" s="425"/>
      <c r="K16" s="425"/>
      <c r="L16" s="425"/>
      <c r="M16" s="425"/>
      <c r="N16" s="425"/>
      <c r="O16" s="425"/>
      <c r="P16" s="425"/>
      <c r="Q16" s="425"/>
      <c r="R16" s="425"/>
      <c r="S16" s="425"/>
      <c r="T16" s="425"/>
      <c r="U16" s="425"/>
      <c r="V16" s="425"/>
      <c r="W16" s="425"/>
      <c r="X16" s="425"/>
      <c r="Y16" s="425"/>
      <c r="Z16" s="425"/>
      <c r="AA16" s="426"/>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421" t="s">
        <v>17</v>
      </c>
      <c r="D18" s="422"/>
      <c r="E18" s="422"/>
      <c r="F18" s="422"/>
      <c r="G18" s="422"/>
      <c r="H18" s="423"/>
      <c r="I18" s="424" t="s">
        <v>170</v>
      </c>
      <c r="J18" s="425"/>
      <c r="K18" s="425"/>
      <c r="L18" s="425"/>
      <c r="M18" s="425"/>
      <c r="N18" s="425"/>
      <c r="O18" s="425"/>
      <c r="P18" s="425"/>
      <c r="Q18" s="425"/>
      <c r="R18" s="425"/>
      <c r="S18" s="425"/>
      <c r="T18" s="425"/>
      <c r="U18" s="425"/>
      <c r="V18" s="425"/>
      <c r="W18" s="425"/>
      <c r="X18" s="425"/>
      <c r="Y18" s="425"/>
      <c r="Z18" s="425"/>
      <c r="AA18" s="426"/>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462" t="s">
        <v>19</v>
      </c>
      <c r="D20" s="463"/>
      <c r="E20" s="463"/>
      <c r="F20" s="463"/>
      <c r="G20" s="463"/>
      <c r="H20" s="464"/>
      <c r="I20" s="468" t="s">
        <v>171</v>
      </c>
      <c r="J20" s="469"/>
      <c r="K20" s="469"/>
      <c r="L20" s="470"/>
      <c r="M20" s="400" t="s">
        <v>21</v>
      </c>
      <c r="N20" s="401"/>
      <c r="O20" s="401"/>
      <c r="P20" s="401"/>
      <c r="Q20" s="401"/>
      <c r="R20" s="401"/>
      <c r="S20" s="402"/>
      <c r="T20" s="400" t="s">
        <v>22</v>
      </c>
      <c r="U20" s="401"/>
      <c r="V20" s="401"/>
      <c r="W20" s="401"/>
      <c r="X20" s="401"/>
      <c r="Y20" s="401"/>
      <c r="Z20" s="401"/>
      <c r="AA20" s="402"/>
      <c r="AB20" s="16"/>
    </row>
    <row r="21" spans="2:28" ht="30.75" customHeight="1" thickBot="1" x14ac:dyDescent="0.25">
      <c r="B21" s="14"/>
      <c r="C21" s="465"/>
      <c r="D21" s="466"/>
      <c r="E21" s="466"/>
      <c r="F21" s="466"/>
      <c r="G21" s="466"/>
      <c r="H21" s="467"/>
      <c r="I21" s="471"/>
      <c r="J21" s="472"/>
      <c r="K21" s="472"/>
      <c r="L21" s="473"/>
      <c r="M21" s="474" t="s">
        <v>23</v>
      </c>
      <c r="N21" s="475"/>
      <c r="O21" s="475"/>
      <c r="P21" s="475"/>
      <c r="Q21" s="475"/>
      <c r="R21" s="475"/>
      <c r="S21" s="476"/>
      <c r="T21" s="477" t="s">
        <v>172</v>
      </c>
      <c r="U21" s="475"/>
      <c r="V21" s="475"/>
      <c r="W21" s="475"/>
      <c r="X21" s="475"/>
      <c r="Y21" s="475"/>
      <c r="Z21" s="475"/>
      <c r="AA21" s="476"/>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c r="AB23" s="16"/>
    </row>
    <row r="24" spans="2:28" ht="15.75" customHeight="1" thickBot="1" x14ac:dyDescent="0.25">
      <c r="B24" s="14"/>
      <c r="C24" s="403" t="s">
        <v>173</v>
      </c>
      <c r="D24" s="404"/>
      <c r="E24" s="404"/>
      <c r="F24" s="404"/>
      <c r="G24" s="404"/>
      <c r="H24" s="404"/>
      <c r="I24" s="405"/>
      <c r="J24" s="403" t="s">
        <v>174</v>
      </c>
      <c r="K24" s="404"/>
      <c r="L24" s="404"/>
      <c r="M24" s="404"/>
      <c r="N24" s="404"/>
      <c r="O24" s="404"/>
      <c r="P24" s="405"/>
      <c r="Q24" s="769" t="s">
        <v>175</v>
      </c>
      <c r="R24" s="429"/>
      <c r="S24" s="429"/>
      <c r="T24" s="429"/>
      <c r="U24" s="429"/>
      <c r="V24" s="429"/>
      <c r="W24" s="429"/>
      <c r="X24" s="429"/>
      <c r="Y24" s="429"/>
      <c r="Z24" s="429"/>
      <c r="AA24" s="431"/>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21" t="s">
        <v>31</v>
      </c>
      <c r="D26" s="422"/>
      <c r="E26" s="422"/>
      <c r="F26" s="422"/>
      <c r="G26" s="422"/>
      <c r="H26" s="423"/>
      <c r="I26" s="424" t="s">
        <v>176</v>
      </c>
      <c r="J26" s="425"/>
      <c r="K26" s="425"/>
      <c r="L26" s="425"/>
      <c r="M26" s="425"/>
      <c r="N26" s="425"/>
      <c r="O26" s="425"/>
      <c r="P26" s="425"/>
      <c r="Q26" s="425"/>
      <c r="R26" s="425"/>
      <c r="S26" s="425"/>
      <c r="T26" s="425"/>
      <c r="U26" s="425"/>
      <c r="V26" s="425"/>
      <c r="W26" s="425"/>
      <c r="X26" s="425"/>
      <c r="Y26" s="425"/>
      <c r="Z26" s="425"/>
      <c r="AA26" s="426"/>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21" t="s">
        <v>33</v>
      </c>
      <c r="D28" s="422"/>
      <c r="E28" s="422"/>
      <c r="F28" s="422"/>
      <c r="G28" s="422"/>
      <c r="H28" s="423"/>
      <c r="I28" s="639">
        <v>0.79</v>
      </c>
      <c r="J28" s="768"/>
      <c r="K28" s="409" t="s">
        <v>34</v>
      </c>
      <c r="L28" s="410"/>
      <c r="M28" s="410"/>
      <c r="N28" s="411"/>
      <c r="O28" s="441" t="s">
        <v>35</v>
      </c>
      <c r="P28" s="442"/>
      <c r="Q28" s="442"/>
      <c r="R28" s="443"/>
      <c r="S28" s="91" t="s">
        <v>37</v>
      </c>
      <c r="T28" s="442" t="s">
        <v>36</v>
      </c>
      <c r="U28" s="442"/>
      <c r="V28" s="443"/>
      <c r="W28" s="31"/>
      <c r="X28" s="441" t="s">
        <v>38</v>
      </c>
      <c r="Y28" s="442"/>
      <c r="Z28" s="443"/>
      <c r="AA28" s="92"/>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c r="AB30" s="16"/>
    </row>
    <row r="31" spans="2:28" ht="14.25" customHeight="1" x14ac:dyDescent="0.2">
      <c r="B31" s="14"/>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c r="AB31" s="16"/>
    </row>
    <row r="32" spans="2:28" ht="15" customHeight="1" thickBot="1" x14ac:dyDescent="0.25">
      <c r="B32" s="14"/>
      <c r="C32" s="438"/>
      <c r="D32" s="439"/>
      <c r="E32" s="439"/>
      <c r="F32" s="439"/>
      <c r="G32" s="439"/>
      <c r="H32" s="439"/>
      <c r="I32" s="439"/>
      <c r="J32" s="440"/>
      <c r="K32" s="428">
        <v>0</v>
      </c>
      <c r="L32" s="429"/>
      <c r="M32" s="429"/>
      <c r="N32" s="429"/>
      <c r="O32" s="429">
        <v>69</v>
      </c>
      <c r="P32" s="429"/>
      <c r="Q32" s="429"/>
      <c r="R32" s="429"/>
      <c r="S32" s="429">
        <v>70</v>
      </c>
      <c r="T32" s="429"/>
      <c r="U32" s="429">
        <v>82</v>
      </c>
      <c r="V32" s="429"/>
      <c r="W32" s="429"/>
      <c r="X32" s="429">
        <v>83</v>
      </c>
      <c r="Y32" s="429"/>
      <c r="Z32" s="429">
        <v>100</v>
      </c>
      <c r="AA32" s="431"/>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18" customFormat="1" ht="15.75" thickBot="1" x14ac:dyDescent="0.25">
      <c r="B34" s="19"/>
      <c r="C34" s="756" t="s">
        <v>45</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18" customFormat="1" ht="32.25" customHeight="1" thickBot="1" x14ac:dyDescent="0.25">
      <c r="B35" s="19"/>
      <c r="C35" s="756" t="s">
        <v>46</v>
      </c>
      <c r="D35" s="757"/>
      <c r="E35" s="757"/>
      <c r="F35" s="757"/>
      <c r="G35" s="758"/>
      <c r="H35" s="93" t="s">
        <v>177</v>
      </c>
      <c r="I35" s="93" t="s">
        <v>178</v>
      </c>
      <c r="J35" s="94" t="s">
        <v>49</v>
      </c>
      <c r="K35" s="759" t="s">
        <v>50</v>
      </c>
      <c r="L35" s="760"/>
      <c r="M35" s="760"/>
      <c r="N35" s="760"/>
      <c r="O35" s="760"/>
      <c r="P35" s="760"/>
      <c r="Q35" s="760"/>
      <c r="R35" s="760"/>
      <c r="S35" s="760"/>
      <c r="T35" s="760"/>
      <c r="U35" s="760"/>
      <c r="V35" s="760"/>
      <c r="W35" s="760"/>
      <c r="X35" s="760"/>
      <c r="Y35" s="760"/>
      <c r="Z35" s="760"/>
      <c r="AA35" s="761"/>
      <c r="AB35" s="16"/>
    </row>
    <row r="36" spans="2:28" s="18" customFormat="1" ht="42.75" customHeight="1" x14ac:dyDescent="0.2">
      <c r="B36" s="19"/>
      <c r="C36" s="744" t="s">
        <v>179</v>
      </c>
      <c r="D36" s="745"/>
      <c r="E36" s="745"/>
      <c r="F36" s="745"/>
      <c r="G36" s="746"/>
      <c r="H36" s="95">
        <v>12</v>
      </c>
      <c r="I36" s="95">
        <v>22</v>
      </c>
      <c r="J36" s="96">
        <f>+H36/I36</f>
        <v>0.54545454545454541</v>
      </c>
      <c r="K36" s="762" t="s">
        <v>180</v>
      </c>
      <c r="L36" s="763"/>
      <c r="M36" s="763"/>
      <c r="N36" s="763"/>
      <c r="O36" s="763"/>
      <c r="P36" s="763"/>
      <c r="Q36" s="763"/>
      <c r="R36" s="763"/>
      <c r="S36" s="763"/>
      <c r="T36" s="763"/>
      <c r="U36" s="763"/>
      <c r="V36" s="763"/>
      <c r="W36" s="763"/>
      <c r="X36" s="763"/>
      <c r="Y36" s="763"/>
      <c r="Z36" s="763"/>
      <c r="AA36" s="764"/>
      <c r="AB36" s="16"/>
    </row>
    <row r="37" spans="2:28" s="18" customFormat="1" ht="42.75" customHeight="1" x14ac:dyDescent="0.2">
      <c r="B37" s="19"/>
      <c r="C37" s="744" t="s">
        <v>181</v>
      </c>
      <c r="D37" s="745"/>
      <c r="E37" s="745"/>
      <c r="F37" s="745"/>
      <c r="G37" s="746"/>
      <c r="H37" s="97">
        <v>12</v>
      </c>
      <c r="I37" s="97">
        <v>25</v>
      </c>
      <c r="J37" s="96">
        <f t="shared" ref="J37:J40" si="0">+H37/I37</f>
        <v>0.48</v>
      </c>
      <c r="K37" s="765" t="s">
        <v>182</v>
      </c>
      <c r="L37" s="766"/>
      <c r="M37" s="766"/>
      <c r="N37" s="766"/>
      <c r="O37" s="766"/>
      <c r="P37" s="766"/>
      <c r="Q37" s="766"/>
      <c r="R37" s="766"/>
      <c r="S37" s="766"/>
      <c r="T37" s="766"/>
      <c r="U37" s="766"/>
      <c r="V37" s="766"/>
      <c r="W37" s="766"/>
      <c r="X37" s="766"/>
      <c r="Y37" s="766"/>
      <c r="Z37" s="766"/>
      <c r="AA37" s="767"/>
      <c r="AB37" s="16"/>
    </row>
    <row r="38" spans="2:28" s="18" customFormat="1" ht="42.75" customHeight="1" x14ac:dyDescent="0.2">
      <c r="B38" s="19"/>
      <c r="C38" s="744" t="s">
        <v>183</v>
      </c>
      <c r="D38" s="745"/>
      <c r="E38" s="745"/>
      <c r="F38" s="745"/>
      <c r="G38" s="746"/>
      <c r="H38" s="97">
        <v>15</v>
      </c>
      <c r="I38" s="97">
        <v>21</v>
      </c>
      <c r="J38" s="96">
        <f t="shared" si="0"/>
        <v>0.7142857142857143</v>
      </c>
      <c r="K38" s="747" t="s">
        <v>184</v>
      </c>
      <c r="L38" s="748"/>
      <c r="M38" s="748"/>
      <c r="N38" s="748"/>
      <c r="O38" s="748"/>
      <c r="P38" s="748"/>
      <c r="Q38" s="748"/>
      <c r="R38" s="748"/>
      <c r="S38" s="748"/>
      <c r="T38" s="748"/>
      <c r="U38" s="748"/>
      <c r="V38" s="748"/>
      <c r="W38" s="748"/>
      <c r="X38" s="748"/>
      <c r="Y38" s="748"/>
      <c r="Z38" s="748"/>
      <c r="AA38" s="749"/>
      <c r="AB38" s="16"/>
    </row>
    <row r="39" spans="2:28" s="18" customFormat="1" ht="42.75" customHeight="1" thickBot="1" x14ac:dyDescent="0.25">
      <c r="B39" s="19"/>
      <c r="C39" s="744" t="s">
        <v>185</v>
      </c>
      <c r="D39" s="745"/>
      <c r="E39" s="745"/>
      <c r="F39" s="745"/>
      <c r="G39" s="746"/>
      <c r="H39" s="97"/>
      <c r="I39" s="97"/>
      <c r="J39" s="96" t="e">
        <f t="shared" si="0"/>
        <v>#DIV/0!</v>
      </c>
      <c r="K39" s="747"/>
      <c r="L39" s="748"/>
      <c r="M39" s="748"/>
      <c r="N39" s="748"/>
      <c r="O39" s="748"/>
      <c r="P39" s="748"/>
      <c r="Q39" s="748"/>
      <c r="R39" s="748"/>
      <c r="S39" s="748"/>
      <c r="T39" s="748"/>
      <c r="U39" s="748"/>
      <c r="V39" s="748"/>
      <c r="W39" s="748"/>
      <c r="X39" s="748"/>
      <c r="Y39" s="748"/>
      <c r="Z39" s="748"/>
      <c r="AA39" s="749"/>
      <c r="AB39" s="16"/>
    </row>
    <row r="40" spans="2:28" s="18" customFormat="1" ht="15.75" customHeight="1" thickBot="1" x14ac:dyDescent="0.3">
      <c r="B40" s="19"/>
      <c r="C40" s="750" t="s">
        <v>53</v>
      </c>
      <c r="D40" s="751"/>
      <c r="E40" s="751"/>
      <c r="F40" s="751"/>
      <c r="G40" s="752"/>
      <c r="H40" s="98">
        <f>SUM(H36:H39)</f>
        <v>39</v>
      </c>
      <c r="I40" s="98">
        <f>SUM(I36:I39)</f>
        <v>68</v>
      </c>
      <c r="J40" s="99">
        <f t="shared" si="0"/>
        <v>0.57352941176470584</v>
      </c>
      <c r="K40" s="753"/>
      <c r="L40" s="754"/>
      <c r="M40" s="754"/>
      <c r="N40" s="754"/>
      <c r="O40" s="754"/>
      <c r="P40" s="754"/>
      <c r="Q40" s="754"/>
      <c r="R40" s="754"/>
      <c r="S40" s="754"/>
      <c r="T40" s="754"/>
      <c r="U40" s="754"/>
      <c r="V40" s="754"/>
      <c r="W40" s="754"/>
      <c r="X40" s="754"/>
      <c r="Y40" s="754"/>
      <c r="Z40" s="754"/>
      <c r="AA40" s="755"/>
      <c r="AB40" s="16"/>
    </row>
    <row r="41" spans="2:28" s="18" customFormat="1" ht="5.25" customHeight="1" x14ac:dyDescent="0.2">
      <c r="B41" s="19"/>
      <c r="C41" s="15"/>
      <c r="D41" s="15"/>
      <c r="E41" s="15"/>
      <c r="F41" s="15"/>
      <c r="G41" s="15"/>
      <c r="H41" s="100"/>
      <c r="I41" s="100"/>
      <c r="J41" s="101"/>
      <c r="K41" s="15"/>
      <c r="L41" s="15"/>
      <c r="M41" s="15"/>
      <c r="N41" s="15"/>
      <c r="O41" s="15"/>
      <c r="P41" s="15"/>
      <c r="Q41" s="15"/>
      <c r="R41" s="15"/>
      <c r="S41" s="15"/>
      <c r="T41" s="15"/>
      <c r="U41" s="15"/>
      <c r="V41" s="15"/>
      <c r="W41" s="15"/>
      <c r="X41" s="15"/>
      <c r="Y41" s="15"/>
      <c r="Z41" s="15"/>
      <c r="AA41" s="15"/>
      <c r="AB41" s="16"/>
    </row>
    <row r="42" spans="2:28" s="18" customFormat="1" ht="15" thickBot="1" x14ac:dyDescent="0.25">
      <c r="B42" s="19"/>
      <c r="C42" s="15"/>
      <c r="D42" s="15"/>
      <c r="E42" s="15"/>
      <c r="F42" s="15"/>
      <c r="G42" s="15"/>
      <c r="H42" s="100"/>
      <c r="I42" s="100"/>
      <c r="J42" s="101"/>
      <c r="K42" s="15"/>
      <c r="L42" s="15"/>
      <c r="M42" s="15"/>
      <c r="N42" s="15"/>
      <c r="O42" s="15"/>
      <c r="P42" s="15"/>
      <c r="Q42" s="15"/>
      <c r="R42" s="15"/>
      <c r="S42" s="15"/>
      <c r="T42" s="15"/>
      <c r="U42" s="15"/>
      <c r="V42" s="15"/>
      <c r="W42" s="15"/>
      <c r="X42" s="15"/>
      <c r="Y42" s="15"/>
      <c r="Z42" s="15"/>
      <c r="AA42" s="15"/>
      <c r="AB42" s="16"/>
    </row>
    <row r="43" spans="2:28" s="18" customFormat="1" x14ac:dyDescent="0.2">
      <c r="B43" s="19"/>
      <c r="C43" s="588" t="s">
        <v>54</v>
      </c>
      <c r="D43" s="589"/>
      <c r="E43" s="589"/>
      <c r="F43" s="589"/>
      <c r="G43" s="589"/>
      <c r="H43" s="589"/>
      <c r="I43" s="589"/>
      <c r="J43" s="589"/>
      <c r="K43" s="589"/>
      <c r="L43" s="589"/>
      <c r="M43" s="589"/>
      <c r="N43" s="589"/>
      <c r="O43" s="589"/>
      <c r="P43" s="589"/>
      <c r="Q43" s="589"/>
      <c r="R43" s="589"/>
      <c r="S43" s="589"/>
      <c r="T43" s="589"/>
      <c r="U43" s="589"/>
      <c r="V43" s="589"/>
      <c r="W43" s="589"/>
      <c r="X43" s="589"/>
      <c r="Y43" s="589"/>
      <c r="Z43" s="589"/>
      <c r="AA43" s="590"/>
      <c r="AB43" s="16"/>
    </row>
    <row r="44" spans="2:28" ht="15" thickBot="1" x14ac:dyDescent="0.25">
      <c r="B44" s="14"/>
      <c r="C44" s="716"/>
      <c r="D44" s="717"/>
      <c r="E44" s="717"/>
      <c r="F44" s="717"/>
      <c r="G44" s="717"/>
      <c r="H44" s="717"/>
      <c r="I44" s="717"/>
      <c r="J44" s="717"/>
      <c r="K44" s="717"/>
      <c r="L44" s="717"/>
      <c r="M44" s="717"/>
      <c r="N44" s="717"/>
      <c r="O44" s="717"/>
      <c r="P44" s="717"/>
      <c r="Q44" s="717"/>
      <c r="R44" s="717"/>
      <c r="S44" s="717"/>
      <c r="T44" s="717"/>
      <c r="U44" s="717"/>
      <c r="V44" s="717"/>
      <c r="W44" s="717"/>
      <c r="X44" s="717"/>
      <c r="Y44" s="717"/>
      <c r="Z44" s="717"/>
      <c r="AA44" s="718"/>
      <c r="AB44" s="16"/>
    </row>
    <row r="45" spans="2:28" x14ac:dyDescent="0.2">
      <c r="B45" s="14"/>
      <c r="C45" s="719" t="s">
        <v>186</v>
      </c>
      <c r="D45" s="720"/>
      <c r="E45" s="720"/>
      <c r="F45" s="720"/>
      <c r="G45" s="720"/>
      <c r="H45" s="720"/>
      <c r="I45" s="720"/>
      <c r="J45" s="720"/>
      <c r="K45" s="720"/>
      <c r="L45" s="720"/>
      <c r="M45" s="720"/>
      <c r="N45" s="720"/>
      <c r="O45" s="720"/>
      <c r="P45" s="720"/>
      <c r="Q45" s="720"/>
      <c r="R45" s="720"/>
      <c r="S45" s="720"/>
      <c r="T45" s="720"/>
      <c r="U45" s="720"/>
      <c r="V45" s="720"/>
      <c r="W45" s="720"/>
      <c r="X45" s="720"/>
      <c r="Y45" s="720"/>
      <c r="Z45" s="720"/>
      <c r="AA45" s="721"/>
      <c r="AB45" s="16"/>
    </row>
    <row r="46" spans="2:28" x14ac:dyDescent="0.2">
      <c r="B46" s="14"/>
      <c r="C46" s="722"/>
      <c r="D46" s="723"/>
      <c r="E46" s="723"/>
      <c r="F46" s="723"/>
      <c r="G46" s="723"/>
      <c r="H46" s="723"/>
      <c r="I46" s="723"/>
      <c r="J46" s="723"/>
      <c r="K46" s="723"/>
      <c r="L46" s="723"/>
      <c r="M46" s="723"/>
      <c r="N46" s="723"/>
      <c r="O46" s="723"/>
      <c r="P46" s="723"/>
      <c r="Q46" s="723"/>
      <c r="R46" s="723"/>
      <c r="S46" s="723"/>
      <c r="T46" s="723"/>
      <c r="U46" s="723"/>
      <c r="V46" s="723"/>
      <c r="W46" s="723"/>
      <c r="X46" s="723"/>
      <c r="Y46" s="723"/>
      <c r="Z46" s="723"/>
      <c r="AA46" s="724"/>
      <c r="AB46" s="16"/>
    </row>
    <row r="47" spans="2:28" x14ac:dyDescent="0.2">
      <c r="B47" s="14"/>
      <c r="C47" s="722"/>
      <c r="D47" s="723"/>
      <c r="E47" s="723"/>
      <c r="F47" s="723"/>
      <c r="G47" s="723"/>
      <c r="H47" s="723"/>
      <c r="I47" s="723"/>
      <c r="J47" s="723"/>
      <c r="K47" s="723"/>
      <c r="L47" s="723"/>
      <c r="M47" s="723"/>
      <c r="N47" s="723"/>
      <c r="O47" s="723"/>
      <c r="P47" s="723"/>
      <c r="Q47" s="723"/>
      <c r="R47" s="723"/>
      <c r="S47" s="723"/>
      <c r="T47" s="723"/>
      <c r="U47" s="723"/>
      <c r="V47" s="723"/>
      <c r="W47" s="723"/>
      <c r="X47" s="723"/>
      <c r="Y47" s="723"/>
      <c r="Z47" s="723"/>
      <c r="AA47" s="724"/>
      <c r="AB47" s="16"/>
    </row>
    <row r="48" spans="2:28" x14ac:dyDescent="0.2">
      <c r="B48" s="14"/>
      <c r="C48" s="722"/>
      <c r="D48" s="723"/>
      <c r="E48" s="723"/>
      <c r="F48" s="723"/>
      <c r="G48" s="723"/>
      <c r="H48" s="723"/>
      <c r="I48" s="723"/>
      <c r="J48" s="723"/>
      <c r="K48" s="723"/>
      <c r="L48" s="723"/>
      <c r="M48" s="723"/>
      <c r="N48" s="723"/>
      <c r="O48" s="723"/>
      <c r="P48" s="723"/>
      <c r="Q48" s="723"/>
      <c r="R48" s="723"/>
      <c r="S48" s="723"/>
      <c r="T48" s="723"/>
      <c r="U48" s="723"/>
      <c r="V48" s="723"/>
      <c r="W48" s="723"/>
      <c r="X48" s="723"/>
      <c r="Y48" s="723"/>
      <c r="Z48" s="723"/>
      <c r="AA48" s="724"/>
      <c r="AB48" s="16"/>
    </row>
    <row r="49" spans="2:28" x14ac:dyDescent="0.2">
      <c r="B49" s="14"/>
      <c r="C49" s="722"/>
      <c r="D49" s="723"/>
      <c r="E49" s="723"/>
      <c r="F49" s="723"/>
      <c r="G49" s="723"/>
      <c r="H49" s="723"/>
      <c r="I49" s="723"/>
      <c r="J49" s="723"/>
      <c r="K49" s="723"/>
      <c r="L49" s="723"/>
      <c r="M49" s="723"/>
      <c r="N49" s="723"/>
      <c r="O49" s="723"/>
      <c r="P49" s="723"/>
      <c r="Q49" s="723"/>
      <c r="R49" s="723"/>
      <c r="S49" s="723"/>
      <c r="T49" s="723"/>
      <c r="U49" s="723"/>
      <c r="V49" s="723"/>
      <c r="W49" s="723"/>
      <c r="X49" s="723"/>
      <c r="Y49" s="723"/>
      <c r="Z49" s="723"/>
      <c r="AA49" s="724"/>
      <c r="AB49" s="16"/>
    </row>
    <row r="50" spans="2:28" x14ac:dyDescent="0.2">
      <c r="B50" s="14"/>
      <c r="C50" s="722"/>
      <c r="D50" s="723"/>
      <c r="E50" s="723"/>
      <c r="F50" s="723"/>
      <c r="G50" s="723"/>
      <c r="H50" s="723"/>
      <c r="I50" s="723"/>
      <c r="J50" s="723"/>
      <c r="K50" s="723"/>
      <c r="L50" s="723"/>
      <c r="M50" s="723"/>
      <c r="N50" s="723"/>
      <c r="O50" s="723"/>
      <c r="P50" s="723"/>
      <c r="Q50" s="723"/>
      <c r="R50" s="723"/>
      <c r="S50" s="723"/>
      <c r="T50" s="723"/>
      <c r="U50" s="723"/>
      <c r="V50" s="723"/>
      <c r="W50" s="723"/>
      <c r="X50" s="723"/>
      <c r="Y50" s="723"/>
      <c r="Z50" s="723"/>
      <c r="AA50" s="724"/>
      <c r="AB50" s="16"/>
    </row>
    <row r="51" spans="2:28" x14ac:dyDescent="0.2">
      <c r="B51" s="14"/>
      <c r="C51" s="722"/>
      <c r="D51" s="723"/>
      <c r="E51" s="723"/>
      <c r="F51" s="723"/>
      <c r="G51" s="723"/>
      <c r="H51" s="723"/>
      <c r="I51" s="723"/>
      <c r="J51" s="723"/>
      <c r="K51" s="723"/>
      <c r="L51" s="723"/>
      <c r="M51" s="723"/>
      <c r="N51" s="723"/>
      <c r="O51" s="723"/>
      <c r="P51" s="723"/>
      <c r="Q51" s="723"/>
      <c r="R51" s="723"/>
      <c r="S51" s="723"/>
      <c r="T51" s="723"/>
      <c r="U51" s="723"/>
      <c r="V51" s="723"/>
      <c r="W51" s="723"/>
      <c r="X51" s="723"/>
      <c r="Y51" s="723"/>
      <c r="Z51" s="723"/>
      <c r="AA51" s="724"/>
      <c r="AB51" s="16"/>
    </row>
    <row r="52" spans="2:28" x14ac:dyDescent="0.2">
      <c r="B52" s="14"/>
      <c r="C52" s="722"/>
      <c r="D52" s="723"/>
      <c r="E52" s="723"/>
      <c r="F52" s="723"/>
      <c r="G52" s="723"/>
      <c r="H52" s="723"/>
      <c r="I52" s="723"/>
      <c r="J52" s="723"/>
      <c r="K52" s="723"/>
      <c r="L52" s="723"/>
      <c r="M52" s="723"/>
      <c r="N52" s="723"/>
      <c r="O52" s="723"/>
      <c r="P52" s="723"/>
      <c r="Q52" s="723"/>
      <c r="R52" s="723"/>
      <c r="S52" s="723"/>
      <c r="T52" s="723"/>
      <c r="U52" s="723"/>
      <c r="V52" s="723"/>
      <c r="W52" s="723"/>
      <c r="X52" s="723"/>
      <c r="Y52" s="723"/>
      <c r="Z52" s="723"/>
      <c r="AA52" s="724"/>
      <c r="AB52" s="16"/>
    </row>
    <row r="53" spans="2:28" x14ac:dyDescent="0.2">
      <c r="B53" s="14"/>
      <c r="C53" s="722"/>
      <c r="D53" s="723"/>
      <c r="E53" s="723"/>
      <c r="F53" s="723"/>
      <c r="G53" s="723"/>
      <c r="H53" s="723"/>
      <c r="I53" s="723"/>
      <c r="J53" s="723"/>
      <c r="K53" s="723"/>
      <c r="L53" s="723"/>
      <c r="M53" s="723"/>
      <c r="N53" s="723"/>
      <c r="O53" s="723"/>
      <c r="P53" s="723"/>
      <c r="Q53" s="723"/>
      <c r="R53" s="723"/>
      <c r="S53" s="723"/>
      <c r="T53" s="723"/>
      <c r="U53" s="723"/>
      <c r="V53" s="723"/>
      <c r="W53" s="723"/>
      <c r="X53" s="723"/>
      <c r="Y53" s="723"/>
      <c r="Z53" s="723"/>
      <c r="AA53" s="724"/>
      <c r="AB53" s="16"/>
    </row>
    <row r="54" spans="2:28" x14ac:dyDescent="0.2">
      <c r="B54" s="14"/>
      <c r="C54" s="722"/>
      <c r="D54" s="723"/>
      <c r="E54" s="723"/>
      <c r="F54" s="723"/>
      <c r="G54" s="723"/>
      <c r="H54" s="723"/>
      <c r="I54" s="723"/>
      <c r="J54" s="723"/>
      <c r="K54" s="723"/>
      <c r="L54" s="723"/>
      <c r="M54" s="723"/>
      <c r="N54" s="723"/>
      <c r="O54" s="723"/>
      <c r="P54" s="723"/>
      <c r="Q54" s="723"/>
      <c r="R54" s="723"/>
      <c r="S54" s="723"/>
      <c r="T54" s="723"/>
      <c r="U54" s="723"/>
      <c r="V54" s="723"/>
      <c r="W54" s="723"/>
      <c r="X54" s="723"/>
      <c r="Y54" s="723"/>
      <c r="Z54" s="723"/>
      <c r="AA54" s="724"/>
      <c r="AB54" s="16"/>
    </row>
    <row r="55" spans="2:28" x14ac:dyDescent="0.2">
      <c r="B55" s="14"/>
      <c r="C55" s="722"/>
      <c r="D55" s="723"/>
      <c r="E55" s="723"/>
      <c r="F55" s="723"/>
      <c r="G55" s="723"/>
      <c r="H55" s="723"/>
      <c r="I55" s="723"/>
      <c r="J55" s="723"/>
      <c r="K55" s="723"/>
      <c r="L55" s="723"/>
      <c r="M55" s="723"/>
      <c r="N55" s="723"/>
      <c r="O55" s="723"/>
      <c r="P55" s="723"/>
      <c r="Q55" s="723"/>
      <c r="R55" s="723"/>
      <c r="S55" s="723"/>
      <c r="T55" s="723"/>
      <c r="U55" s="723"/>
      <c r="V55" s="723"/>
      <c r="W55" s="723"/>
      <c r="X55" s="723"/>
      <c r="Y55" s="723"/>
      <c r="Z55" s="723"/>
      <c r="AA55" s="724"/>
      <c r="AB55" s="16"/>
    </row>
    <row r="56" spans="2:28" x14ac:dyDescent="0.2">
      <c r="B56" s="14"/>
      <c r="C56" s="722"/>
      <c r="D56" s="723"/>
      <c r="E56" s="723"/>
      <c r="F56" s="723"/>
      <c r="G56" s="723"/>
      <c r="H56" s="723"/>
      <c r="I56" s="723"/>
      <c r="J56" s="723"/>
      <c r="K56" s="723"/>
      <c r="L56" s="723"/>
      <c r="M56" s="723"/>
      <c r="N56" s="723"/>
      <c r="O56" s="723"/>
      <c r="P56" s="723"/>
      <c r="Q56" s="723"/>
      <c r="R56" s="723"/>
      <c r="S56" s="723"/>
      <c r="T56" s="723"/>
      <c r="U56" s="723"/>
      <c r="V56" s="723"/>
      <c r="W56" s="723"/>
      <c r="X56" s="723"/>
      <c r="Y56" s="723"/>
      <c r="Z56" s="723"/>
      <c r="AA56" s="724"/>
      <c r="AB56" s="16"/>
    </row>
    <row r="57" spans="2:28" ht="15" thickBot="1" x14ac:dyDescent="0.25">
      <c r="B57" s="14"/>
      <c r="C57" s="725"/>
      <c r="D57" s="726"/>
      <c r="E57" s="726"/>
      <c r="F57" s="726"/>
      <c r="G57" s="726"/>
      <c r="H57" s="726"/>
      <c r="I57" s="726"/>
      <c r="J57" s="726"/>
      <c r="K57" s="726"/>
      <c r="L57" s="726"/>
      <c r="M57" s="726"/>
      <c r="N57" s="726"/>
      <c r="O57" s="726"/>
      <c r="P57" s="726"/>
      <c r="Q57" s="726"/>
      <c r="R57" s="726"/>
      <c r="S57" s="726"/>
      <c r="T57" s="726"/>
      <c r="U57" s="726"/>
      <c r="V57" s="726"/>
      <c r="W57" s="726"/>
      <c r="X57" s="726"/>
      <c r="Y57" s="726"/>
      <c r="Z57" s="726"/>
      <c r="AA57" s="727"/>
      <c r="AB57" s="16"/>
    </row>
    <row r="58" spans="2:28" x14ac:dyDescent="0.2">
      <c r="B58" s="20"/>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21"/>
    </row>
    <row r="59" spans="2:28" ht="15" thickBot="1" x14ac:dyDescent="0.25">
      <c r="B59" s="2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23"/>
    </row>
    <row r="60" spans="2:28" ht="15.75" x14ac:dyDescent="0.2">
      <c r="B60" s="24"/>
      <c r="C60" s="728" t="s">
        <v>46</v>
      </c>
      <c r="D60" s="729"/>
      <c r="E60" s="729"/>
      <c r="F60" s="729"/>
      <c r="G60" s="729"/>
      <c r="H60" s="732" t="s">
        <v>85</v>
      </c>
      <c r="I60" s="733"/>
      <c r="J60" s="733" t="s">
        <v>56</v>
      </c>
      <c r="K60" s="733"/>
      <c r="L60" s="733"/>
      <c r="M60" s="733"/>
      <c r="N60" s="733" t="s">
        <v>57</v>
      </c>
      <c r="O60" s="733"/>
      <c r="P60" s="733"/>
      <c r="Q60" s="733"/>
      <c r="R60" s="733"/>
      <c r="S60" s="733"/>
      <c r="T60" s="733"/>
      <c r="U60" s="733"/>
      <c r="V60" s="738" t="s">
        <v>58</v>
      </c>
      <c r="W60" s="738"/>
      <c r="X60" s="738"/>
      <c r="Y60" s="738"/>
      <c r="Z60" s="738"/>
      <c r="AA60" s="739"/>
      <c r="AB60" s="25"/>
    </row>
    <row r="61" spans="2:28" ht="15.75" x14ac:dyDescent="0.2">
      <c r="B61" s="26"/>
      <c r="C61" s="730"/>
      <c r="D61" s="731"/>
      <c r="E61" s="731"/>
      <c r="F61" s="731"/>
      <c r="G61" s="731"/>
      <c r="H61" s="734"/>
      <c r="I61" s="735"/>
      <c r="J61" s="735"/>
      <c r="K61" s="735"/>
      <c r="L61" s="735"/>
      <c r="M61" s="735"/>
      <c r="N61" s="735"/>
      <c r="O61" s="735"/>
      <c r="P61" s="735"/>
      <c r="Q61" s="735"/>
      <c r="R61" s="735"/>
      <c r="S61" s="735"/>
      <c r="T61" s="735"/>
      <c r="U61" s="735"/>
      <c r="V61" s="740"/>
      <c r="W61" s="740"/>
      <c r="X61" s="740"/>
      <c r="Y61" s="740"/>
      <c r="Z61" s="740"/>
      <c r="AA61" s="741"/>
      <c r="AB61" s="25"/>
    </row>
    <row r="62" spans="2:28" ht="16.5" thickBot="1" x14ac:dyDescent="0.25">
      <c r="B62" s="26"/>
      <c r="C62" s="730"/>
      <c r="D62" s="731"/>
      <c r="E62" s="731"/>
      <c r="F62" s="731"/>
      <c r="G62" s="731"/>
      <c r="H62" s="736"/>
      <c r="I62" s="737"/>
      <c r="J62" s="737"/>
      <c r="K62" s="737"/>
      <c r="L62" s="737"/>
      <c r="M62" s="737"/>
      <c r="N62" s="737"/>
      <c r="O62" s="737"/>
      <c r="P62" s="737"/>
      <c r="Q62" s="737"/>
      <c r="R62" s="737"/>
      <c r="S62" s="737"/>
      <c r="T62" s="737"/>
      <c r="U62" s="737"/>
      <c r="V62" s="742"/>
      <c r="W62" s="742"/>
      <c r="X62" s="742"/>
      <c r="Y62" s="742"/>
      <c r="Z62" s="742"/>
      <c r="AA62" s="743"/>
      <c r="AB62" s="25"/>
    </row>
    <row r="63" spans="2:28" s="105" customFormat="1" ht="48.75" customHeight="1" x14ac:dyDescent="0.25">
      <c r="B63" s="103"/>
      <c r="C63" s="710" t="s">
        <v>179</v>
      </c>
      <c r="D63" s="711"/>
      <c r="E63" s="711"/>
      <c r="F63" s="711"/>
      <c r="G63" s="712"/>
      <c r="H63" s="713">
        <v>0.92600000000000005</v>
      </c>
      <c r="I63" s="714"/>
      <c r="J63" s="715">
        <f>+J36</f>
        <v>0.54545454545454541</v>
      </c>
      <c r="K63" s="714"/>
      <c r="L63" s="714"/>
      <c r="M63" s="714"/>
      <c r="N63" s="700" t="s">
        <v>187</v>
      </c>
      <c r="O63" s="701"/>
      <c r="P63" s="701"/>
      <c r="Q63" s="701"/>
      <c r="R63" s="701"/>
      <c r="S63" s="701"/>
      <c r="T63" s="701"/>
      <c r="U63" s="702"/>
      <c r="V63" s="700" t="s">
        <v>188</v>
      </c>
      <c r="W63" s="701"/>
      <c r="X63" s="701"/>
      <c r="Y63" s="701"/>
      <c r="Z63" s="701"/>
      <c r="AA63" s="703"/>
      <c r="AB63" s="104"/>
    </row>
    <row r="64" spans="2:28" s="105" customFormat="1" ht="48.75" customHeight="1" x14ac:dyDescent="0.25">
      <c r="B64" s="103"/>
      <c r="C64" s="694" t="s">
        <v>181</v>
      </c>
      <c r="D64" s="695"/>
      <c r="E64" s="695"/>
      <c r="F64" s="695"/>
      <c r="G64" s="696"/>
      <c r="H64" s="697">
        <v>0.81499999999999995</v>
      </c>
      <c r="I64" s="698"/>
      <c r="J64" s="699">
        <f>+J37</f>
        <v>0.48</v>
      </c>
      <c r="K64" s="698"/>
      <c r="L64" s="698"/>
      <c r="M64" s="698"/>
      <c r="N64" s="700" t="s">
        <v>187</v>
      </c>
      <c r="O64" s="701"/>
      <c r="P64" s="701"/>
      <c r="Q64" s="701"/>
      <c r="R64" s="701"/>
      <c r="S64" s="701"/>
      <c r="T64" s="701"/>
      <c r="U64" s="702"/>
      <c r="V64" s="700" t="s">
        <v>188</v>
      </c>
      <c r="W64" s="701"/>
      <c r="X64" s="701"/>
      <c r="Y64" s="701"/>
      <c r="Z64" s="701"/>
      <c r="AA64" s="703"/>
      <c r="AB64" s="104"/>
    </row>
    <row r="65" spans="2:28" s="105" customFormat="1" ht="48.75" customHeight="1" x14ac:dyDescent="0.25">
      <c r="B65" s="103"/>
      <c r="C65" s="694" t="s">
        <v>183</v>
      </c>
      <c r="D65" s="695"/>
      <c r="E65" s="695"/>
      <c r="F65" s="695"/>
      <c r="G65" s="696"/>
      <c r="H65" s="697">
        <v>0.84</v>
      </c>
      <c r="I65" s="698"/>
      <c r="J65" s="699">
        <f>+J38</f>
        <v>0.7142857142857143</v>
      </c>
      <c r="K65" s="698"/>
      <c r="L65" s="698"/>
      <c r="M65" s="698"/>
      <c r="N65" s="700" t="s">
        <v>187</v>
      </c>
      <c r="O65" s="701"/>
      <c r="P65" s="701"/>
      <c r="Q65" s="701"/>
      <c r="R65" s="701"/>
      <c r="S65" s="701"/>
      <c r="T65" s="701"/>
      <c r="U65" s="702"/>
      <c r="V65" s="700" t="s">
        <v>188</v>
      </c>
      <c r="W65" s="701"/>
      <c r="X65" s="701"/>
      <c r="Y65" s="701"/>
      <c r="Z65" s="701"/>
      <c r="AA65" s="703"/>
      <c r="AB65" s="104"/>
    </row>
    <row r="66" spans="2:28" s="105" customFormat="1" ht="48.75" customHeight="1" thickBot="1" x14ac:dyDescent="0.3">
      <c r="B66" s="103"/>
      <c r="C66" s="704" t="s">
        <v>185</v>
      </c>
      <c r="D66" s="705"/>
      <c r="E66" s="705"/>
      <c r="F66" s="705"/>
      <c r="G66" s="706"/>
      <c r="H66" s="707">
        <v>1</v>
      </c>
      <c r="I66" s="457"/>
      <c r="J66" s="457"/>
      <c r="K66" s="457"/>
      <c r="L66" s="457"/>
      <c r="M66" s="457"/>
      <c r="N66" s="708"/>
      <c r="O66" s="496"/>
      <c r="P66" s="496"/>
      <c r="Q66" s="496"/>
      <c r="R66" s="496"/>
      <c r="S66" s="496"/>
      <c r="T66" s="496"/>
      <c r="U66" s="709"/>
      <c r="V66" s="708"/>
      <c r="W66" s="496"/>
      <c r="X66" s="496"/>
      <c r="Y66" s="496"/>
      <c r="Z66" s="496"/>
      <c r="AA66" s="497"/>
      <c r="AB66" s="104"/>
    </row>
    <row r="67" spans="2:28" x14ac:dyDescent="0.2">
      <c r="B67" s="2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29"/>
    </row>
  </sheetData>
  <mergeCells count="97">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X31:Y31"/>
    <mergeCell ref="Z31:AA31"/>
    <mergeCell ref="C26:H26"/>
    <mergeCell ref="I26:AA26"/>
    <mergeCell ref="C28:H28"/>
    <mergeCell ref="I28:J28"/>
    <mergeCell ref="K28:N28"/>
    <mergeCell ref="O28:R28"/>
    <mergeCell ref="T28:V28"/>
    <mergeCell ref="X28:Z28"/>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C34:AA34"/>
    <mergeCell ref="C35:G35"/>
    <mergeCell ref="K35:AA35"/>
    <mergeCell ref="C36:G36"/>
    <mergeCell ref="K36:AA36"/>
    <mergeCell ref="C38:G38"/>
    <mergeCell ref="K38:AA38"/>
    <mergeCell ref="C39:G39"/>
    <mergeCell ref="K39:AA39"/>
    <mergeCell ref="C40:G40"/>
    <mergeCell ref="K40:AA40"/>
    <mergeCell ref="C43:AA44"/>
    <mergeCell ref="C45:AA57"/>
    <mergeCell ref="C60:G62"/>
    <mergeCell ref="H60:I62"/>
    <mergeCell ref="J60:M62"/>
    <mergeCell ref="N60:U62"/>
    <mergeCell ref="V60:AA62"/>
    <mergeCell ref="C64:G64"/>
    <mergeCell ref="H64:I64"/>
    <mergeCell ref="J64:M64"/>
    <mergeCell ref="N64:U64"/>
    <mergeCell ref="V64:AA64"/>
    <mergeCell ref="C63:G63"/>
    <mergeCell ref="H63:I63"/>
    <mergeCell ref="J63:M63"/>
    <mergeCell ref="N63:U63"/>
    <mergeCell ref="V63:AA63"/>
    <mergeCell ref="C66:G66"/>
    <mergeCell ref="H66:I66"/>
    <mergeCell ref="J66:M66"/>
    <mergeCell ref="N66:U66"/>
    <mergeCell ref="V66:AA66"/>
    <mergeCell ref="C65:G65"/>
    <mergeCell ref="H65:I65"/>
    <mergeCell ref="J65:M65"/>
    <mergeCell ref="N65:U65"/>
    <mergeCell ref="V65:AA65"/>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AB60"/>
  <sheetViews>
    <sheetView topLeftCell="A19" zoomScale="70" zoomScaleNormal="70" zoomScaleSheetLayoutView="100" zoomScalePageLayoutView="70" workbookViewId="0">
      <selection activeCell="J36" sqref="J36:J38"/>
    </sheetView>
  </sheetViews>
  <sheetFormatPr baseColWidth="10" defaultColWidth="3.7109375" defaultRowHeight="14.25" x14ac:dyDescent="0.2"/>
  <cols>
    <col min="1" max="1" width="3.7109375" style="1"/>
    <col min="2" max="2" width="2.85546875" style="1" customWidth="1"/>
    <col min="3" max="7" width="3.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2" spans="2:28"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row>
    <row r="3" spans="2:28" ht="15"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6"/>
      <c r="AA3" s="486"/>
      <c r="AB3" s="487"/>
    </row>
    <row r="4" spans="2:28" ht="15.75"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row>
    <row r="5" spans="2:28" ht="15" x14ac:dyDescent="0.2">
      <c r="H5" s="3"/>
      <c r="I5" s="3"/>
      <c r="J5" s="3"/>
      <c r="K5" s="3"/>
      <c r="L5" s="3"/>
      <c r="M5" s="3"/>
      <c r="N5" s="3"/>
      <c r="O5" s="3"/>
      <c r="P5" s="3"/>
      <c r="Q5" s="3"/>
      <c r="R5" s="3"/>
      <c r="S5" s="3"/>
      <c r="T5" s="3"/>
      <c r="U5" s="3"/>
      <c r="V5" s="3"/>
      <c r="W5" s="3"/>
      <c r="X5" s="3"/>
      <c r="Y5" s="3"/>
      <c r="Z5" s="3"/>
      <c r="AA5" s="3"/>
      <c r="AB5" s="3"/>
    </row>
    <row r="6" spans="2:28" ht="7.5"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444" t="s">
        <v>4</v>
      </c>
      <c r="D7" s="445"/>
      <c r="E7" s="445"/>
      <c r="F7" s="445"/>
      <c r="G7" s="445"/>
      <c r="H7" s="446"/>
      <c r="I7" s="770" t="s">
        <v>164</v>
      </c>
      <c r="J7" s="771"/>
      <c r="K7" s="771"/>
      <c r="L7" s="771"/>
      <c r="M7" s="771"/>
      <c r="N7" s="771"/>
      <c r="O7" s="771"/>
      <c r="P7" s="771"/>
      <c r="Q7" s="771"/>
      <c r="R7" s="771"/>
      <c r="S7" s="771"/>
      <c r="T7" s="771"/>
      <c r="U7" s="771"/>
      <c r="V7" s="771"/>
      <c r="W7" s="771"/>
      <c r="X7" s="771"/>
      <c r="Y7" s="771"/>
      <c r="Z7" s="771"/>
      <c r="AA7" s="772"/>
      <c r="AB7" s="10"/>
    </row>
    <row r="8" spans="2:28" ht="15.75" thickBot="1" x14ac:dyDescent="0.25">
      <c r="B8" s="9"/>
      <c r="C8" s="447"/>
      <c r="D8" s="448"/>
      <c r="E8" s="448"/>
      <c r="F8" s="448"/>
      <c r="G8" s="448"/>
      <c r="H8" s="449"/>
      <c r="I8" s="773"/>
      <c r="J8" s="774"/>
      <c r="K8" s="774"/>
      <c r="L8" s="774"/>
      <c r="M8" s="774"/>
      <c r="N8" s="774"/>
      <c r="O8" s="774"/>
      <c r="P8" s="774"/>
      <c r="Q8" s="774"/>
      <c r="R8" s="774"/>
      <c r="S8" s="774"/>
      <c r="T8" s="774"/>
      <c r="U8" s="774"/>
      <c r="V8" s="774"/>
      <c r="W8" s="774"/>
      <c r="X8" s="774"/>
      <c r="Y8" s="774"/>
      <c r="Z8" s="774"/>
      <c r="AA8" s="775"/>
      <c r="AB8" s="10"/>
    </row>
    <row r="9" spans="2:28" ht="9"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x14ac:dyDescent="0.2">
      <c r="B10" s="9"/>
      <c r="C10" s="444" t="s">
        <v>6</v>
      </c>
      <c r="D10" s="445"/>
      <c r="E10" s="445"/>
      <c r="F10" s="445"/>
      <c r="G10" s="445"/>
      <c r="H10" s="446"/>
      <c r="I10" s="660" t="s">
        <v>189</v>
      </c>
      <c r="J10" s="787"/>
      <c r="K10" s="787"/>
      <c r="L10" s="787"/>
      <c r="M10" s="787"/>
      <c r="N10" s="787"/>
      <c r="O10" s="787"/>
      <c r="P10" s="787"/>
      <c r="Q10" s="788"/>
      <c r="R10" s="785" t="s">
        <v>8</v>
      </c>
      <c r="S10" s="785"/>
      <c r="T10" s="785"/>
      <c r="U10" s="786"/>
      <c r="V10" s="400" t="s">
        <v>9</v>
      </c>
      <c r="W10" s="401"/>
      <c r="X10" s="401"/>
      <c r="Y10" s="401"/>
      <c r="Z10" s="401"/>
      <c r="AA10" s="402"/>
      <c r="AB10" s="10"/>
    </row>
    <row r="11" spans="2:28" ht="19.5" customHeight="1" thickBot="1" x14ac:dyDescent="0.25">
      <c r="B11" s="9"/>
      <c r="C11" s="447"/>
      <c r="D11" s="448"/>
      <c r="E11" s="448"/>
      <c r="F11" s="448"/>
      <c r="G11" s="448"/>
      <c r="H11" s="449"/>
      <c r="I11" s="789"/>
      <c r="J11" s="790"/>
      <c r="K11" s="790"/>
      <c r="L11" s="790"/>
      <c r="M11" s="790"/>
      <c r="N11" s="790"/>
      <c r="O11" s="790"/>
      <c r="P11" s="790"/>
      <c r="Q11" s="791"/>
      <c r="R11" s="453" t="s">
        <v>190</v>
      </c>
      <c r="S11" s="454"/>
      <c r="T11" s="454"/>
      <c r="U11" s="454"/>
      <c r="V11" s="496">
        <v>1</v>
      </c>
      <c r="W11" s="496"/>
      <c r="X11" s="496"/>
      <c r="Y11" s="496"/>
      <c r="Z11" s="496"/>
      <c r="AA11" s="497"/>
      <c r="AB11" s="10"/>
    </row>
    <row r="12" spans="2:28" ht="10.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444" t="s">
        <v>11</v>
      </c>
      <c r="D13" s="445"/>
      <c r="E13" s="445"/>
      <c r="F13" s="445"/>
      <c r="G13" s="445"/>
      <c r="H13" s="446"/>
      <c r="I13" s="779" t="s">
        <v>191</v>
      </c>
      <c r="J13" s="780"/>
      <c r="K13" s="780"/>
      <c r="L13" s="780"/>
      <c r="M13" s="780"/>
      <c r="N13" s="780"/>
      <c r="O13" s="780"/>
      <c r="P13" s="780"/>
      <c r="Q13" s="780"/>
      <c r="R13" s="780"/>
      <c r="S13" s="781"/>
      <c r="T13" s="444" t="s">
        <v>13</v>
      </c>
      <c r="U13" s="445"/>
      <c r="V13" s="445"/>
      <c r="W13" s="445"/>
      <c r="X13" s="445"/>
      <c r="Y13" s="445"/>
      <c r="Z13" s="445"/>
      <c r="AA13" s="446"/>
      <c r="AB13" s="16"/>
    </row>
    <row r="14" spans="2:28" ht="51" customHeight="1" thickBot="1" x14ac:dyDescent="0.25">
      <c r="B14" s="14"/>
      <c r="C14" s="447"/>
      <c r="D14" s="448"/>
      <c r="E14" s="448"/>
      <c r="F14" s="448"/>
      <c r="G14" s="448"/>
      <c r="H14" s="449"/>
      <c r="I14" s="782"/>
      <c r="J14" s="783"/>
      <c r="K14" s="783"/>
      <c r="L14" s="783"/>
      <c r="M14" s="783"/>
      <c r="N14" s="783"/>
      <c r="O14" s="783"/>
      <c r="P14" s="783"/>
      <c r="Q14" s="783"/>
      <c r="R14" s="783"/>
      <c r="S14" s="784"/>
      <c r="T14" s="456" t="s">
        <v>14</v>
      </c>
      <c r="U14" s="457"/>
      <c r="V14" s="457"/>
      <c r="W14" s="457"/>
      <c r="X14" s="457"/>
      <c r="Y14" s="457"/>
      <c r="Z14" s="457"/>
      <c r="AA14" s="458"/>
      <c r="AB14" s="16"/>
    </row>
    <row r="15" spans="2:28" ht="9.75"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30.75" customHeight="1" thickBot="1" x14ac:dyDescent="0.25">
      <c r="B16" s="14"/>
      <c r="C16" s="421" t="s">
        <v>15</v>
      </c>
      <c r="D16" s="422"/>
      <c r="E16" s="422"/>
      <c r="F16" s="422"/>
      <c r="G16" s="422"/>
      <c r="H16" s="423"/>
      <c r="I16" s="776" t="s">
        <v>192</v>
      </c>
      <c r="J16" s="777"/>
      <c r="K16" s="777"/>
      <c r="L16" s="777"/>
      <c r="M16" s="777"/>
      <c r="N16" s="777"/>
      <c r="O16" s="777"/>
      <c r="P16" s="777"/>
      <c r="Q16" s="777"/>
      <c r="R16" s="777"/>
      <c r="S16" s="777"/>
      <c r="T16" s="777"/>
      <c r="U16" s="777"/>
      <c r="V16" s="777"/>
      <c r="W16" s="777"/>
      <c r="X16" s="777"/>
      <c r="Y16" s="777"/>
      <c r="Z16" s="777"/>
      <c r="AA16" s="778"/>
      <c r="AB16" s="16"/>
    </row>
    <row r="17" spans="2:28" ht="11.2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62.25" customHeight="1" thickBot="1" x14ac:dyDescent="0.25">
      <c r="B18" s="14"/>
      <c r="C18" s="421" t="s">
        <v>17</v>
      </c>
      <c r="D18" s="422"/>
      <c r="E18" s="422"/>
      <c r="F18" s="422"/>
      <c r="G18" s="422"/>
      <c r="H18" s="423"/>
      <c r="I18" s="776" t="s">
        <v>193</v>
      </c>
      <c r="J18" s="777"/>
      <c r="K18" s="777"/>
      <c r="L18" s="777"/>
      <c r="M18" s="777"/>
      <c r="N18" s="777"/>
      <c r="O18" s="777"/>
      <c r="P18" s="777"/>
      <c r="Q18" s="777"/>
      <c r="R18" s="777"/>
      <c r="S18" s="777"/>
      <c r="T18" s="777"/>
      <c r="U18" s="777"/>
      <c r="V18" s="777"/>
      <c r="W18" s="777"/>
      <c r="X18" s="777"/>
      <c r="Y18" s="777"/>
      <c r="Z18" s="777"/>
      <c r="AA18" s="778"/>
      <c r="AB18" s="16"/>
    </row>
    <row r="19" spans="2:28" ht="8.2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462" t="s">
        <v>19</v>
      </c>
      <c r="D20" s="463"/>
      <c r="E20" s="463"/>
      <c r="F20" s="463"/>
      <c r="G20" s="463"/>
      <c r="H20" s="464"/>
      <c r="I20" s="468" t="s">
        <v>194</v>
      </c>
      <c r="J20" s="469"/>
      <c r="K20" s="469"/>
      <c r="L20" s="470"/>
      <c r="M20" s="400" t="s">
        <v>21</v>
      </c>
      <c r="N20" s="401"/>
      <c r="O20" s="401"/>
      <c r="P20" s="401"/>
      <c r="Q20" s="401"/>
      <c r="R20" s="401"/>
      <c r="S20" s="402"/>
      <c r="T20" s="400" t="s">
        <v>22</v>
      </c>
      <c r="U20" s="401"/>
      <c r="V20" s="401"/>
      <c r="W20" s="401"/>
      <c r="X20" s="401"/>
      <c r="Y20" s="401"/>
      <c r="Z20" s="401"/>
      <c r="AA20" s="402"/>
      <c r="AB20" s="16"/>
    </row>
    <row r="21" spans="2:28" ht="17.25" customHeight="1" thickBot="1" x14ac:dyDescent="0.25">
      <c r="B21" s="14"/>
      <c r="C21" s="465"/>
      <c r="D21" s="466"/>
      <c r="E21" s="466"/>
      <c r="F21" s="466"/>
      <c r="G21" s="466"/>
      <c r="H21" s="467"/>
      <c r="I21" s="471"/>
      <c r="J21" s="472"/>
      <c r="K21" s="472"/>
      <c r="L21" s="473"/>
      <c r="M21" s="474" t="s">
        <v>23</v>
      </c>
      <c r="N21" s="475"/>
      <c r="O21" s="475"/>
      <c r="P21" s="475"/>
      <c r="Q21" s="475"/>
      <c r="R21" s="475"/>
      <c r="S21" s="476"/>
      <c r="T21" s="477" t="s">
        <v>24</v>
      </c>
      <c r="U21" s="475"/>
      <c r="V21" s="475"/>
      <c r="W21" s="475"/>
      <c r="X21" s="475"/>
      <c r="Y21" s="475"/>
      <c r="Z21" s="475"/>
      <c r="AA21" s="476"/>
      <c r="AB21" s="16"/>
    </row>
    <row r="22" spans="2:28" ht="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21.75" customHeight="1" x14ac:dyDescent="0.2">
      <c r="B23" s="14"/>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c r="AB23" s="16"/>
    </row>
    <row r="24" spans="2:28" ht="27.6" customHeight="1" thickBot="1" x14ac:dyDescent="0.25">
      <c r="B24" s="14"/>
      <c r="C24" s="795" t="s">
        <v>195</v>
      </c>
      <c r="D24" s="796"/>
      <c r="E24" s="796"/>
      <c r="F24" s="796"/>
      <c r="G24" s="796"/>
      <c r="H24" s="796"/>
      <c r="I24" s="797"/>
      <c r="J24" s="795" t="s">
        <v>196</v>
      </c>
      <c r="K24" s="796"/>
      <c r="L24" s="796"/>
      <c r="M24" s="796"/>
      <c r="N24" s="796"/>
      <c r="O24" s="796"/>
      <c r="P24" s="797"/>
      <c r="Q24" s="798" t="s">
        <v>197</v>
      </c>
      <c r="R24" s="799"/>
      <c r="S24" s="799"/>
      <c r="T24" s="799"/>
      <c r="U24" s="799"/>
      <c r="V24" s="799"/>
      <c r="W24" s="799"/>
      <c r="X24" s="799"/>
      <c r="Y24" s="799"/>
      <c r="Z24" s="799"/>
      <c r="AA24" s="800"/>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62.25" customHeight="1" thickBot="1" x14ac:dyDescent="0.25">
      <c r="B26" s="14"/>
      <c r="C26" s="421" t="s">
        <v>31</v>
      </c>
      <c r="D26" s="422"/>
      <c r="E26" s="422"/>
      <c r="F26" s="422"/>
      <c r="G26" s="422"/>
      <c r="H26" s="423"/>
      <c r="I26" s="792" t="s">
        <v>198</v>
      </c>
      <c r="J26" s="793"/>
      <c r="K26" s="793"/>
      <c r="L26" s="793"/>
      <c r="M26" s="793"/>
      <c r="N26" s="793"/>
      <c r="O26" s="793"/>
      <c r="P26" s="793"/>
      <c r="Q26" s="793"/>
      <c r="R26" s="793"/>
      <c r="S26" s="793"/>
      <c r="T26" s="793"/>
      <c r="U26" s="793"/>
      <c r="V26" s="793"/>
      <c r="W26" s="793"/>
      <c r="X26" s="793"/>
      <c r="Y26" s="793"/>
      <c r="Z26" s="793"/>
      <c r="AA26" s="794"/>
      <c r="AB26" s="16"/>
    </row>
    <row r="27" spans="2:28" ht="11.25"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33" customHeight="1" thickBot="1" x14ac:dyDescent="0.25">
      <c r="B28" s="14"/>
      <c r="C28" s="421" t="s">
        <v>33</v>
      </c>
      <c r="D28" s="422"/>
      <c r="E28" s="422"/>
      <c r="F28" s="422"/>
      <c r="G28" s="422"/>
      <c r="H28" s="423"/>
      <c r="I28" s="427">
        <v>0.48</v>
      </c>
      <c r="J28" s="424"/>
      <c r="K28" s="409" t="s">
        <v>34</v>
      </c>
      <c r="L28" s="410"/>
      <c r="M28" s="410"/>
      <c r="N28" s="411"/>
      <c r="O28" s="441" t="s">
        <v>35</v>
      </c>
      <c r="P28" s="442"/>
      <c r="Q28" s="442"/>
      <c r="R28" s="443"/>
      <c r="S28" s="112"/>
      <c r="T28" s="442" t="s">
        <v>36</v>
      </c>
      <c r="U28" s="442"/>
      <c r="V28" s="443"/>
      <c r="W28" s="31" t="s">
        <v>37</v>
      </c>
      <c r="X28" s="441" t="s">
        <v>38</v>
      </c>
      <c r="Y28" s="442"/>
      <c r="Z28" s="443"/>
      <c r="AA28" s="92"/>
      <c r="AB28" s="16"/>
    </row>
    <row r="29" spans="2:28" ht="9"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c r="AB30" s="16"/>
    </row>
    <row r="31" spans="2:28" ht="14.25" customHeight="1" x14ac:dyDescent="0.2">
      <c r="B31" s="14"/>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c r="AB31" s="16"/>
    </row>
    <row r="32" spans="2:28" ht="12.75" customHeight="1" thickBot="1" x14ac:dyDescent="0.25">
      <c r="B32" s="14"/>
      <c r="C32" s="438"/>
      <c r="D32" s="439"/>
      <c r="E32" s="439"/>
      <c r="F32" s="439"/>
      <c r="G32" s="439"/>
      <c r="H32" s="439"/>
      <c r="I32" s="439"/>
      <c r="J32" s="440"/>
      <c r="K32" s="428">
        <v>0</v>
      </c>
      <c r="L32" s="429"/>
      <c r="M32" s="429"/>
      <c r="N32" s="429"/>
      <c r="O32" s="429">
        <v>54</v>
      </c>
      <c r="P32" s="429"/>
      <c r="Q32" s="429"/>
      <c r="R32" s="429"/>
      <c r="S32" s="429">
        <v>55</v>
      </c>
      <c r="T32" s="429"/>
      <c r="U32" s="429">
        <v>59</v>
      </c>
      <c r="V32" s="429"/>
      <c r="W32" s="429"/>
      <c r="X32" s="429">
        <v>60</v>
      </c>
      <c r="Y32" s="429"/>
      <c r="Z32" s="429">
        <v>100</v>
      </c>
      <c r="AA32" s="431"/>
      <c r="AB32" s="16"/>
    </row>
    <row r="33" spans="2:28" ht="7.5"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18" customFormat="1" ht="10.5" customHeight="1" thickBot="1" x14ac:dyDescent="0.25">
      <c r="B34" s="19"/>
      <c r="C34" s="756" t="s">
        <v>45</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18" customFormat="1" ht="32.25" customHeight="1" thickBot="1" x14ac:dyDescent="0.25">
      <c r="B35" s="19"/>
      <c r="C35" s="646" t="s">
        <v>46</v>
      </c>
      <c r="D35" s="647"/>
      <c r="E35" s="647"/>
      <c r="F35" s="647"/>
      <c r="G35" s="648"/>
      <c r="H35" s="111" t="s">
        <v>199</v>
      </c>
      <c r="I35" s="111" t="s">
        <v>200</v>
      </c>
      <c r="J35" s="111" t="s">
        <v>49</v>
      </c>
      <c r="K35" s="801" t="s">
        <v>50</v>
      </c>
      <c r="L35" s="802"/>
      <c r="M35" s="802"/>
      <c r="N35" s="802"/>
      <c r="O35" s="802"/>
      <c r="P35" s="802"/>
      <c r="Q35" s="802"/>
      <c r="R35" s="802"/>
      <c r="S35" s="802"/>
      <c r="T35" s="802"/>
      <c r="U35" s="802"/>
      <c r="V35" s="802"/>
      <c r="W35" s="802"/>
      <c r="X35" s="802"/>
      <c r="Y35" s="802"/>
      <c r="Z35" s="802"/>
      <c r="AA35" s="803"/>
      <c r="AB35" s="16"/>
    </row>
    <row r="36" spans="2:28" s="18" customFormat="1" ht="39.6" customHeight="1" x14ac:dyDescent="0.2">
      <c r="B36" s="19"/>
      <c r="C36" s="575" t="s">
        <v>201</v>
      </c>
      <c r="D36" s="576"/>
      <c r="E36" s="576"/>
      <c r="F36" s="576"/>
      <c r="G36" s="577"/>
      <c r="H36" s="89">
        <v>3520</v>
      </c>
      <c r="I36" s="89">
        <v>3899</v>
      </c>
      <c r="J36" s="110">
        <f>+H36/I36</f>
        <v>0.90279558861246478</v>
      </c>
      <c r="K36" s="807" t="s">
        <v>202</v>
      </c>
      <c r="L36" s="808"/>
      <c r="M36" s="808"/>
      <c r="N36" s="808"/>
      <c r="O36" s="808"/>
      <c r="P36" s="808"/>
      <c r="Q36" s="808"/>
      <c r="R36" s="808"/>
      <c r="S36" s="808"/>
      <c r="T36" s="808"/>
      <c r="U36" s="808"/>
      <c r="V36" s="808"/>
      <c r="W36" s="808"/>
      <c r="X36" s="808"/>
      <c r="Y36" s="808"/>
      <c r="Z36" s="808"/>
      <c r="AA36" s="809"/>
      <c r="AB36" s="16"/>
    </row>
    <row r="37" spans="2:28" s="18" customFormat="1" ht="39.6" customHeight="1" x14ac:dyDescent="0.2">
      <c r="B37" s="19"/>
      <c r="C37" s="575" t="s">
        <v>203</v>
      </c>
      <c r="D37" s="576"/>
      <c r="E37" s="576"/>
      <c r="F37" s="576"/>
      <c r="G37" s="577"/>
      <c r="H37" s="87">
        <v>3760</v>
      </c>
      <c r="I37" s="89">
        <v>4372</v>
      </c>
      <c r="J37" s="110">
        <f>+H37/I37</f>
        <v>0.86001829826166509</v>
      </c>
      <c r="K37" s="807" t="s">
        <v>204</v>
      </c>
      <c r="L37" s="808"/>
      <c r="M37" s="808"/>
      <c r="N37" s="808"/>
      <c r="O37" s="808"/>
      <c r="P37" s="808"/>
      <c r="Q37" s="808"/>
      <c r="R37" s="808"/>
      <c r="S37" s="808"/>
      <c r="T37" s="808"/>
      <c r="U37" s="808"/>
      <c r="V37" s="808"/>
      <c r="W37" s="808"/>
      <c r="X37" s="808"/>
      <c r="Y37" s="808"/>
      <c r="Z37" s="808"/>
      <c r="AA37" s="809"/>
      <c r="AB37" s="16"/>
    </row>
    <row r="38" spans="2:28" s="18" customFormat="1" ht="39.6" customHeight="1" x14ac:dyDescent="0.2">
      <c r="B38" s="19"/>
      <c r="C38" s="575" t="s">
        <v>205</v>
      </c>
      <c r="D38" s="576"/>
      <c r="E38" s="576"/>
      <c r="F38" s="576"/>
      <c r="G38" s="577"/>
      <c r="H38" s="87">
        <v>3735</v>
      </c>
      <c r="I38" s="89">
        <v>4346</v>
      </c>
      <c r="J38" s="110">
        <f>+H38/I38</f>
        <v>0.85941095260009204</v>
      </c>
      <c r="K38" s="804" t="s">
        <v>206</v>
      </c>
      <c r="L38" s="805"/>
      <c r="M38" s="805"/>
      <c r="N38" s="805"/>
      <c r="O38" s="805"/>
      <c r="P38" s="805"/>
      <c r="Q38" s="805"/>
      <c r="R38" s="805"/>
      <c r="S38" s="805"/>
      <c r="T38" s="805"/>
      <c r="U38" s="805"/>
      <c r="V38" s="805"/>
      <c r="W38" s="805"/>
      <c r="X38" s="805"/>
      <c r="Y38" s="805"/>
      <c r="Z38" s="805"/>
      <c r="AA38" s="806"/>
      <c r="AB38" s="16"/>
    </row>
    <row r="39" spans="2:28" s="18" customFormat="1" ht="20.100000000000001" customHeight="1" thickBot="1" x14ac:dyDescent="0.25">
      <c r="B39" s="19"/>
      <c r="C39" s="575" t="s">
        <v>185</v>
      </c>
      <c r="D39" s="576"/>
      <c r="E39" s="576"/>
      <c r="F39" s="576"/>
      <c r="G39" s="577"/>
      <c r="H39" s="87"/>
      <c r="I39" s="87"/>
      <c r="J39" s="109" t="e">
        <f>+H39/I39</f>
        <v>#DIV/0!</v>
      </c>
      <c r="K39" s="804"/>
      <c r="L39" s="805"/>
      <c r="M39" s="805"/>
      <c r="N39" s="805"/>
      <c r="O39" s="805"/>
      <c r="P39" s="805"/>
      <c r="Q39" s="805"/>
      <c r="R39" s="805"/>
      <c r="S39" s="805"/>
      <c r="T39" s="805"/>
      <c r="U39" s="805"/>
      <c r="V39" s="805"/>
      <c r="W39" s="805"/>
      <c r="X39" s="805"/>
      <c r="Y39" s="805"/>
      <c r="Z39" s="805"/>
      <c r="AA39" s="806"/>
      <c r="AB39" s="16"/>
    </row>
    <row r="40" spans="2:28" s="18" customFormat="1" ht="13.5" customHeight="1" thickBot="1" x14ac:dyDescent="0.25">
      <c r="B40" s="19"/>
      <c r="C40" s="649" t="s">
        <v>53</v>
      </c>
      <c r="D40" s="650"/>
      <c r="E40" s="650"/>
      <c r="F40" s="650"/>
      <c r="G40" s="651"/>
      <c r="H40" s="108"/>
      <c r="I40" s="108"/>
      <c r="J40" s="107"/>
      <c r="K40" s="826"/>
      <c r="L40" s="652"/>
      <c r="M40" s="652"/>
      <c r="N40" s="652"/>
      <c r="O40" s="652"/>
      <c r="P40" s="652"/>
      <c r="Q40" s="652"/>
      <c r="R40" s="652"/>
      <c r="S40" s="652"/>
      <c r="T40" s="652"/>
      <c r="U40" s="652"/>
      <c r="V40" s="652"/>
      <c r="W40" s="652"/>
      <c r="X40" s="652"/>
      <c r="Y40" s="652"/>
      <c r="Z40" s="652"/>
      <c r="AA40" s="653"/>
      <c r="AB40" s="16"/>
    </row>
    <row r="41" spans="2:28" s="18" customFormat="1" ht="5.25" customHeight="1" x14ac:dyDescent="0.2">
      <c r="B41" s="19"/>
      <c r="C41" s="81"/>
      <c r="D41" s="81"/>
      <c r="E41" s="81"/>
      <c r="F41" s="81"/>
      <c r="G41" s="81"/>
      <c r="H41" s="83"/>
      <c r="I41" s="83"/>
      <c r="J41" s="82"/>
      <c r="K41" s="81"/>
      <c r="L41" s="81"/>
      <c r="M41" s="81"/>
      <c r="N41" s="81"/>
      <c r="O41" s="81"/>
      <c r="P41" s="81"/>
      <c r="Q41" s="81"/>
      <c r="R41" s="81"/>
      <c r="S41" s="81"/>
      <c r="T41" s="81"/>
      <c r="U41" s="81"/>
      <c r="V41" s="81"/>
      <c r="W41" s="81"/>
      <c r="X41" s="81"/>
      <c r="Y41" s="81"/>
      <c r="Z41" s="81"/>
      <c r="AA41" s="81"/>
      <c r="AB41" s="16"/>
    </row>
    <row r="42" spans="2:28" s="18" customFormat="1" ht="6.75" customHeight="1" thickBot="1" x14ac:dyDescent="0.25">
      <c r="B42" s="19"/>
      <c r="C42" s="81"/>
      <c r="D42" s="81"/>
      <c r="E42" s="81"/>
      <c r="F42" s="81"/>
      <c r="G42" s="81"/>
      <c r="H42" s="83"/>
      <c r="I42" s="83"/>
      <c r="J42" s="82"/>
      <c r="K42" s="81"/>
      <c r="L42" s="81"/>
      <c r="M42" s="81"/>
      <c r="N42" s="81"/>
      <c r="O42" s="81"/>
      <c r="P42" s="81"/>
      <c r="Q42" s="81"/>
      <c r="R42" s="81"/>
      <c r="S42" s="81"/>
      <c r="T42" s="81"/>
      <c r="U42" s="81"/>
      <c r="V42" s="81"/>
      <c r="W42" s="81"/>
      <c r="X42" s="81"/>
      <c r="Y42" s="81"/>
      <c r="Z42" s="81"/>
      <c r="AA42" s="81"/>
      <c r="AB42" s="16"/>
    </row>
    <row r="43" spans="2:28" s="18" customFormat="1" x14ac:dyDescent="0.2">
      <c r="B43" s="19"/>
      <c r="C43" s="654" t="s">
        <v>54</v>
      </c>
      <c r="D43" s="655"/>
      <c r="E43" s="655"/>
      <c r="F43" s="655"/>
      <c r="G43" s="655"/>
      <c r="H43" s="655"/>
      <c r="I43" s="655"/>
      <c r="J43" s="655"/>
      <c r="K43" s="655"/>
      <c r="L43" s="655"/>
      <c r="M43" s="655"/>
      <c r="N43" s="655"/>
      <c r="O43" s="655"/>
      <c r="P43" s="655"/>
      <c r="Q43" s="655"/>
      <c r="R43" s="655"/>
      <c r="S43" s="655"/>
      <c r="T43" s="655"/>
      <c r="U43" s="655"/>
      <c r="V43" s="655"/>
      <c r="W43" s="655"/>
      <c r="X43" s="655"/>
      <c r="Y43" s="655"/>
      <c r="Z43" s="655"/>
      <c r="AA43" s="656"/>
      <c r="AB43" s="16"/>
    </row>
    <row r="44" spans="2:28" ht="1.5" customHeight="1" thickBot="1" x14ac:dyDescent="0.25">
      <c r="B44" s="14"/>
      <c r="C44" s="827"/>
      <c r="D44" s="828"/>
      <c r="E44" s="828"/>
      <c r="F44" s="828"/>
      <c r="G44" s="828"/>
      <c r="H44" s="828"/>
      <c r="I44" s="828"/>
      <c r="J44" s="828"/>
      <c r="K44" s="828"/>
      <c r="L44" s="828"/>
      <c r="M44" s="828"/>
      <c r="N44" s="828"/>
      <c r="O44" s="828"/>
      <c r="P44" s="828"/>
      <c r="Q44" s="828"/>
      <c r="R44" s="828"/>
      <c r="S44" s="828"/>
      <c r="T44" s="828"/>
      <c r="U44" s="828"/>
      <c r="V44" s="828"/>
      <c r="W44" s="828"/>
      <c r="X44" s="828"/>
      <c r="Y44" s="828"/>
      <c r="Z44" s="828"/>
      <c r="AA44" s="829"/>
      <c r="AB44" s="16"/>
    </row>
    <row r="45" spans="2:28" ht="14.45" customHeight="1" x14ac:dyDescent="0.2">
      <c r="B45" s="14"/>
      <c r="C45" s="840" t="s">
        <v>186</v>
      </c>
      <c r="D45" s="841"/>
      <c r="E45" s="841"/>
      <c r="F45" s="841"/>
      <c r="G45" s="841"/>
      <c r="H45" s="841"/>
      <c r="I45" s="841"/>
      <c r="J45" s="841"/>
      <c r="K45" s="841"/>
      <c r="L45" s="841"/>
      <c r="M45" s="841"/>
      <c r="N45" s="841"/>
      <c r="O45" s="841"/>
      <c r="P45" s="841"/>
      <c r="Q45" s="841"/>
      <c r="R45" s="841"/>
      <c r="S45" s="841"/>
      <c r="T45" s="841"/>
      <c r="U45" s="841"/>
      <c r="V45" s="841"/>
      <c r="W45" s="841"/>
      <c r="X45" s="841"/>
      <c r="Y45" s="841"/>
      <c r="Z45" s="841"/>
      <c r="AA45" s="842"/>
      <c r="AB45" s="16"/>
    </row>
    <row r="46" spans="2:28" x14ac:dyDescent="0.2">
      <c r="B46" s="14"/>
      <c r="C46" s="843"/>
      <c r="D46" s="844"/>
      <c r="E46" s="844"/>
      <c r="F46" s="844"/>
      <c r="G46" s="844"/>
      <c r="H46" s="844"/>
      <c r="I46" s="844"/>
      <c r="J46" s="844"/>
      <c r="K46" s="844"/>
      <c r="L46" s="844"/>
      <c r="M46" s="844"/>
      <c r="N46" s="844"/>
      <c r="O46" s="844"/>
      <c r="P46" s="844"/>
      <c r="Q46" s="844"/>
      <c r="R46" s="844"/>
      <c r="S46" s="844"/>
      <c r="T46" s="844"/>
      <c r="U46" s="844"/>
      <c r="V46" s="844"/>
      <c r="W46" s="844"/>
      <c r="X46" s="844"/>
      <c r="Y46" s="844"/>
      <c r="Z46" s="844"/>
      <c r="AA46" s="845"/>
      <c r="AB46" s="16"/>
    </row>
    <row r="47" spans="2:28" x14ac:dyDescent="0.2">
      <c r="B47" s="14"/>
      <c r="C47" s="843"/>
      <c r="D47" s="844"/>
      <c r="E47" s="844"/>
      <c r="F47" s="844"/>
      <c r="G47" s="844"/>
      <c r="H47" s="844"/>
      <c r="I47" s="844"/>
      <c r="J47" s="844"/>
      <c r="K47" s="844"/>
      <c r="L47" s="844"/>
      <c r="M47" s="844"/>
      <c r="N47" s="844"/>
      <c r="O47" s="844"/>
      <c r="P47" s="844"/>
      <c r="Q47" s="844"/>
      <c r="R47" s="844"/>
      <c r="S47" s="844"/>
      <c r="T47" s="844"/>
      <c r="U47" s="844"/>
      <c r="V47" s="844"/>
      <c r="W47" s="844"/>
      <c r="X47" s="844"/>
      <c r="Y47" s="844"/>
      <c r="Z47" s="844"/>
      <c r="AA47" s="845"/>
      <c r="AB47" s="16"/>
    </row>
    <row r="48" spans="2:28" x14ac:dyDescent="0.2">
      <c r="B48" s="14"/>
      <c r="C48" s="843"/>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5"/>
      <c r="AB48" s="16"/>
    </row>
    <row r="49" spans="2:28" x14ac:dyDescent="0.2">
      <c r="B49" s="14"/>
      <c r="C49" s="843"/>
      <c r="D49" s="844"/>
      <c r="E49" s="844"/>
      <c r="F49" s="844"/>
      <c r="G49" s="844"/>
      <c r="H49" s="844"/>
      <c r="I49" s="844"/>
      <c r="J49" s="844"/>
      <c r="K49" s="844"/>
      <c r="L49" s="844"/>
      <c r="M49" s="844"/>
      <c r="N49" s="844"/>
      <c r="O49" s="844"/>
      <c r="P49" s="844"/>
      <c r="Q49" s="844"/>
      <c r="R49" s="844"/>
      <c r="S49" s="844"/>
      <c r="T49" s="844"/>
      <c r="U49" s="844"/>
      <c r="V49" s="844"/>
      <c r="W49" s="844"/>
      <c r="X49" s="844"/>
      <c r="Y49" s="844"/>
      <c r="Z49" s="844"/>
      <c r="AA49" s="845"/>
      <c r="AB49" s="16"/>
    </row>
    <row r="50" spans="2:28" x14ac:dyDescent="0.2">
      <c r="B50" s="14"/>
      <c r="C50" s="843"/>
      <c r="D50" s="844"/>
      <c r="E50" s="844"/>
      <c r="F50" s="844"/>
      <c r="G50" s="844"/>
      <c r="H50" s="844"/>
      <c r="I50" s="844"/>
      <c r="J50" s="844"/>
      <c r="K50" s="844"/>
      <c r="L50" s="844"/>
      <c r="M50" s="844"/>
      <c r="N50" s="844"/>
      <c r="O50" s="844"/>
      <c r="P50" s="844"/>
      <c r="Q50" s="844"/>
      <c r="R50" s="844"/>
      <c r="S50" s="844"/>
      <c r="T50" s="844"/>
      <c r="U50" s="844"/>
      <c r="V50" s="844"/>
      <c r="W50" s="844"/>
      <c r="X50" s="844"/>
      <c r="Y50" s="844"/>
      <c r="Z50" s="844"/>
      <c r="AA50" s="845"/>
      <c r="AB50" s="16"/>
    </row>
    <row r="51" spans="2:28" ht="7.5" customHeight="1" x14ac:dyDescent="0.2">
      <c r="B51" s="14"/>
      <c r="C51" s="843"/>
      <c r="D51" s="844"/>
      <c r="E51" s="844"/>
      <c r="F51" s="844"/>
      <c r="G51" s="844"/>
      <c r="H51" s="844"/>
      <c r="I51" s="844"/>
      <c r="J51" s="844"/>
      <c r="K51" s="844"/>
      <c r="L51" s="844"/>
      <c r="M51" s="844"/>
      <c r="N51" s="844"/>
      <c r="O51" s="844"/>
      <c r="P51" s="844"/>
      <c r="Q51" s="844"/>
      <c r="R51" s="844"/>
      <c r="S51" s="844"/>
      <c r="T51" s="844"/>
      <c r="U51" s="844"/>
      <c r="V51" s="844"/>
      <c r="W51" s="844"/>
      <c r="X51" s="844"/>
      <c r="Y51" s="844"/>
      <c r="Z51" s="844"/>
      <c r="AA51" s="845"/>
      <c r="AB51" s="16"/>
    </row>
    <row r="52" spans="2:28" ht="20.45" customHeight="1" thickBot="1" x14ac:dyDescent="0.25">
      <c r="B52" s="20"/>
      <c r="C52" s="846"/>
      <c r="D52" s="847"/>
      <c r="E52" s="847"/>
      <c r="F52" s="847"/>
      <c r="G52" s="847"/>
      <c r="H52" s="847"/>
      <c r="I52" s="847"/>
      <c r="J52" s="847"/>
      <c r="K52" s="847"/>
      <c r="L52" s="847"/>
      <c r="M52" s="847"/>
      <c r="N52" s="847"/>
      <c r="O52" s="847"/>
      <c r="P52" s="847"/>
      <c r="Q52" s="847"/>
      <c r="R52" s="847"/>
      <c r="S52" s="847"/>
      <c r="T52" s="847"/>
      <c r="U52" s="847"/>
      <c r="V52" s="847"/>
      <c r="W52" s="847"/>
      <c r="X52" s="847"/>
      <c r="Y52" s="847"/>
      <c r="Z52" s="847"/>
      <c r="AA52" s="848"/>
      <c r="AB52" s="21"/>
    </row>
    <row r="53" spans="2:28" ht="15" thickBot="1" x14ac:dyDescent="0.25">
      <c r="B53" s="22"/>
      <c r="C53" s="106"/>
      <c r="D53" s="106"/>
      <c r="E53" s="106"/>
      <c r="F53" s="106"/>
      <c r="G53" s="106"/>
      <c r="H53" s="106"/>
      <c r="I53" s="106"/>
      <c r="J53" s="106"/>
      <c r="K53" s="106"/>
      <c r="L53" s="106"/>
      <c r="M53" s="106"/>
      <c r="N53" s="106"/>
      <c r="O53" s="106"/>
      <c r="P53" s="106"/>
      <c r="Q53" s="106"/>
      <c r="R53" s="106"/>
      <c r="S53" s="106"/>
      <c r="T53" s="106"/>
      <c r="U53" s="106"/>
      <c r="V53" s="106"/>
      <c r="W53" s="106"/>
      <c r="X53" s="106"/>
      <c r="Y53" s="106"/>
      <c r="Z53" s="106"/>
      <c r="AA53" s="106"/>
      <c r="AB53" s="23"/>
    </row>
    <row r="54" spans="2:28" ht="15.75" x14ac:dyDescent="0.2">
      <c r="B54" s="24"/>
      <c r="C54" s="830" t="s">
        <v>46</v>
      </c>
      <c r="D54" s="831"/>
      <c r="E54" s="831"/>
      <c r="F54" s="831"/>
      <c r="G54" s="832"/>
      <c r="H54" s="830" t="s">
        <v>85</v>
      </c>
      <c r="I54" s="832"/>
      <c r="J54" s="830" t="s">
        <v>56</v>
      </c>
      <c r="K54" s="831"/>
      <c r="L54" s="831"/>
      <c r="M54" s="832"/>
      <c r="N54" s="830" t="s">
        <v>57</v>
      </c>
      <c r="O54" s="831"/>
      <c r="P54" s="831"/>
      <c r="Q54" s="831"/>
      <c r="R54" s="831"/>
      <c r="S54" s="831"/>
      <c r="T54" s="831"/>
      <c r="U54" s="832"/>
      <c r="V54" s="836" t="s">
        <v>58</v>
      </c>
      <c r="W54" s="836"/>
      <c r="X54" s="836"/>
      <c r="Y54" s="836"/>
      <c r="Z54" s="836"/>
      <c r="AA54" s="837"/>
      <c r="AB54" s="25"/>
    </row>
    <row r="55" spans="2:28" ht="16.5" thickBot="1" x14ac:dyDescent="0.25">
      <c r="B55" s="26"/>
      <c r="C55" s="833"/>
      <c r="D55" s="834"/>
      <c r="E55" s="834"/>
      <c r="F55" s="834"/>
      <c r="G55" s="835"/>
      <c r="H55" s="833"/>
      <c r="I55" s="835"/>
      <c r="J55" s="833"/>
      <c r="K55" s="834"/>
      <c r="L55" s="834"/>
      <c r="M55" s="835"/>
      <c r="N55" s="833"/>
      <c r="O55" s="834"/>
      <c r="P55" s="834"/>
      <c r="Q55" s="834"/>
      <c r="R55" s="834"/>
      <c r="S55" s="834"/>
      <c r="T55" s="834"/>
      <c r="U55" s="835"/>
      <c r="V55" s="838"/>
      <c r="W55" s="838"/>
      <c r="X55" s="838"/>
      <c r="Y55" s="838"/>
      <c r="Z55" s="838"/>
      <c r="AA55" s="839"/>
      <c r="AB55" s="25"/>
    </row>
    <row r="56" spans="2:28" ht="38.1" customHeight="1" x14ac:dyDescent="0.2">
      <c r="B56" s="24"/>
      <c r="C56" s="862" t="s">
        <v>201</v>
      </c>
      <c r="D56" s="863"/>
      <c r="E56" s="863"/>
      <c r="F56" s="863"/>
      <c r="G56" s="864"/>
      <c r="H56" s="865">
        <v>0.85599999999999998</v>
      </c>
      <c r="I56" s="866"/>
      <c r="J56" s="867">
        <f>+J36</f>
        <v>0.90279558861246478</v>
      </c>
      <c r="K56" s="868"/>
      <c r="L56" s="868"/>
      <c r="M56" s="869"/>
      <c r="N56" s="820" t="s">
        <v>207</v>
      </c>
      <c r="O56" s="821"/>
      <c r="P56" s="821"/>
      <c r="Q56" s="821"/>
      <c r="R56" s="821"/>
      <c r="S56" s="821"/>
      <c r="T56" s="821"/>
      <c r="U56" s="822"/>
      <c r="V56" s="813" t="s">
        <v>208</v>
      </c>
      <c r="W56" s="814"/>
      <c r="X56" s="814"/>
      <c r="Y56" s="814"/>
      <c r="Z56" s="814"/>
      <c r="AA56" s="815"/>
      <c r="AB56" s="27"/>
    </row>
    <row r="57" spans="2:28" ht="38.1" customHeight="1" x14ac:dyDescent="0.2">
      <c r="B57" s="24"/>
      <c r="C57" s="575" t="s">
        <v>203</v>
      </c>
      <c r="D57" s="576"/>
      <c r="E57" s="576"/>
      <c r="F57" s="576"/>
      <c r="G57" s="577"/>
      <c r="H57" s="849">
        <v>0.88160000000000005</v>
      </c>
      <c r="I57" s="850"/>
      <c r="J57" s="851">
        <f>+J37</f>
        <v>0.86001829826166509</v>
      </c>
      <c r="K57" s="852"/>
      <c r="L57" s="852"/>
      <c r="M57" s="853"/>
      <c r="N57" s="823" t="s">
        <v>209</v>
      </c>
      <c r="O57" s="824"/>
      <c r="P57" s="824"/>
      <c r="Q57" s="824"/>
      <c r="R57" s="824"/>
      <c r="S57" s="824"/>
      <c r="T57" s="824"/>
      <c r="U57" s="825"/>
      <c r="V57" s="816" t="s">
        <v>208</v>
      </c>
      <c r="W57" s="817"/>
      <c r="X57" s="817"/>
      <c r="Y57" s="817"/>
      <c r="Z57" s="817"/>
      <c r="AA57" s="818"/>
      <c r="AB57" s="27"/>
    </row>
    <row r="58" spans="2:28" ht="38.1" customHeight="1" x14ac:dyDescent="0.2">
      <c r="B58" s="24"/>
      <c r="C58" s="575" t="s">
        <v>205</v>
      </c>
      <c r="D58" s="576"/>
      <c r="E58" s="576"/>
      <c r="F58" s="576"/>
      <c r="G58" s="577"/>
      <c r="H58" s="849">
        <v>0.85150000000000003</v>
      </c>
      <c r="I58" s="850"/>
      <c r="J58" s="851">
        <f>+J38</f>
        <v>0.85941095260009204</v>
      </c>
      <c r="K58" s="852"/>
      <c r="L58" s="852"/>
      <c r="M58" s="853"/>
      <c r="N58" s="823" t="s">
        <v>210</v>
      </c>
      <c r="O58" s="824"/>
      <c r="P58" s="824"/>
      <c r="Q58" s="824"/>
      <c r="R58" s="824"/>
      <c r="S58" s="824"/>
      <c r="T58" s="824"/>
      <c r="U58" s="825"/>
      <c r="V58" s="816" t="s">
        <v>208</v>
      </c>
      <c r="W58" s="817"/>
      <c r="X58" s="817"/>
      <c r="Y58" s="817"/>
      <c r="Z58" s="817"/>
      <c r="AA58" s="818"/>
      <c r="AB58" s="27"/>
    </row>
    <row r="59" spans="2:28" ht="21.6" customHeight="1" thickBot="1" x14ac:dyDescent="0.25">
      <c r="B59" s="24"/>
      <c r="C59" s="854" t="s">
        <v>185</v>
      </c>
      <c r="D59" s="855"/>
      <c r="E59" s="855"/>
      <c r="F59" s="855"/>
      <c r="G59" s="856"/>
      <c r="H59" s="857">
        <v>0.81100000000000005</v>
      </c>
      <c r="I59" s="858"/>
      <c r="J59" s="859"/>
      <c r="K59" s="860"/>
      <c r="L59" s="860"/>
      <c r="M59" s="861"/>
      <c r="N59" s="810"/>
      <c r="O59" s="811"/>
      <c r="P59" s="811"/>
      <c r="Q59" s="811"/>
      <c r="R59" s="811"/>
      <c r="S59" s="811"/>
      <c r="T59" s="811"/>
      <c r="U59" s="812"/>
      <c r="V59" s="810"/>
      <c r="W59" s="811"/>
      <c r="X59" s="811"/>
      <c r="Y59" s="811"/>
      <c r="Z59" s="811"/>
      <c r="AA59" s="819"/>
      <c r="AB59" s="27"/>
    </row>
    <row r="60" spans="2:28" x14ac:dyDescent="0.2">
      <c r="B60" s="28"/>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29"/>
    </row>
  </sheetData>
  <mergeCells count="97">
    <mergeCell ref="C56:G56"/>
    <mergeCell ref="H56:I56"/>
    <mergeCell ref="J56:M56"/>
    <mergeCell ref="C57:G57"/>
    <mergeCell ref="H57:I57"/>
    <mergeCell ref="J57:M57"/>
    <mergeCell ref="C58:G58"/>
    <mergeCell ref="H58:I58"/>
    <mergeCell ref="J58:M58"/>
    <mergeCell ref="C59:G59"/>
    <mergeCell ref="H59:I59"/>
    <mergeCell ref="J59:M59"/>
    <mergeCell ref="C40:G40"/>
    <mergeCell ref="K40:AA40"/>
    <mergeCell ref="C43:AA44"/>
    <mergeCell ref="C54:G55"/>
    <mergeCell ref="H54:I55"/>
    <mergeCell ref="J54:M55"/>
    <mergeCell ref="V54:AA55"/>
    <mergeCell ref="N54:U55"/>
    <mergeCell ref="C45:AA52"/>
    <mergeCell ref="N59:U59"/>
    <mergeCell ref="V56:AA56"/>
    <mergeCell ref="V57:AA57"/>
    <mergeCell ref="V58:AA58"/>
    <mergeCell ref="V59:AA59"/>
    <mergeCell ref="N56:U56"/>
    <mergeCell ref="N57:U57"/>
    <mergeCell ref="N58:U58"/>
    <mergeCell ref="C39:G39"/>
    <mergeCell ref="K39:AA39"/>
    <mergeCell ref="C36:G36"/>
    <mergeCell ref="K36:AA36"/>
    <mergeCell ref="C37:G37"/>
    <mergeCell ref="K37:AA37"/>
    <mergeCell ref="C38:G38"/>
    <mergeCell ref="K38:AA38"/>
    <mergeCell ref="C34:AA34"/>
    <mergeCell ref="C35:G35"/>
    <mergeCell ref="K35:AA35"/>
    <mergeCell ref="X31:Y31"/>
    <mergeCell ref="Z31:AA31"/>
    <mergeCell ref="C30:J32"/>
    <mergeCell ref="K31:N31"/>
    <mergeCell ref="O31:R31"/>
    <mergeCell ref="K32:N32"/>
    <mergeCell ref="O32:R32"/>
    <mergeCell ref="S32:T32"/>
    <mergeCell ref="U32:W32"/>
    <mergeCell ref="X32:Y32"/>
    <mergeCell ref="S31:T31"/>
    <mergeCell ref="U31:W31"/>
    <mergeCell ref="T21:AA21"/>
    <mergeCell ref="M21:S21"/>
    <mergeCell ref="Z32:AA32"/>
    <mergeCell ref="K28:N28"/>
    <mergeCell ref="X28:Z28"/>
    <mergeCell ref="T28:V28"/>
    <mergeCell ref="O28:R28"/>
    <mergeCell ref="C23:I23"/>
    <mergeCell ref="J23:P23"/>
    <mergeCell ref="Q23:AA23"/>
    <mergeCell ref="C24:I24"/>
    <mergeCell ref="J24:P24"/>
    <mergeCell ref="Q24:AA24"/>
    <mergeCell ref="K30:R30"/>
    <mergeCell ref="C26:H26"/>
    <mergeCell ref="I26:AA26"/>
    <mergeCell ref="C28:H28"/>
    <mergeCell ref="I28:J28"/>
    <mergeCell ref="S30:W30"/>
    <mergeCell ref="X30:AA30"/>
    <mergeCell ref="C13:H14"/>
    <mergeCell ref="I13:S14"/>
    <mergeCell ref="T13:AA13"/>
    <mergeCell ref="T14:AA14"/>
    <mergeCell ref="C7:H8"/>
    <mergeCell ref="I7:AA8"/>
    <mergeCell ref="V10:AA10"/>
    <mergeCell ref="V11:AA11"/>
    <mergeCell ref="R10:U10"/>
    <mergeCell ref="I10:Q11"/>
    <mergeCell ref="R11:U11"/>
    <mergeCell ref="C10:H11"/>
    <mergeCell ref="B2:G4"/>
    <mergeCell ref="H2:AB2"/>
    <mergeCell ref="H3:O3"/>
    <mergeCell ref="P3:AB3"/>
    <mergeCell ref="H4:AB4"/>
    <mergeCell ref="C16:H16"/>
    <mergeCell ref="I16:AA16"/>
    <mergeCell ref="C18:H18"/>
    <mergeCell ref="I18:AA18"/>
    <mergeCell ref="C20:H21"/>
    <mergeCell ref="I20:L21"/>
    <mergeCell ref="M20:S20"/>
    <mergeCell ref="T20:AA20"/>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AP75"/>
  <sheetViews>
    <sheetView view="pageBreakPreview" topLeftCell="A37" zoomScale="80" zoomScaleNormal="130" zoomScaleSheetLayoutView="80" zoomScalePageLayoutView="70" workbookViewId="0">
      <selection activeCell="R11" sqref="R11:U11"/>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9.5703125" style="1" customWidth="1"/>
    <col min="9" max="9" width="18.1406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32" width="3.7109375" style="1"/>
    <col min="33" max="33" width="68.140625" style="1" customWidth="1"/>
    <col min="34" max="38" width="12.28515625" style="1" hidden="1" customWidth="1"/>
    <col min="39" max="39" width="13.140625" style="1" customWidth="1"/>
    <col min="40" max="40" width="30.7109375" style="1" customWidth="1"/>
    <col min="41" max="41" width="24.5703125" style="1" customWidth="1"/>
    <col min="42" max="42" width="16.85546875" style="1" customWidth="1"/>
    <col min="43" max="16384" width="3.7109375" style="1"/>
  </cols>
  <sheetData>
    <row r="1" spans="2:28" ht="15" thickBot="1" x14ac:dyDescent="0.25">
      <c r="B1" s="2"/>
      <c r="C1" s="2"/>
      <c r="D1" s="2"/>
      <c r="E1" s="2"/>
      <c r="F1" s="2"/>
    </row>
    <row r="2" spans="2:28" ht="15.75"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row>
    <row r="3" spans="2:28" ht="15"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6"/>
      <c r="AA3" s="486"/>
      <c r="AB3" s="487"/>
    </row>
    <row r="4" spans="2:28" ht="15.75"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x14ac:dyDescent="0.2">
      <c r="B7" s="9"/>
      <c r="C7" s="444" t="s">
        <v>4</v>
      </c>
      <c r="D7" s="445"/>
      <c r="E7" s="445"/>
      <c r="F7" s="445"/>
      <c r="G7" s="445"/>
      <c r="H7" s="446"/>
      <c r="I7" s="770" t="s">
        <v>211</v>
      </c>
      <c r="J7" s="771"/>
      <c r="K7" s="771"/>
      <c r="L7" s="771"/>
      <c r="M7" s="771"/>
      <c r="N7" s="771"/>
      <c r="O7" s="771"/>
      <c r="P7" s="771"/>
      <c r="Q7" s="771"/>
      <c r="R7" s="771"/>
      <c r="S7" s="771"/>
      <c r="T7" s="771"/>
      <c r="U7" s="771"/>
      <c r="V7" s="771"/>
      <c r="W7" s="771"/>
      <c r="X7" s="771"/>
      <c r="Y7" s="771"/>
      <c r="Z7" s="771"/>
      <c r="AA7" s="772"/>
      <c r="AB7" s="10"/>
    </row>
    <row r="8" spans="2:28" ht="15.75" thickBot="1" x14ac:dyDescent="0.25">
      <c r="B8" s="9"/>
      <c r="C8" s="447"/>
      <c r="D8" s="448"/>
      <c r="E8" s="448"/>
      <c r="F8" s="448"/>
      <c r="G8" s="448"/>
      <c r="H8" s="449"/>
      <c r="I8" s="773"/>
      <c r="J8" s="774"/>
      <c r="K8" s="774"/>
      <c r="L8" s="774"/>
      <c r="M8" s="774"/>
      <c r="N8" s="774"/>
      <c r="O8" s="774"/>
      <c r="P8" s="774"/>
      <c r="Q8" s="774"/>
      <c r="R8" s="774"/>
      <c r="S8" s="774"/>
      <c r="T8" s="774"/>
      <c r="U8" s="774"/>
      <c r="V8" s="774"/>
      <c r="W8" s="774"/>
      <c r="X8" s="774"/>
      <c r="Y8" s="774"/>
      <c r="Z8" s="774"/>
      <c r="AA8" s="77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75" thickBot="1" x14ac:dyDescent="0.25">
      <c r="B10" s="9"/>
      <c r="C10" s="444" t="s">
        <v>6</v>
      </c>
      <c r="D10" s="445"/>
      <c r="E10" s="445"/>
      <c r="F10" s="445"/>
      <c r="G10" s="445"/>
      <c r="H10" s="446"/>
      <c r="I10" s="501" t="s">
        <v>212</v>
      </c>
      <c r="J10" s="502"/>
      <c r="K10" s="502"/>
      <c r="L10" s="502"/>
      <c r="M10" s="502"/>
      <c r="N10" s="502"/>
      <c r="O10" s="502"/>
      <c r="P10" s="502"/>
      <c r="Q10" s="503"/>
      <c r="R10" s="498" t="s">
        <v>8</v>
      </c>
      <c r="S10" s="499"/>
      <c r="T10" s="499"/>
      <c r="U10" s="500"/>
      <c r="V10" s="400" t="s">
        <v>9</v>
      </c>
      <c r="W10" s="401"/>
      <c r="X10" s="401"/>
      <c r="Y10" s="401"/>
      <c r="Z10" s="401"/>
      <c r="AA10" s="402"/>
      <c r="AB10" s="10"/>
    </row>
    <row r="11" spans="2:28" ht="15.75" thickBot="1" x14ac:dyDescent="0.25">
      <c r="B11" s="9"/>
      <c r="C11" s="447"/>
      <c r="D11" s="448"/>
      <c r="E11" s="448"/>
      <c r="F11" s="448"/>
      <c r="G11" s="448"/>
      <c r="H11" s="449"/>
      <c r="I11" s="504"/>
      <c r="J11" s="505"/>
      <c r="K11" s="505"/>
      <c r="L11" s="505"/>
      <c r="M11" s="505"/>
      <c r="N11" s="505"/>
      <c r="O11" s="505"/>
      <c r="P11" s="505"/>
      <c r="Q11" s="506"/>
      <c r="R11" s="427" t="s">
        <v>213</v>
      </c>
      <c r="S11" s="507"/>
      <c r="T11" s="507"/>
      <c r="U11" s="508"/>
      <c r="V11" s="477" t="s">
        <v>65</v>
      </c>
      <c r="W11" s="496"/>
      <c r="X11" s="496"/>
      <c r="Y11" s="496"/>
      <c r="Z11" s="496"/>
      <c r="AA11" s="49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x14ac:dyDescent="0.2">
      <c r="B13" s="14"/>
      <c r="C13" s="444" t="s">
        <v>11</v>
      </c>
      <c r="D13" s="445"/>
      <c r="E13" s="445"/>
      <c r="F13" s="445"/>
      <c r="G13" s="445"/>
      <c r="H13" s="446"/>
      <c r="I13" s="450" t="s">
        <v>214</v>
      </c>
      <c r="J13" s="451"/>
      <c r="K13" s="451"/>
      <c r="L13" s="451"/>
      <c r="M13" s="451"/>
      <c r="N13" s="451"/>
      <c r="O13" s="451"/>
      <c r="P13" s="451"/>
      <c r="Q13" s="451"/>
      <c r="R13" s="451"/>
      <c r="S13" s="452"/>
      <c r="T13" s="444" t="s">
        <v>13</v>
      </c>
      <c r="U13" s="445"/>
      <c r="V13" s="445"/>
      <c r="W13" s="445"/>
      <c r="X13" s="445"/>
      <c r="Y13" s="445"/>
      <c r="Z13" s="445"/>
      <c r="AA13" s="446"/>
      <c r="AB13" s="16"/>
    </row>
    <row r="14" spans="2:28" ht="15" thickBot="1" x14ac:dyDescent="0.25">
      <c r="B14" s="14"/>
      <c r="C14" s="447"/>
      <c r="D14" s="448"/>
      <c r="E14" s="448"/>
      <c r="F14" s="448"/>
      <c r="G14" s="448"/>
      <c r="H14" s="449"/>
      <c r="I14" s="453"/>
      <c r="J14" s="454"/>
      <c r="K14" s="454"/>
      <c r="L14" s="454"/>
      <c r="M14" s="454"/>
      <c r="N14" s="454"/>
      <c r="O14" s="454"/>
      <c r="P14" s="454"/>
      <c r="Q14" s="454"/>
      <c r="R14" s="454"/>
      <c r="S14" s="455"/>
      <c r="T14" s="456" t="s">
        <v>67</v>
      </c>
      <c r="U14" s="457"/>
      <c r="V14" s="457"/>
      <c r="W14" s="457"/>
      <c r="X14" s="457"/>
      <c r="Y14" s="457"/>
      <c r="Z14" s="457"/>
      <c r="AA14" s="458"/>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35.25" customHeight="1" thickBot="1" x14ac:dyDescent="0.25">
      <c r="B16" s="14"/>
      <c r="C16" s="421" t="s">
        <v>15</v>
      </c>
      <c r="D16" s="422"/>
      <c r="E16" s="422"/>
      <c r="F16" s="422"/>
      <c r="G16" s="422"/>
      <c r="H16" s="423"/>
      <c r="I16" s="424" t="s">
        <v>215</v>
      </c>
      <c r="J16" s="425"/>
      <c r="K16" s="425"/>
      <c r="L16" s="425"/>
      <c r="M16" s="425"/>
      <c r="N16" s="425"/>
      <c r="O16" s="425"/>
      <c r="P16" s="425"/>
      <c r="Q16" s="425"/>
      <c r="R16" s="425"/>
      <c r="S16" s="425"/>
      <c r="T16" s="425"/>
      <c r="U16" s="425"/>
      <c r="V16" s="425"/>
      <c r="W16" s="425"/>
      <c r="X16" s="425"/>
      <c r="Y16" s="425"/>
      <c r="Z16" s="425"/>
      <c r="AA16" s="426"/>
      <c r="AB16" s="16"/>
    </row>
    <row r="17" spans="2:28" ht="15.75"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94.5" customHeight="1" thickBot="1" x14ac:dyDescent="0.25">
      <c r="B18" s="14"/>
      <c r="C18" s="421" t="s">
        <v>69</v>
      </c>
      <c r="D18" s="422"/>
      <c r="E18" s="422"/>
      <c r="F18" s="422"/>
      <c r="G18" s="422"/>
      <c r="H18" s="423"/>
      <c r="I18" s="424" t="s">
        <v>216</v>
      </c>
      <c r="J18" s="425"/>
      <c r="K18" s="425"/>
      <c r="L18" s="425"/>
      <c r="M18" s="425"/>
      <c r="N18" s="425"/>
      <c r="O18" s="425"/>
      <c r="P18" s="425"/>
      <c r="Q18" s="425"/>
      <c r="R18" s="425"/>
      <c r="S18" s="425"/>
      <c r="T18" s="425"/>
      <c r="U18" s="425"/>
      <c r="V18" s="425"/>
      <c r="W18" s="425"/>
      <c r="X18" s="425"/>
      <c r="Y18" s="425"/>
      <c r="Z18" s="425"/>
      <c r="AA18" s="426"/>
      <c r="AB18" s="16"/>
    </row>
    <row r="19" spans="2:28" ht="15.75"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15" x14ac:dyDescent="0.2">
      <c r="B20" s="14"/>
      <c r="C20" s="462" t="s">
        <v>19</v>
      </c>
      <c r="D20" s="463"/>
      <c r="E20" s="463"/>
      <c r="F20" s="463"/>
      <c r="G20" s="463"/>
      <c r="H20" s="464"/>
      <c r="I20" s="468" t="s">
        <v>217</v>
      </c>
      <c r="J20" s="469"/>
      <c r="K20" s="469"/>
      <c r="L20" s="470"/>
      <c r="M20" s="400" t="s">
        <v>21</v>
      </c>
      <c r="N20" s="401"/>
      <c r="O20" s="401"/>
      <c r="P20" s="401"/>
      <c r="Q20" s="401"/>
      <c r="R20" s="401"/>
      <c r="S20" s="402"/>
      <c r="T20" s="400" t="s">
        <v>22</v>
      </c>
      <c r="U20" s="401"/>
      <c r="V20" s="401"/>
      <c r="W20" s="401"/>
      <c r="X20" s="401"/>
      <c r="Y20" s="401"/>
      <c r="Z20" s="401"/>
      <c r="AA20" s="402"/>
      <c r="AB20" s="16"/>
    </row>
    <row r="21" spans="2:28" ht="15" thickBot="1" x14ac:dyDescent="0.25">
      <c r="B21" s="14"/>
      <c r="C21" s="465"/>
      <c r="D21" s="466"/>
      <c r="E21" s="466"/>
      <c r="F21" s="466"/>
      <c r="G21" s="466"/>
      <c r="H21" s="467"/>
      <c r="I21" s="471"/>
      <c r="J21" s="472"/>
      <c r="K21" s="472"/>
      <c r="L21" s="473"/>
      <c r="M21" s="888" t="s">
        <v>218</v>
      </c>
      <c r="N21" s="889"/>
      <c r="O21" s="889"/>
      <c r="P21" s="889"/>
      <c r="Q21" s="889"/>
      <c r="R21" s="889"/>
      <c r="S21" s="890"/>
      <c r="T21" s="888" t="s">
        <v>219</v>
      </c>
      <c r="U21" s="889"/>
      <c r="V21" s="889"/>
      <c r="W21" s="889"/>
      <c r="X21" s="889"/>
      <c r="Y21" s="889"/>
      <c r="Z21" s="890"/>
      <c r="AA21" s="125"/>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c r="AB23" s="16"/>
    </row>
    <row r="24" spans="2:28" ht="17.25" customHeight="1" thickBot="1" x14ac:dyDescent="0.25">
      <c r="B24" s="14"/>
      <c r="C24" s="403" t="s">
        <v>220</v>
      </c>
      <c r="D24" s="404"/>
      <c r="E24" s="404"/>
      <c r="F24" s="404"/>
      <c r="G24" s="404"/>
      <c r="H24" s="404"/>
      <c r="I24" s="405"/>
      <c r="J24" s="403" t="s">
        <v>221</v>
      </c>
      <c r="K24" s="404"/>
      <c r="L24" s="404"/>
      <c r="M24" s="404"/>
      <c r="N24" s="404"/>
      <c r="O24" s="404"/>
      <c r="P24" s="405"/>
      <c r="Q24" s="769" t="s">
        <v>222</v>
      </c>
      <c r="R24" s="429"/>
      <c r="S24" s="429"/>
      <c r="T24" s="429"/>
      <c r="U24" s="429"/>
      <c r="V24" s="429"/>
      <c r="W24" s="429"/>
      <c r="X24" s="429"/>
      <c r="Y24" s="429"/>
      <c r="Z24" s="429"/>
      <c r="AA24" s="431"/>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15.75" thickBot="1" x14ac:dyDescent="0.25">
      <c r="B26" s="14"/>
      <c r="C26" s="421" t="s">
        <v>31</v>
      </c>
      <c r="D26" s="422"/>
      <c r="E26" s="422"/>
      <c r="F26" s="422"/>
      <c r="G26" s="422"/>
      <c r="H26" s="423"/>
      <c r="I26" s="424" t="s">
        <v>223</v>
      </c>
      <c r="J26" s="425"/>
      <c r="K26" s="425"/>
      <c r="L26" s="425"/>
      <c r="M26" s="425"/>
      <c r="N26" s="425"/>
      <c r="O26" s="425"/>
      <c r="P26" s="425"/>
      <c r="Q26" s="425"/>
      <c r="R26" s="425"/>
      <c r="S26" s="425"/>
      <c r="T26" s="425"/>
      <c r="U26" s="425"/>
      <c r="V26" s="425"/>
      <c r="W26" s="425"/>
      <c r="X26" s="425"/>
      <c r="Y26" s="425"/>
      <c r="Z26" s="425"/>
      <c r="AA26" s="426"/>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26.25" customHeight="1" thickBot="1" x14ac:dyDescent="0.25">
      <c r="B28" s="14"/>
      <c r="C28" s="421" t="s">
        <v>224</v>
      </c>
      <c r="D28" s="422"/>
      <c r="E28" s="422"/>
      <c r="F28" s="422"/>
      <c r="G28" s="422"/>
      <c r="H28" s="423"/>
      <c r="I28" s="427">
        <v>1</v>
      </c>
      <c r="J28" s="424"/>
      <c r="K28" s="409" t="s">
        <v>34</v>
      </c>
      <c r="L28" s="410"/>
      <c r="M28" s="410"/>
      <c r="N28" s="411"/>
      <c r="O28" s="461" t="s">
        <v>35</v>
      </c>
      <c r="P28" s="459"/>
      <c r="Q28" s="459"/>
      <c r="R28" s="460"/>
      <c r="S28" s="64" t="s">
        <v>37</v>
      </c>
      <c r="T28" s="459" t="s">
        <v>36</v>
      </c>
      <c r="U28" s="459"/>
      <c r="V28" s="460"/>
      <c r="W28" s="31"/>
      <c r="X28" s="441" t="s">
        <v>38</v>
      </c>
      <c r="Y28" s="442"/>
      <c r="Z28" s="443"/>
      <c r="AA28" s="30"/>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x14ac:dyDescent="0.25">
      <c r="B30" s="14"/>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c r="AB30" s="16"/>
    </row>
    <row r="31" spans="2:28" x14ac:dyDescent="0.2">
      <c r="B31" s="14"/>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c r="AB31" s="16"/>
    </row>
    <row r="32" spans="2:28" ht="15" thickBot="1" x14ac:dyDescent="0.25">
      <c r="B32" s="14"/>
      <c r="C32" s="438"/>
      <c r="D32" s="439"/>
      <c r="E32" s="439"/>
      <c r="F32" s="439"/>
      <c r="G32" s="439"/>
      <c r="H32" s="439"/>
      <c r="I32" s="439"/>
      <c r="J32" s="440"/>
      <c r="K32" s="587">
        <v>0</v>
      </c>
      <c r="L32" s="429"/>
      <c r="M32" s="429"/>
      <c r="N32" s="429"/>
      <c r="O32" s="430">
        <v>0.89</v>
      </c>
      <c r="P32" s="429"/>
      <c r="Q32" s="429"/>
      <c r="R32" s="429"/>
      <c r="S32" s="430">
        <v>0.9</v>
      </c>
      <c r="T32" s="429"/>
      <c r="U32" s="430">
        <v>0.99</v>
      </c>
      <c r="V32" s="429"/>
      <c r="W32" s="429"/>
      <c r="X32" s="430">
        <v>1</v>
      </c>
      <c r="Y32" s="429"/>
      <c r="Z32" s="430">
        <v>1.1000000000000001</v>
      </c>
      <c r="AA32" s="431"/>
      <c r="AB32" s="16"/>
    </row>
    <row r="33" spans="2:42"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42" s="18" customFormat="1" ht="15.75" thickBot="1" x14ac:dyDescent="0.25">
      <c r="B34" s="19"/>
      <c r="C34" s="756" t="s">
        <v>45</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42" s="18" customFormat="1" ht="60.75" thickBot="1" x14ac:dyDescent="0.25">
      <c r="B35" s="19"/>
      <c r="C35" s="756" t="s">
        <v>46</v>
      </c>
      <c r="D35" s="757"/>
      <c r="E35" s="757"/>
      <c r="F35" s="757"/>
      <c r="G35" s="758"/>
      <c r="H35" s="94" t="s">
        <v>225</v>
      </c>
      <c r="I35" s="94" t="s">
        <v>226</v>
      </c>
      <c r="J35" s="94" t="s">
        <v>49</v>
      </c>
      <c r="K35" s="759" t="s">
        <v>50</v>
      </c>
      <c r="L35" s="760"/>
      <c r="M35" s="760"/>
      <c r="N35" s="760"/>
      <c r="O35" s="760"/>
      <c r="P35" s="760"/>
      <c r="Q35" s="760"/>
      <c r="R35" s="760"/>
      <c r="S35" s="760"/>
      <c r="T35" s="760"/>
      <c r="U35" s="760"/>
      <c r="V35" s="760"/>
      <c r="W35" s="760"/>
      <c r="X35" s="760"/>
      <c r="Y35" s="760"/>
      <c r="Z35" s="760"/>
      <c r="AA35" s="761"/>
      <c r="AB35" s="16"/>
    </row>
    <row r="36" spans="2:42" s="18" customFormat="1" ht="208.5" customHeight="1" thickBot="1" x14ac:dyDescent="0.25">
      <c r="B36" s="19"/>
      <c r="C36" s="744" t="s">
        <v>227</v>
      </c>
      <c r="D36" s="745"/>
      <c r="E36" s="745"/>
      <c r="F36" s="745"/>
      <c r="G36" s="746"/>
      <c r="H36" s="124">
        <v>161.29</v>
      </c>
      <c r="I36" s="123">
        <v>150</v>
      </c>
      <c r="J36" s="120">
        <f>ROUND((H36/I36),3)</f>
        <v>1.075</v>
      </c>
      <c r="K36" s="887" t="s">
        <v>228</v>
      </c>
      <c r="L36" s="885"/>
      <c r="M36" s="885"/>
      <c r="N36" s="885"/>
      <c r="O36" s="885"/>
      <c r="P36" s="885"/>
      <c r="Q36" s="885"/>
      <c r="R36" s="885"/>
      <c r="S36" s="885"/>
      <c r="T36" s="885"/>
      <c r="U36" s="885"/>
      <c r="V36" s="885"/>
      <c r="W36" s="885"/>
      <c r="X36" s="885"/>
      <c r="Y36" s="885"/>
      <c r="Z36" s="885"/>
      <c r="AA36" s="886"/>
      <c r="AB36" s="16"/>
    </row>
    <row r="37" spans="2:42" s="18" customFormat="1" ht="170.25" customHeight="1" thickBot="1" x14ac:dyDescent="0.25">
      <c r="B37" s="19"/>
      <c r="C37" s="744" t="s">
        <v>229</v>
      </c>
      <c r="D37" s="745"/>
      <c r="E37" s="745"/>
      <c r="F37" s="745"/>
      <c r="G37" s="746"/>
      <c r="H37" s="122">
        <v>137.31</v>
      </c>
      <c r="I37" s="121">
        <v>140</v>
      </c>
      <c r="J37" s="120">
        <f>ROUND((H37/I37),3)</f>
        <v>0.98099999999999998</v>
      </c>
      <c r="K37" s="887" t="s">
        <v>230</v>
      </c>
      <c r="L37" s="885"/>
      <c r="M37" s="885"/>
      <c r="N37" s="885"/>
      <c r="O37" s="885"/>
      <c r="P37" s="885"/>
      <c r="Q37" s="885"/>
      <c r="R37" s="885"/>
      <c r="S37" s="885"/>
      <c r="T37" s="885"/>
      <c r="U37" s="885"/>
      <c r="V37" s="885"/>
      <c r="W37" s="885"/>
      <c r="X37" s="885"/>
      <c r="Y37" s="885"/>
      <c r="Z37" s="885"/>
      <c r="AA37" s="886"/>
      <c r="AB37" s="16"/>
    </row>
    <row r="38" spans="2:42" s="18" customFormat="1" ht="91.5" customHeight="1" thickBot="1" x14ac:dyDescent="0.25">
      <c r="B38" s="19"/>
      <c r="C38" s="744" t="s">
        <v>231</v>
      </c>
      <c r="D38" s="745"/>
      <c r="E38" s="745"/>
      <c r="F38" s="745"/>
      <c r="G38" s="746"/>
      <c r="H38" s="122">
        <v>182.04</v>
      </c>
      <c r="I38" s="121">
        <v>140</v>
      </c>
      <c r="J38" s="120">
        <f>ROUND((H38/I38),3)</f>
        <v>1.3</v>
      </c>
      <c r="K38" s="887" t="s">
        <v>232</v>
      </c>
      <c r="L38" s="885"/>
      <c r="M38" s="885"/>
      <c r="N38" s="885"/>
      <c r="O38" s="885"/>
      <c r="P38" s="885"/>
      <c r="Q38" s="885"/>
      <c r="R38" s="885"/>
      <c r="S38" s="885"/>
      <c r="T38" s="885"/>
      <c r="U38" s="885"/>
      <c r="V38" s="885"/>
      <c r="W38" s="885"/>
      <c r="X38" s="885"/>
      <c r="Y38" s="885"/>
      <c r="Z38" s="885"/>
      <c r="AA38" s="886"/>
      <c r="AB38" s="16"/>
      <c r="AG38" s="119"/>
    </row>
    <row r="39" spans="2:42" s="18" customFormat="1" ht="15" thickBot="1" x14ac:dyDescent="0.25">
      <c r="B39" s="19"/>
      <c r="C39" s="744" t="s">
        <v>233</v>
      </c>
      <c r="D39" s="745"/>
      <c r="E39" s="745"/>
      <c r="F39" s="745"/>
      <c r="G39" s="746"/>
      <c r="H39" s="122"/>
      <c r="I39" s="121">
        <v>14.860000000000014</v>
      </c>
      <c r="J39" s="120">
        <f>ROUND((H39/I39),3)</f>
        <v>0</v>
      </c>
      <c r="K39" s="884"/>
      <c r="L39" s="885"/>
      <c r="M39" s="885"/>
      <c r="N39" s="885"/>
      <c r="O39" s="885"/>
      <c r="P39" s="885"/>
      <c r="Q39" s="885"/>
      <c r="R39" s="885"/>
      <c r="S39" s="885"/>
      <c r="T39" s="885"/>
      <c r="U39" s="885"/>
      <c r="V39" s="885"/>
      <c r="W39" s="885"/>
      <c r="X39" s="885"/>
      <c r="Y39" s="885"/>
      <c r="Z39" s="885"/>
      <c r="AA39" s="886"/>
      <c r="AB39" s="16"/>
      <c r="AG39" s="119"/>
    </row>
    <row r="40" spans="2:42" s="18" customFormat="1" ht="15.75" thickBot="1" x14ac:dyDescent="0.3">
      <c r="B40" s="19"/>
      <c r="C40" s="750" t="s">
        <v>53</v>
      </c>
      <c r="D40" s="751"/>
      <c r="E40" s="751"/>
      <c r="F40" s="751"/>
      <c r="G40" s="752"/>
      <c r="H40" s="118">
        <f>+H36+H37+H38+H39</f>
        <v>480.64</v>
      </c>
      <c r="I40" s="117">
        <f>SUM(I36:I39)</f>
        <v>444.86</v>
      </c>
      <c r="J40" s="116">
        <f>+H40/I40</f>
        <v>1.0804297981387403</v>
      </c>
      <c r="K40" s="753"/>
      <c r="L40" s="754"/>
      <c r="M40" s="754"/>
      <c r="N40" s="754"/>
      <c r="O40" s="754"/>
      <c r="P40" s="754"/>
      <c r="Q40" s="754"/>
      <c r="R40" s="754"/>
      <c r="S40" s="754"/>
      <c r="T40" s="754"/>
      <c r="U40" s="754"/>
      <c r="V40" s="754"/>
      <c r="W40" s="754"/>
      <c r="X40" s="754"/>
      <c r="Y40" s="754"/>
      <c r="Z40" s="754"/>
      <c r="AA40" s="755"/>
      <c r="AB40" s="16"/>
    </row>
    <row r="41" spans="2:42" s="18" customFormat="1" x14ac:dyDescent="0.2">
      <c r="B41" s="19"/>
      <c r="C41" s="15"/>
      <c r="D41" s="15"/>
      <c r="E41" s="15"/>
      <c r="F41" s="15"/>
      <c r="G41" s="15"/>
      <c r="H41" s="100"/>
      <c r="I41" s="115"/>
      <c r="J41" s="101"/>
      <c r="K41" s="15"/>
      <c r="L41" s="15"/>
      <c r="M41" s="15"/>
      <c r="N41" s="15"/>
      <c r="O41" s="15"/>
      <c r="P41" s="15"/>
      <c r="Q41" s="15"/>
      <c r="R41" s="15"/>
      <c r="S41" s="15"/>
      <c r="T41" s="15"/>
      <c r="U41" s="15"/>
      <c r="V41" s="15"/>
      <c r="W41" s="15"/>
      <c r="X41" s="15"/>
      <c r="Y41" s="15"/>
      <c r="Z41" s="15"/>
      <c r="AA41" s="15"/>
      <c r="AB41" s="16"/>
    </row>
    <row r="42" spans="2:42" s="18" customFormat="1" ht="15" thickBot="1" x14ac:dyDescent="0.25">
      <c r="B42" s="19"/>
      <c r="C42" s="15"/>
      <c r="D42" s="15"/>
      <c r="E42" s="15"/>
      <c r="F42" s="15"/>
      <c r="G42" s="15"/>
      <c r="H42" s="100"/>
      <c r="I42" s="100"/>
      <c r="J42" s="101"/>
      <c r="K42" s="15"/>
      <c r="L42" s="15"/>
      <c r="M42" s="15"/>
      <c r="N42" s="15"/>
      <c r="O42" s="15"/>
      <c r="P42" s="15"/>
      <c r="Q42" s="15"/>
      <c r="R42" s="15"/>
      <c r="S42" s="15"/>
      <c r="T42" s="15"/>
      <c r="U42" s="15"/>
      <c r="V42" s="15"/>
      <c r="W42" s="15"/>
      <c r="X42" s="15"/>
      <c r="Y42" s="15"/>
      <c r="Z42" s="15"/>
      <c r="AA42" s="15"/>
      <c r="AB42" s="16"/>
    </row>
    <row r="43" spans="2:42" s="18" customFormat="1" x14ac:dyDescent="0.2">
      <c r="B43" s="19"/>
      <c r="C43" s="588" t="s">
        <v>54</v>
      </c>
      <c r="D43" s="589"/>
      <c r="E43" s="589"/>
      <c r="F43" s="589"/>
      <c r="G43" s="589"/>
      <c r="H43" s="589"/>
      <c r="I43" s="589"/>
      <c r="J43" s="589"/>
      <c r="K43" s="589"/>
      <c r="L43" s="589"/>
      <c r="M43" s="589"/>
      <c r="N43" s="589"/>
      <c r="O43" s="589"/>
      <c r="P43" s="589"/>
      <c r="Q43" s="589"/>
      <c r="R43" s="589"/>
      <c r="S43" s="589"/>
      <c r="T43" s="589"/>
      <c r="U43" s="589"/>
      <c r="V43" s="589"/>
      <c r="W43" s="589"/>
      <c r="X43" s="589"/>
      <c r="Y43" s="589"/>
      <c r="Z43" s="589"/>
      <c r="AA43" s="590"/>
      <c r="AB43" s="16"/>
    </row>
    <row r="44" spans="2:42" ht="15" thickBot="1" x14ac:dyDescent="0.25">
      <c r="B44" s="14"/>
      <c r="C44" s="716"/>
      <c r="D44" s="717"/>
      <c r="E44" s="717"/>
      <c r="F44" s="717"/>
      <c r="G44" s="717"/>
      <c r="H44" s="717"/>
      <c r="I44" s="717"/>
      <c r="J44" s="717"/>
      <c r="K44" s="717"/>
      <c r="L44" s="717"/>
      <c r="M44" s="717"/>
      <c r="N44" s="717"/>
      <c r="O44" s="717"/>
      <c r="P44" s="717"/>
      <c r="Q44" s="717"/>
      <c r="R44" s="717"/>
      <c r="S44" s="717"/>
      <c r="T44" s="717"/>
      <c r="U44" s="717"/>
      <c r="V44" s="717"/>
      <c r="W44" s="717"/>
      <c r="X44" s="717"/>
      <c r="Y44" s="717"/>
      <c r="Z44" s="717"/>
      <c r="AA44" s="718"/>
      <c r="AB44" s="16"/>
    </row>
    <row r="45" spans="2:42" x14ac:dyDescent="0.2">
      <c r="B45" s="14"/>
      <c r="C45" s="719" t="s">
        <v>186</v>
      </c>
      <c r="D45" s="720"/>
      <c r="E45" s="720"/>
      <c r="F45" s="720"/>
      <c r="G45" s="720"/>
      <c r="H45" s="720"/>
      <c r="I45" s="720"/>
      <c r="J45" s="720"/>
      <c r="K45" s="720"/>
      <c r="L45" s="720"/>
      <c r="M45" s="720"/>
      <c r="N45" s="720"/>
      <c r="O45" s="720"/>
      <c r="P45" s="720"/>
      <c r="Q45" s="720"/>
      <c r="R45" s="720"/>
      <c r="S45" s="720"/>
      <c r="T45" s="720"/>
      <c r="U45" s="720"/>
      <c r="V45" s="720"/>
      <c r="W45" s="720"/>
      <c r="X45" s="720"/>
      <c r="Y45" s="720"/>
      <c r="Z45" s="720"/>
      <c r="AA45" s="721"/>
      <c r="AB45" s="16"/>
    </row>
    <row r="46" spans="2:42" x14ac:dyDescent="0.2">
      <c r="B46" s="14"/>
      <c r="C46" s="722"/>
      <c r="D46" s="723"/>
      <c r="E46" s="723"/>
      <c r="F46" s="723"/>
      <c r="G46" s="723"/>
      <c r="H46" s="723"/>
      <c r="I46" s="723"/>
      <c r="J46" s="723"/>
      <c r="K46" s="723"/>
      <c r="L46" s="723"/>
      <c r="M46" s="723"/>
      <c r="N46" s="723"/>
      <c r="O46" s="723"/>
      <c r="P46" s="723"/>
      <c r="Q46" s="723"/>
      <c r="R46" s="723"/>
      <c r="S46" s="723"/>
      <c r="T46" s="723"/>
      <c r="U46" s="723"/>
      <c r="V46" s="723"/>
      <c r="W46" s="723"/>
      <c r="X46" s="723"/>
      <c r="Y46" s="723"/>
      <c r="Z46" s="723"/>
      <c r="AA46" s="724"/>
      <c r="AB46" s="16"/>
    </row>
    <row r="47" spans="2:42" x14ac:dyDescent="0.2">
      <c r="B47" s="14"/>
      <c r="C47" s="722"/>
      <c r="D47" s="723"/>
      <c r="E47" s="723"/>
      <c r="F47" s="723"/>
      <c r="G47" s="723"/>
      <c r="H47" s="723"/>
      <c r="I47" s="723"/>
      <c r="J47" s="723"/>
      <c r="K47" s="723"/>
      <c r="L47" s="723"/>
      <c r="M47" s="723"/>
      <c r="N47" s="723"/>
      <c r="O47" s="723"/>
      <c r="P47" s="723"/>
      <c r="Q47" s="723"/>
      <c r="R47" s="723"/>
      <c r="S47" s="723"/>
      <c r="T47" s="723"/>
      <c r="U47" s="723"/>
      <c r="V47" s="723"/>
      <c r="W47" s="723"/>
      <c r="X47" s="723"/>
      <c r="Y47" s="723"/>
      <c r="Z47" s="723"/>
      <c r="AA47" s="724"/>
      <c r="AB47" s="16"/>
    </row>
    <row r="48" spans="2:42" x14ac:dyDescent="0.2">
      <c r="B48" s="14"/>
      <c r="C48" s="722"/>
      <c r="D48" s="723"/>
      <c r="E48" s="723"/>
      <c r="F48" s="723"/>
      <c r="G48" s="723"/>
      <c r="H48" s="723"/>
      <c r="I48" s="723"/>
      <c r="J48" s="723"/>
      <c r="K48" s="723"/>
      <c r="L48" s="723"/>
      <c r="M48" s="723"/>
      <c r="N48" s="723"/>
      <c r="O48" s="723"/>
      <c r="P48" s="723"/>
      <c r="Q48" s="723"/>
      <c r="R48" s="723"/>
      <c r="S48" s="723"/>
      <c r="T48" s="723"/>
      <c r="U48" s="723"/>
      <c r="V48" s="723"/>
      <c r="W48" s="723"/>
      <c r="X48" s="723"/>
      <c r="Y48" s="723"/>
      <c r="Z48" s="723"/>
      <c r="AA48" s="724"/>
      <c r="AB48" s="16"/>
      <c r="AM48" s="1" t="s">
        <v>234</v>
      </c>
      <c r="AN48" s="1" t="s">
        <v>235</v>
      </c>
      <c r="AO48" s="1" t="s">
        <v>236</v>
      </c>
      <c r="AP48" s="1" t="s">
        <v>237</v>
      </c>
    </row>
    <row r="49" spans="2:42" x14ac:dyDescent="0.2">
      <c r="B49" s="14"/>
      <c r="C49" s="722"/>
      <c r="D49" s="723"/>
      <c r="E49" s="723"/>
      <c r="F49" s="723"/>
      <c r="G49" s="723"/>
      <c r="H49" s="723"/>
      <c r="I49" s="723"/>
      <c r="J49" s="723"/>
      <c r="K49" s="723"/>
      <c r="L49" s="723"/>
      <c r="M49" s="723"/>
      <c r="N49" s="723"/>
      <c r="O49" s="723"/>
      <c r="P49" s="723"/>
      <c r="Q49" s="723"/>
      <c r="R49" s="723"/>
      <c r="S49" s="723"/>
      <c r="T49" s="723"/>
      <c r="U49" s="723"/>
      <c r="V49" s="723"/>
      <c r="W49" s="723"/>
      <c r="X49" s="723"/>
      <c r="Y49" s="723"/>
      <c r="Z49" s="723"/>
      <c r="AA49" s="724"/>
      <c r="AB49" s="16"/>
      <c r="AM49" s="1" t="s">
        <v>238</v>
      </c>
      <c r="AN49" s="113">
        <f>H36</f>
        <v>161.29</v>
      </c>
      <c r="AO49" s="114">
        <f>AN49</f>
        <v>161.29</v>
      </c>
      <c r="AP49" s="113">
        <f>I36</f>
        <v>150</v>
      </c>
    </row>
    <row r="50" spans="2:42" x14ac:dyDescent="0.2">
      <c r="B50" s="14"/>
      <c r="C50" s="722"/>
      <c r="D50" s="723"/>
      <c r="E50" s="723"/>
      <c r="F50" s="723"/>
      <c r="G50" s="723"/>
      <c r="H50" s="723"/>
      <c r="I50" s="723"/>
      <c r="J50" s="723"/>
      <c r="K50" s="723"/>
      <c r="L50" s="723"/>
      <c r="M50" s="723"/>
      <c r="N50" s="723"/>
      <c r="O50" s="723"/>
      <c r="P50" s="723"/>
      <c r="Q50" s="723"/>
      <c r="R50" s="723"/>
      <c r="S50" s="723"/>
      <c r="T50" s="723"/>
      <c r="U50" s="723"/>
      <c r="V50" s="723"/>
      <c r="W50" s="723"/>
      <c r="X50" s="723"/>
      <c r="Y50" s="723"/>
      <c r="Z50" s="723"/>
      <c r="AA50" s="724"/>
      <c r="AB50" s="16"/>
      <c r="AM50" s="1" t="s">
        <v>239</v>
      </c>
      <c r="AN50" s="113">
        <f>H37</f>
        <v>137.31</v>
      </c>
      <c r="AO50" s="114">
        <f>AO49+AN50</f>
        <v>298.60000000000002</v>
      </c>
      <c r="AP50" s="113">
        <f>I37</f>
        <v>140</v>
      </c>
    </row>
    <row r="51" spans="2:42" x14ac:dyDescent="0.2">
      <c r="B51" s="14"/>
      <c r="C51" s="722"/>
      <c r="D51" s="723"/>
      <c r="E51" s="723"/>
      <c r="F51" s="723"/>
      <c r="G51" s="723"/>
      <c r="H51" s="723"/>
      <c r="I51" s="723"/>
      <c r="J51" s="723"/>
      <c r="K51" s="723"/>
      <c r="L51" s="723"/>
      <c r="M51" s="723"/>
      <c r="N51" s="723"/>
      <c r="O51" s="723"/>
      <c r="P51" s="723"/>
      <c r="Q51" s="723"/>
      <c r="R51" s="723"/>
      <c r="S51" s="723"/>
      <c r="T51" s="723"/>
      <c r="U51" s="723"/>
      <c r="V51" s="723"/>
      <c r="W51" s="723"/>
      <c r="X51" s="723"/>
      <c r="Y51" s="723"/>
      <c r="Z51" s="723"/>
      <c r="AA51" s="724"/>
      <c r="AB51" s="16"/>
      <c r="AM51" s="1" t="s">
        <v>240</v>
      </c>
      <c r="AN51" s="113">
        <f>H38</f>
        <v>182.04</v>
      </c>
      <c r="AO51" s="114">
        <f>AO50+AN51</f>
        <v>480.64</v>
      </c>
      <c r="AP51" s="113">
        <f>I38</f>
        <v>140</v>
      </c>
    </row>
    <row r="52" spans="2:42" x14ac:dyDescent="0.2">
      <c r="B52" s="14"/>
      <c r="C52" s="722"/>
      <c r="D52" s="723"/>
      <c r="E52" s="723"/>
      <c r="F52" s="723"/>
      <c r="G52" s="723"/>
      <c r="H52" s="723"/>
      <c r="I52" s="723"/>
      <c r="J52" s="723"/>
      <c r="K52" s="723"/>
      <c r="L52" s="723"/>
      <c r="M52" s="723"/>
      <c r="N52" s="723"/>
      <c r="O52" s="723"/>
      <c r="P52" s="723"/>
      <c r="Q52" s="723"/>
      <c r="R52" s="723"/>
      <c r="S52" s="723"/>
      <c r="T52" s="723"/>
      <c r="U52" s="723"/>
      <c r="V52" s="723"/>
      <c r="W52" s="723"/>
      <c r="X52" s="723"/>
      <c r="Y52" s="723"/>
      <c r="Z52" s="723"/>
      <c r="AA52" s="724"/>
      <c r="AB52" s="16"/>
      <c r="AM52" s="1" t="s">
        <v>241</v>
      </c>
      <c r="AN52" s="113">
        <f>H39</f>
        <v>0</v>
      </c>
      <c r="AO52" s="114">
        <f>AO51+AN52</f>
        <v>480.64</v>
      </c>
      <c r="AP52" s="113">
        <f>I39</f>
        <v>14.860000000000014</v>
      </c>
    </row>
    <row r="53" spans="2:42" x14ac:dyDescent="0.2">
      <c r="B53" s="14"/>
      <c r="C53" s="722"/>
      <c r="D53" s="723"/>
      <c r="E53" s="723"/>
      <c r="F53" s="723"/>
      <c r="G53" s="723"/>
      <c r="H53" s="723"/>
      <c r="I53" s="723"/>
      <c r="J53" s="723"/>
      <c r="K53" s="723"/>
      <c r="L53" s="723"/>
      <c r="M53" s="723"/>
      <c r="N53" s="723"/>
      <c r="O53" s="723"/>
      <c r="P53" s="723"/>
      <c r="Q53" s="723"/>
      <c r="R53" s="723"/>
      <c r="S53" s="723"/>
      <c r="T53" s="723"/>
      <c r="U53" s="723"/>
      <c r="V53" s="723"/>
      <c r="W53" s="723"/>
      <c r="X53" s="723"/>
      <c r="Y53" s="723"/>
      <c r="Z53" s="723"/>
      <c r="AA53" s="724"/>
      <c r="AB53" s="16"/>
      <c r="AM53" s="1" t="s">
        <v>53</v>
      </c>
      <c r="AN53" s="113">
        <f>SUM(AN49:AN52)</f>
        <v>480.64</v>
      </c>
      <c r="AO53" s="114">
        <f>AN53</f>
        <v>480.64</v>
      </c>
      <c r="AP53" s="113">
        <f>SUM(AP49:AP52)</f>
        <v>444.86</v>
      </c>
    </row>
    <row r="54" spans="2:42" x14ac:dyDescent="0.2">
      <c r="B54" s="14"/>
      <c r="C54" s="722"/>
      <c r="D54" s="723"/>
      <c r="E54" s="723"/>
      <c r="F54" s="723"/>
      <c r="G54" s="723"/>
      <c r="H54" s="723"/>
      <c r="I54" s="723"/>
      <c r="J54" s="723"/>
      <c r="K54" s="723"/>
      <c r="L54" s="723"/>
      <c r="M54" s="723"/>
      <c r="N54" s="723"/>
      <c r="O54" s="723"/>
      <c r="P54" s="723"/>
      <c r="Q54" s="723"/>
      <c r="R54" s="723"/>
      <c r="S54" s="723"/>
      <c r="T54" s="723"/>
      <c r="U54" s="723"/>
      <c r="V54" s="723"/>
      <c r="W54" s="723"/>
      <c r="X54" s="723"/>
      <c r="Y54" s="723"/>
      <c r="Z54" s="723"/>
      <c r="AA54" s="724"/>
      <c r="AB54" s="16"/>
    </row>
    <row r="55" spans="2:42" x14ac:dyDescent="0.2">
      <c r="B55" s="14"/>
      <c r="C55" s="722"/>
      <c r="D55" s="723"/>
      <c r="E55" s="723"/>
      <c r="F55" s="723"/>
      <c r="G55" s="723"/>
      <c r="H55" s="723"/>
      <c r="I55" s="723"/>
      <c r="J55" s="723"/>
      <c r="K55" s="723"/>
      <c r="L55" s="723"/>
      <c r="M55" s="723"/>
      <c r="N55" s="723"/>
      <c r="O55" s="723"/>
      <c r="P55" s="723"/>
      <c r="Q55" s="723"/>
      <c r="R55" s="723"/>
      <c r="S55" s="723"/>
      <c r="T55" s="723"/>
      <c r="U55" s="723"/>
      <c r="V55" s="723"/>
      <c r="W55" s="723"/>
      <c r="X55" s="723"/>
      <c r="Y55" s="723"/>
      <c r="Z55" s="723"/>
      <c r="AA55" s="724"/>
      <c r="AB55" s="16"/>
    </row>
    <row r="56" spans="2:42" x14ac:dyDescent="0.2">
      <c r="B56" s="14"/>
      <c r="C56" s="722"/>
      <c r="D56" s="723"/>
      <c r="E56" s="723"/>
      <c r="F56" s="723"/>
      <c r="G56" s="723"/>
      <c r="H56" s="723"/>
      <c r="I56" s="723"/>
      <c r="J56" s="723"/>
      <c r="K56" s="723"/>
      <c r="L56" s="723"/>
      <c r="M56" s="723"/>
      <c r="N56" s="723"/>
      <c r="O56" s="723"/>
      <c r="P56" s="723"/>
      <c r="Q56" s="723"/>
      <c r="R56" s="723"/>
      <c r="S56" s="723"/>
      <c r="T56" s="723"/>
      <c r="U56" s="723"/>
      <c r="V56" s="723"/>
      <c r="W56" s="723"/>
      <c r="X56" s="723"/>
      <c r="Y56" s="723"/>
      <c r="Z56" s="723"/>
      <c r="AA56" s="724"/>
      <c r="AB56" s="16"/>
    </row>
    <row r="57" spans="2:42" ht="15" thickBot="1" x14ac:dyDescent="0.25">
      <c r="B57" s="14"/>
      <c r="C57" s="725"/>
      <c r="D57" s="726"/>
      <c r="E57" s="726"/>
      <c r="F57" s="726"/>
      <c r="G57" s="726"/>
      <c r="H57" s="726"/>
      <c r="I57" s="726"/>
      <c r="J57" s="726"/>
      <c r="K57" s="726"/>
      <c r="L57" s="726"/>
      <c r="M57" s="726"/>
      <c r="N57" s="726"/>
      <c r="O57" s="726"/>
      <c r="P57" s="726"/>
      <c r="Q57" s="726"/>
      <c r="R57" s="726"/>
      <c r="S57" s="726"/>
      <c r="T57" s="726"/>
      <c r="U57" s="726"/>
      <c r="V57" s="726"/>
      <c r="W57" s="726"/>
      <c r="X57" s="726"/>
      <c r="Y57" s="726"/>
      <c r="Z57" s="726"/>
      <c r="AA57" s="727"/>
      <c r="AB57" s="16"/>
    </row>
    <row r="58" spans="2:42" x14ac:dyDescent="0.2">
      <c r="B58" s="20"/>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21"/>
    </row>
    <row r="59" spans="2:42" ht="15" thickBot="1" x14ac:dyDescent="0.25">
      <c r="B59" s="2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23"/>
    </row>
    <row r="60" spans="2:42" ht="15.75" x14ac:dyDescent="0.2">
      <c r="B60" s="24"/>
      <c r="C60" s="728" t="s">
        <v>46</v>
      </c>
      <c r="D60" s="729"/>
      <c r="E60" s="729"/>
      <c r="F60" s="729"/>
      <c r="G60" s="875"/>
      <c r="H60" s="728" t="s">
        <v>85</v>
      </c>
      <c r="I60" s="875"/>
      <c r="J60" s="728" t="s">
        <v>56</v>
      </c>
      <c r="K60" s="729"/>
      <c r="L60" s="729"/>
      <c r="M60" s="875"/>
      <c r="N60" s="728" t="s">
        <v>57</v>
      </c>
      <c r="O60" s="729"/>
      <c r="P60" s="729"/>
      <c r="Q60" s="729"/>
      <c r="R60" s="729"/>
      <c r="S60" s="729"/>
      <c r="T60" s="729"/>
      <c r="U60" s="875"/>
      <c r="V60" s="877" t="s">
        <v>58</v>
      </c>
      <c r="W60" s="877"/>
      <c r="X60" s="877"/>
      <c r="Y60" s="877"/>
      <c r="Z60" s="877"/>
      <c r="AA60" s="878"/>
      <c r="AB60" s="25"/>
    </row>
    <row r="61" spans="2:42" ht="15.75" x14ac:dyDescent="0.2">
      <c r="B61" s="26"/>
      <c r="C61" s="730"/>
      <c r="D61" s="731"/>
      <c r="E61" s="731"/>
      <c r="F61" s="731"/>
      <c r="G61" s="876"/>
      <c r="H61" s="730"/>
      <c r="I61" s="876"/>
      <c r="J61" s="730"/>
      <c r="K61" s="731"/>
      <c r="L61" s="731"/>
      <c r="M61" s="876"/>
      <c r="N61" s="730"/>
      <c r="O61" s="731"/>
      <c r="P61" s="731"/>
      <c r="Q61" s="731"/>
      <c r="R61" s="731"/>
      <c r="S61" s="731"/>
      <c r="T61" s="731"/>
      <c r="U61" s="876"/>
      <c r="V61" s="879"/>
      <c r="W61" s="879"/>
      <c r="X61" s="879"/>
      <c r="Y61" s="879"/>
      <c r="Z61" s="879"/>
      <c r="AA61" s="880"/>
      <c r="AB61" s="25"/>
    </row>
    <row r="62" spans="2:42" ht="16.5" thickBot="1" x14ac:dyDescent="0.25">
      <c r="B62" s="26"/>
      <c r="C62" s="730"/>
      <c r="D62" s="731"/>
      <c r="E62" s="731"/>
      <c r="F62" s="731"/>
      <c r="G62" s="876"/>
      <c r="H62" s="730"/>
      <c r="I62" s="876"/>
      <c r="J62" s="730"/>
      <c r="K62" s="731"/>
      <c r="L62" s="731"/>
      <c r="M62" s="876"/>
      <c r="N62" s="730"/>
      <c r="O62" s="731"/>
      <c r="P62" s="731"/>
      <c r="Q62" s="731"/>
      <c r="R62" s="731"/>
      <c r="S62" s="731"/>
      <c r="T62" s="731"/>
      <c r="U62" s="876"/>
      <c r="V62" s="879"/>
      <c r="W62" s="879"/>
      <c r="X62" s="879"/>
      <c r="Y62" s="879"/>
      <c r="Z62" s="879"/>
      <c r="AA62" s="880"/>
      <c r="AB62" s="25"/>
    </row>
    <row r="63" spans="2:42" ht="48.75" customHeight="1" thickBot="1" x14ac:dyDescent="0.25">
      <c r="B63" s="24"/>
      <c r="C63" s="674" t="s">
        <v>242</v>
      </c>
      <c r="D63" s="675"/>
      <c r="E63" s="675"/>
      <c r="F63" s="675"/>
      <c r="G63" s="675"/>
      <c r="H63" s="675">
        <v>367.86</v>
      </c>
      <c r="I63" s="675"/>
      <c r="J63" s="883">
        <f>H36</f>
        <v>161.29</v>
      </c>
      <c r="K63" s="675"/>
      <c r="L63" s="675"/>
      <c r="M63" s="675"/>
      <c r="N63" s="711" t="s">
        <v>243</v>
      </c>
      <c r="O63" s="711"/>
      <c r="P63" s="711"/>
      <c r="Q63" s="711"/>
      <c r="R63" s="711"/>
      <c r="S63" s="711"/>
      <c r="T63" s="711"/>
      <c r="U63" s="711"/>
      <c r="V63" s="711" t="s">
        <v>244</v>
      </c>
      <c r="W63" s="711"/>
      <c r="X63" s="711"/>
      <c r="Y63" s="711"/>
      <c r="Z63" s="711"/>
      <c r="AA63" s="881"/>
      <c r="AB63" s="27"/>
    </row>
    <row r="64" spans="2:42" ht="28.5" customHeight="1" thickBot="1" x14ac:dyDescent="0.25">
      <c r="B64" s="24"/>
      <c r="C64" s="873" t="s">
        <v>245</v>
      </c>
      <c r="D64" s="871"/>
      <c r="E64" s="871"/>
      <c r="F64" s="871"/>
      <c r="G64" s="871"/>
      <c r="H64" s="871">
        <v>49.93</v>
      </c>
      <c r="I64" s="871"/>
      <c r="J64" s="872">
        <f>H37</f>
        <v>137.31</v>
      </c>
      <c r="K64" s="871"/>
      <c r="L64" s="871"/>
      <c r="M64" s="871"/>
      <c r="N64" s="695" t="s">
        <v>246</v>
      </c>
      <c r="O64" s="695"/>
      <c r="P64" s="695"/>
      <c r="Q64" s="695"/>
      <c r="R64" s="695"/>
      <c r="S64" s="695"/>
      <c r="T64" s="695"/>
      <c r="U64" s="695"/>
      <c r="V64" s="711" t="s">
        <v>244</v>
      </c>
      <c r="W64" s="711"/>
      <c r="X64" s="711"/>
      <c r="Y64" s="711"/>
      <c r="Z64" s="711"/>
      <c r="AA64" s="881"/>
      <c r="AB64" s="27"/>
    </row>
    <row r="65" spans="2:28" ht="27" customHeight="1" x14ac:dyDescent="0.2">
      <c r="B65" s="24"/>
      <c r="C65" s="873" t="s">
        <v>247</v>
      </c>
      <c r="D65" s="871"/>
      <c r="E65" s="871"/>
      <c r="F65" s="871"/>
      <c r="G65" s="871"/>
      <c r="H65" s="871">
        <v>43.41</v>
      </c>
      <c r="I65" s="871"/>
      <c r="J65" s="872">
        <f>H38</f>
        <v>182.04</v>
      </c>
      <c r="K65" s="871"/>
      <c r="L65" s="871"/>
      <c r="M65" s="871"/>
      <c r="N65" s="695" t="s">
        <v>246</v>
      </c>
      <c r="O65" s="695"/>
      <c r="P65" s="695"/>
      <c r="Q65" s="695"/>
      <c r="R65" s="695"/>
      <c r="S65" s="695"/>
      <c r="T65" s="695"/>
      <c r="U65" s="695"/>
      <c r="V65" s="711" t="s">
        <v>244</v>
      </c>
      <c r="W65" s="711"/>
      <c r="X65" s="711"/>
      <c r="Y65" s="711"/>
      <c r="Z65" s="711"/>
      <c r="AA65" s="881"/>
      <c r="AB65" s="27"/>
    </row>
    <row r="66" spans="2:28" x14ac:dyDescent="0.2">
      <c r="B66" s="24"/>
      <c r="C66" s="873" t="s">
        <v>248</v>
      </c>
      <c r="D66" s="871"/>
      <c r="E66" s="871"/>
      <c r="F66" s="871"/>
      <c r="G66" s="871"/>
      <c r="H66" s="871">
        <v>54.38</v>
      </c>
      <c r="I66" s="871"/>
      <c r="J66" s="872">
        <f>H39</f>
        <v>0</v>
      </c>
      <c r="K66" s="871"/>
      <c r="L66" s="871"/>
      <c r="M66" s="871"/>
      <c r="N66" s="695"/>
      <c r="O66" s="695"/>
      <c r="P66" s="695"/>
      <c r="Q66" s="695"/>
      <c r="R66" s="695"/>
      <c r="S66" s="695"/>
      <c r="T66" s="695"/>
      <c r="U66" s="695"/>
      <c r="V66" s="695"/>
      <c r="W66" s="695"/>
      <c r="X66" s="695"/>
      <c r="Y66" s="695"/>
      <c r="Z66" s="695"/>
      <c r="AA66" s="882"/>
      <c r="AB66" s="27"/>
    </row>
    <row r="67" spans="2:28" x14ac:dyDescent="0.2">
      <c r="B67" s="24"/>
      <c r="C67" s="480"/>
      <c r="D67" s="481"/>
      <c r="E67" s="481"/>
      <c r="F67" s="481"/>
      <c r="G67" s="481"/>
      <c r="H67" s="481"/>
      <c r="I67" s="481"/>
      <c r="J67" s="481"/>
      <c r="K67" s="481"/>
      <c r="L67" s="481"/>
      <c r="M67" s="481"/>
      <c r="N67" s="481"/>
      <c r="O67" s="481"/>
      <c r="P67" s="481"/>
      <c r="Q67" s="481"/>
      <c r="R67" s="481"/>
      <c r="S67" s="481"/>
      <c r="T67" s="481"/>
      <c r="U67" s="481"/>
      <c r="V67" s="481"/>
      <c r="W67" s="481"/>
      <c r="X67" s="481"/>
      <c r="Y67" s="481"/>
      <c r="Z67" s="481"/>
      <c r="AA67" s="870"/>
      <c r="AB67" s="27"/>
    </row>
    <row r="68" spans="2:28" x14ac:dyDescent="0.2">
      <c r="B68" s="24"/>
      <c r="C68" s="480"/>
      <c r="D68" s="481"/>
      <c r="E68" s="481"/>
      <c r="F68" s="481"/>
      <c r="G68" s="481"/>
      <c r="H68" s="481"/>
      <c r="I68" s="481"/>
      <c r="J68" s="481"/>
      <c r="K68" s="481"/>
      <c r="L68" s="481"/>
      <c r="M68" s="481"/>
      <c r="N68" s="481"/>
      <c r="O68" s="481"/>
      <c r="P68" s="481"/>
      <c r="Q68" s="481"/>
      <c r="R68" s="481"/>
      <c r="S68" s="481"/>
      <c r="T68" s="481"/>
      <c r="U68" s="481"/>
      <c r="V68" s="481"/>
      <c r="W68" s="481"/>
      <c r="X68" s="481"/>
      <c r="Y68" s="481"/>
      <c r="Z68" s="481"/>
      <c r="AA68" s="870"/>
      <c r="AB68" s="27"/>
    </row>
    <row r="69" spans="2:28" x14ac:dyDescent="0.2">
      <c r="B69" s="24"/>
      <c r="C69" s="480"/>
      <c r="D69" s="481"/>
      <c r="E69" s="481"/>
      <c r="F69" s="481"/>
      <c r="G69" s="481"/>
      <c r="H69" s="481"/>
      <c r="I69" s="481"/>
      <c r="J69" s="481"/>
      <c r="K69" s="481"/>
      <c r="L69" s="481"/>
      <c r="M69" s="481"/>
      <c r="N69" s="481"/>
      <c r="O69" s="481"/>
      <c r="P69" s="481"/>
      <c r="Q69" s="481"/>
      <c r="R69" s="481"/>
      <c r="S69" s="481"/>
      <c r="T69" s="481"/>
      <c r="U69" s="481"/>
      <c r="V69" s="481"/>
      <c r="W69" s="481"/>
      <c r="X69" s="481"/>
      <c r="Y69" s="481"/>
      <c r="Z69" s="481"/>
      <c r="AA69" s="870"/>
      <c r="AB69" s="27"/>
    </row>
    <row r="70" spans="2:28" x14ac:dyDescent="0.2">
      <c r="B70" s="24"/>
      <c r="C70" s="480"/>
      <c r="D70" s="481"/>
      <c r="E70" s="481"/>
      <c r="F70" s="481"/>
      <c r="G70" s="481"/>
      <c r="H70" s="481"/>
      <c r="I70" s="481"/>
      <c r="J70" s="481"/>
      <c r="K70" s="481"/>
      <c r="L70" s="481"/>
      <c r="M70" s="481"/>
      <c r="N70" s="481"/>
      <c r="O70" s="481"/>
      <c r="P70" s="481"/>
      <c r="Q70" s="481"/>
      <c r="R70" s="481"/>
      <c r="S70" s="481"/>
      <c r="T70" s="481"/>
      <c r="U70" s="481"/>
      <c r="V70" s="481"/>
      <c r="W70" s="481"/>
      <c r="X70" s="481"/>
      <c r="Y70" s="481"/>
      <c r="Z70" s="481"/>
      <c r="AA70" s="870"/>
      <c r="AB70" s="27"/>
    </row>
    <row r="71" spans="2:28" x14ac:dyDescent="0.2">
      <c r="B71" s="24"/>
      <c r="C71" s="480"/>
      <c r="D71" s="481"/>
      <c r="E71" s="481"/>
      <c r="F71" s="481"/>
      <c r="G71" s="481"/>
      <c r="H71" s="481"/>
      <c r="I71" s="481"/>
      <c r="J71" s="481"/>
      <c r="K71" s="481"/>
      <c r="L71" s="481"/>
      <c r="M71" s="481"/>
      <c r="N71" s="481"/>
      <c r="O71" s="481"/>
      <c r="P71" s="481"/>
      <c r="Q71" s="481"/>
      <c r="R71" s="481"/>
      <c r="S71" s="481"/>
      <c r="T71" s="481"/>
      <c r="U71" s="481"/>
      <c r="V71" s="481"/>
      <c r="W71" s="481"/>
      <c r="X71" s="481"/>
      <c r="Y71" s="481"/>
      <c r="Z71" s="481"/>
      <c r="AA71" s="870"/>
      <c r="AB71" s="27"/>
    </row>
    <row r="72" spans="2:28" x14ac:dyDescent="0.2">
      <c r="B72" s="24"/>
      <c r="C72" s="480"/>
      <c r="D72" s="481"/>
      <c r="E72" s="481"/>
      <c r="F72" s="481"/>
      <c r="G72" s="481"/>
      <c r="H72" s="481"/>
      <c r="I72" s="481"/>
      <c r="J72" s="481"/>
      <c r="K72" s="481"/>
      <c r="L72" s="481"/>
      <c r="M72" s="481"/>
      <c r="N72" s="481"/>
      <c r="O72" s="481"/>
      <c r="P72" s="481"/>
      <c r="Q72" s="481"/>
      <c r="R72" s="481"/>
      <c r="S72" s="481"/>
      <c r="T72" s="481"/>
      <c r="U72" s="481"/>
      <c r="V72" s="481"/>
      <c r="W72" s="481"/>
      <c r="X72" s="481"/>
      <c r="Y72" s="481"/>
      <c r="Z72" s="481"/>
      <c r="AA72" s="870"/>
      <c r="AB72" s="27"/>
    </row>
    <row r="73" spans="2:28" x14ac:dyDescent="0.2">
      <c r="B73" s="24"/>
      <c r="C73" s="480"/>
      <c r="D73" s="481"/>
      <c r="E73" s="481"/>
      <c r="F73" s="481"/>
      <c r="G73" s="481"/>
      <c r="H73" s="481"/>
      <c r="I73" s="481"/>
      <c r="J73" s="481"/>
      <c r="K73" s="481"/>
      <c r="L73" s="481"/>
      <c r="M73" s="481"/>
      <c r="N73" s="481"/>
      <c r="O73" s="481"/>
      <c r="P73" s="481"/>
      <c r="Q73" s="481"/>
      <c r="R73" s="481"/>
      <c r="S73" s="481"/>
      <c r="T73" s="481"/>
      <c r="U73" s="481"/>
      <c r="V73" s="481"/>
      <c r="W73" s="481"/>
      <c r="X73" s="481"/>
      <c r="Y73" s="481"/>
      <c r="Z73" s="481"/>
      <c r="AA73" s="870"/>
      <c r="AB73" s="27"/>
    </row>
    <row r="74" spans="2:28" ht="15" thickBot="1" x14ac:dyDescent="0.25">
      <c r="B74" s="24"/>
      <c r="C74" s="482"/>
      <c r="D74" s="483"/>
      <c r="E74" s="483"/>
      <c r="F74" s="483"/>
      <c r="G74" s="483"/>
      <c r="H74" s="483"/>
      <c r="I74" s="483"/>
      <c r="J74" s="483"/>
      <c r="K74" s="483"/>
      <c r="L74" s="483"/>
      <c r="M74" s="483"/>
      <c r="N74" s="483"/>
      <c r="O74" s="483"/>
      <c r="P74" s="483"/>
      <c r="Q74" s="483"/>
      <c r="R74" s="483"/>
      <c r="S74" s="483"/>
      <c r="T74" s="483"/>
      <c r="U74" s="483"/>
      <c r="V74" s="483"/>
      <c r="W74" s="483"/>
      <c r="X74" s="483"/>
      <c r="Y74" s="483"/>
      <c r="Z74" s="483"/>
      <c r="AA74" s="874"/>
      <c r="AB74" s="27"/>
    </row>
    <row r="75" spans="2:28" x14ac:dyDescent="0.2">
      <c r="B75" s="2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29"/>
    </row>
  </sheetData>
  <mergeCells count="137">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Z21"/>
    <mergeCell ref="X28:Z28"/>
    <mergeCell ref="T28:V28"/>
    <mergeCell ref="O28:R28"/>
    <mergeCell ref="K28:N28"/>
    <mergeCell ref="C34:AA34"/>
    <mergeCell ref="C35:G35"/>
    <mergeCell ref="K35:AA35"/>
    <mergeCell ref="C26:H26"/>
    <mergeCell ref="I26:AA26"/>
    <mergeCell ref="C28:H28"/>
    <mergeCell ref="I28:J28"/>
    <mergeCell ref="K32:N32"/>
    <mergeCell ref="O32:R32"/>
    <mergeCell ref="C39:G39"/>
    <mergeCell ref="K39:AA39"/>
    <mergeCell ref="C36:G36"/>
    <mergeCell ref="K36:AA36"/>
    <mergeCell ref="C37:G37"/>
    <mergeCell ref="K37:AA37"/>
    <mergeCell ref="C38:G38"/>
    <mergeCell ref="K38:AA38"/>
    <mergeCell ref="S32:T32"/>
    <mergeCell ref="U32:W32"/>
    <mergeCell ref="X32:Y32"/>
    <mergeCell ref="Z32:AA32"/>
    <mergeCell ref="C30:J32"/>
    <mergeCell ref="C66:G66"/>
    <mergeCell ref="H66:I66"/>
    <mergeCell ref="J66:M66"/>
    <mergeCell ref="C40:G40"/>
    <mergeCell ref="K40:AA40"/>
    <mergeCell ref="C43:AA44"/>
    <mergeCell ref="C45:AA57"/>
    <mergeCell ref="C60:G62"/>
    <mergeCell ref="H60:I62"/>
    <mergeCell ref="J60:M62"/>
    <mergeCell ref="V60:AA62"/>
    <mergeCell ref="N60:U62"/>
    <mergeCell ref="N63:U63"/>
    <mergeCell ref="N64:U64"/>
    <mergeCell ref="N65:U65"/>
    <mergeCell ref="N66:U66"/>
    <mergeCell ref="V63:AA63"/>
    <mergeCell ref="V64:AA64"/>
    <mergeCell ref="V65:AA65"/>
    <mergeCell ref="V66:AA66"/>
    <mergeCell ref="C63:G63"/>
    <mergeCell ref="H63:I63"/>
    <mergeCell ref="J63:M63"/>
    <mergeCell ref="C64:G64"/>
    <mergeCell ref="H64:I64"/>
    <mergeCell ref="J64:M64"/>
    <mergeCell ref="C65:G65"/>
    <mergeCell ref="H65:I65"/>
    <mergeCell ref="J65:M65"/>
    <mergeCell ref="V71:AA71"/>
    <mergeCell ref="V72:AA72"/>
    <mergeCell ref="V73:AA73"/>
    <mergeCell ref="V74:AA74"/>
    <mergeCell ref="H67:I67"/>
    <mergeCell ref="J67:M67"/>
    <mergeCell ref="C68:G68"/>
    <mergeCell ref="H68:I68"/>
    <mergeCell ref="J68:M68"/>
    <mergeCell ref="C69:G69"/>
    <mergeCell ref="H69:I69"/>
    <mergeCell ref="J69:M69"/>
    <mergeCell ref="C70:G70"/>
    <mergeCell ref="N67:U67"/>
    <mergeCell ref="N68:U68"/>
    <mergeCell ref="N69:U69"/>
    <mergeCell ref="N70:U70"/>
    <mergeCell ref="V67:AA67"/>
    <mergeCell ref="V68:AA68"/>
    <mergeCell ref="V69:AA69"/>
    <mergeCell ref="V70:AA70"/>
    <mergeCell ref="C67:G67"/>
    <mergeCell ref="C74:G74"/>
    <mergeCell ref="H74:I74"/>
    <mergeCell ref="J74:M74"/>
    <mergeCell ref="C71:G71"/>
    <mergeCell ref="H71:I71"/>
    <mergeCell ref="N71:U71"/>
    <mergeCell ref="N72:U72"/>
    <mergeCell ref="N73:U73"/>
    <mergeCell ref="N74:U74"/>
    <mergeCell ref="J71:M71"/>
    <mergeCell ref="C72:G72"/>
    <mergeCell ref="H72:I72"/>
    <mergeCell ref="J72:M72"/>
    <mergeCell ref="H70:I70"/>
    <mergeCell ref="J70:M70"/>
    <mergeCell ref="C73:G73"/>
    <mergeCell ref="H73:I73"/>
    <mergeCell ref="J73:M73"/>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AU75"/>
  <sheetViews>
    <sheetView view="pageBreakPreview" topLeftCell="A29" zoomScale="70" zoomScaleNormal="100" zoomScaleSheetLayoutView="70" zoomScalePageLayoutView="70" workbookViewId="0">
      <selection activeCell="H38" sqref="H38:J38"/>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9.5703125" style="1" customWidth="1"/>
    <col min="9" max="9" width="27.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31" width="3.7109375" style="1"/>
    <col min="32" max="32" width="8.28515625" style="1" customWidth="1"/>
    <col min="33" max="42" width="3.7109375" style="1"/>
    <col min="43" max="43" width="3.7109375" style="1" customWidth="1"/>
    <col min="44" max="44" width="16.140625" style="1" customWidth="1"/>
    <col min="45" max="45" width="22.28515625" style="1" customWidth="1"/>
    <col min="46" max="46" width="18.140625" style="1" customWidth="1"/>
    <col min="47" max="47" width="14" style="1" customWidth="1"/>
    <col min="48" max="49" width="3.7109375" style="1"/>
    <col min="50" max="50" width="6.140625" style="1" bestFit="1" customWidth="1"/>
    <col min="51" max="16384" width="3.7109375" style="1"/>
  </cols>
  <sheetData>
    <row r="1" spans="2:28" ht="15" thickBot="1" x14ac:dyDescent="0.25">
      <c r="B1" s="2"/>
      <c r="C1" s="2"/>
      <c r="D1" s="2"/>
      <c r="E1" s="2"/>
      <c r="F1" s="2"/>
    </row>
    <row r="2" spans="2:28" ht="45.75" customHeight="1" x14ac:dyDescent="0.2">
      <c r="B2" s="478"/>
      <c r="C2" s="479"/>
      <c r="D2" s="479"/>
      <c r="E2" s="479"/>
      <c r="F2" s="479"/>
      <c r="G2" s="479"/>
      <c r="H2" s="484" t="s">
        <v>0</v>
      </c>
      <c r="I2" s="484"/>
      <c r="J2" s="484"/>
      <c r="K2" s="484"/>
      <c r="L2" s="484"/>
      <c r="M2" s="484"/>
      <c r="N2" s="484"/>
      <c r="O2" s="484"/>
      <c r="P2" s="484"/>
      <c r="Q2" s="484"/>
      <c r="R2" s="484"/>
      <c r="S2" s="484"/>
      <c r="T2" s="484"/>
      <c r="U2" s="484"/>
      <c r="V2" s="484"/>
      <c r="W2" s="484"/>
      <c r="X2" s="484"/>
      <c r="Y2" s="484"/>
      <c r="Z2" s="484"/>
      <c r="AA2" s="484"/>
      <c r="AB2" s="485"/>
    </row>
    <row r="3" spans="2:28" ht="15" x14ac:dyDescent="0.2">
      <c r="B3" s="480"/>
      <c r="C3" s="481"/>
      <c r="D3" s="481"/>
      <c r="E3" s="481"/>
      <c r="F3" s="481"/>
      <c r="G3" s="481"/>
      <c r="H3" s="486" t="s">
        <v>1</v>
      </c>
      <c r="I3" s="486"/>
      <c r="J3" s="486"/>
      <c r="K3" s="486"/>
      <c r="L3" s="486"/>
      <c r="M3" s="486"/>
      <c r="N3" s="486"/>
      <c r="O3" s="486"/>
      <c r="P3" s="486" t="s">
        <v>2</v>
      </c>
      <c r="Q3" s="486"/>
      <c r="R3" s="486"/>
      <c r="S3" s="486"/>
      <c r="T3" s="486"/>
      <c r="U3" s="486"/>
      <c r="V3" s="486"/>
      <c r="W3" s="486"/>
      <c r="X3" s="486"/>
      <c r="Y3" s="486"/>
      <c r="Z3" s="486"/>
      <c r="AA3" s="486"/>
      <c r="AB3" s="487"/>
    </row>
    <row r="4" spans="2:28" ht="15.75" thickBot="1" x14ac:dyDescent="0.25">
      <c r="B4" s="482"/>
      <c r="C4" s="483"/>
      <c r="D4" s="483"/>
      <c r="E4" s="483"/>
      <c r="F4" s="483"/>
      <c r="G4" s="483"/>
      <c r="H4" s="488" t="s">
        <v>3</v>
      </c>
      <c r="I4" s="488"/>
      <c r="J4" s="488"/>
      <c r="K4" s="488"/>
      <c r="L4" s="488"/>
      <c r="M4" s="488"/>
      <c r="N4" s="488"/>
      <c r="O4" s="488"/>
      <c r="P4" s="488"/>
      <c r="Q4" s="488"/>
      <c r="R4" s="488"/>
      <c r="S4" s="488"/>
      <c r="T4" s="488"/>
      <c r="U4" s="488"/>
      <c r="V4" s="488"/>
      <c r="W4" s="488"/>
      <c r="X4" s="488"/>
      <c r="Y4" s="488"/>
      <c r="Z4" s="488"/>
      <c r="AA4" s="488"/>
      <c r="AB4" s="48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444" t="s">
        <v>4</v>
      </c>
      <c r="D7" s="445"/>
      <c r="E7" s="445"/>
      <c r="F7" s="445"/>
      <c r="G7" s="445"/>
      <c r="H7" s="446"/>
      <c r="I7" s="770" t="s">
        <v>211</v>
      </c>
      <c r="J7" s="771"/>
      <c r="K7" s="771"/>
      <c r="L7" s="771"/>
      <c r="M7" s="771"/>
      <c r="N7" s="771"/>
      <c r="O7" s="771"/>
      <c r="P7" s="771"/>
      <c r="Q7" s="771"/>
      <c r="R7" s="771"/>
      <c r="S7" s="771"/>
      <c r="T7" s="771"/>
      <c r="U7" s="771"/>
      <c r="V7" s="771"/>
      <c r="W7" s="771"/>
      <c r="X7" s="771"/>
      <c r="Y7" s="771"/>
      <c r="Z7" s="771"/>
      <c r="AA7" s="772"/>
      <c r="AB7" s="10"/>
    </row>
    <row r="8" spans="2:28" ht="15.75" thickBot="1" x14ac:dyDescent="0.25">
      <c r="B8" s="9"/>
      <c r="C8" s="447"/>
      <c r="D8" s="448"/>
      <c r="E8" s="448"/>
      <c r="F8" s="448"/>
      <c r="G8" s="448"/>
      <c r="H8" s="449"/>
      <c r="I8" s="773"/>
      <c r="J8" s="774"/>
      <c r="K8" s="774"/>
      <c r="L8" s="774"/>
      <c r="M8" s="774"/>
      <c r="N8" s="774"/>
      <c r="O8" s="774"/>
      <c r="P8" s="774"/>
      <c r="Q8" s="774"/>
      <c r="R8" s="774"/>
      <c r="S8" s="774"/>
      <c r="T8" s="774"/>
      <c r="U8" s="774"/>
      <c r="V8" s="774"/>
      <c r="W8" s="774"/>
      <c r="X8" s="774"/>
      <c r="Y8" s="774"/>
      <c r="Z8" s="774"/>
      <c r="AA8" s="77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444" t="s">
        <v>6</v>
      </c>
      <c r="D10" s="445"/>
      <c r="E10" s="445"/>
      <c r="F10" s="445"/>
      <c r="G10" s="445"/>
      <c r="H10" s="446"/>
      <c r="I10" s="501" t="s">
        <v>249</v>
      </c>
      <c r="J10" s="502"/>
      <c r="K10" s="502"/>
      <c r="L10" s="502"/>
      <c r="M10" s="502"/>
      <c r="N10" s="502"/>
      <c r="O10" s="502"/>
      <c r="P10" s="502"/>
      <c r="Q10" s="503"/>
      <c r="R10" s="498" t="s">
        <v>8</v>
      </c>
      <c r="S10" s="499"/>
      <c r="T10" s="499"/>
      <c r="U10" s="500"/>
      <c r="V10" s="400" t="s">
        <v>9</v>
      </c>
      <c r="W10" s="401"/>
      <c r="X10" s="401"/>
      <c r="Y10" s="401"/>
      <c r="Z10" s="401"/>
      <c r="AA10" s="402"/>
      <c r="AB10" s="10"/>
    </row>
    <row r="11" spans="2:28" ht="28.5" customHeight="1" thickBot="1" x14ac:dyDescent="0.25">
      <c r="B11" s="9"/>
      <c r="C11" s="447"/>
      <c r="D11" s="448"/>
      <c r="E11" s="448"/>
      <c r="F11" s="448"/>
      <c r="G11" s="448"/>
      <c r="H11" s="449"/>
      <c r="I11" s="504"/>
      <c r="J11" s="505"/>
      <c r="K11" s="505"/>
      <c r="L11" s="505"/>
      <c r="M11" s="505"/>
      <c r="N11" s="505"/>
      <c r="O11" s="505"/>
      <c r="P11" s="505"/>
      <c r="Q11" s="506"/>
      <c r="R11" s="427" t="s">
        <v>250</v>
      </c>
      <c r="S11" s="507"/>
      <c r="T11" s="507"/>
      <c r="U11" s="508"/>
      <c r="V11" s="477" t="s">
        <v>251</v>
      </c>
      <c r="W11" s="496"/>
      <c r="X11" s="496"/>
      <c r="Y11" s="496"/>
      <c r="Z11" s="496"/>
      <c r="AA11" s="49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444" t="s">
        <v>11</v>
      </c>
      <c r="D13" s="445"/>
      <c r="E13" s="445"/>
      <c r="F13" s="445"/>
      <c r="G13" s="445"/>
      <c r="H13" s="446"/>
      <c r="I13" s="450" t="s">
        <v>252</v>
      </c>
      <c r="J13" s="451"/>
      <c r="K13" s="451"/>
      <c r="L13" s="451"/>
      <c r="M13" s="451"/>
      <c r="N13" s="451"/>
      <c r="O13" s="451"/>
      <c r="P13" s="451"/>
      <c r="Q13" s="451"/>
      <c r="R13" s="451"/>
      <c r="S13" s="452"/>
      <c r="T13" s="444" t="s">
        <v>13</v>
      </c>
      <c r="U13" s="445"/>
      <c r="V13" s="445"/>
      <c r="W13" s="445"/>
      <c r="X13" s="445"/>
      <c r="Y13" s="445"/>
      <c r="Z13" s="445"/>
      <c r="AA13" s="446"/>
      <c r="AB13" s="16"/>
    </row>
    <row r="14" spans="2:28" ht="45" customHeight="1" thickBot="1" x14ac:dyDescent="0.25">
      <c r="B14" s="14"/>
      <c r="C14" s="447"/>
      <c r="D14" s="448"/>
      <c r="E14" s="448"/>
      <c r="F14" s="448"/>
      <c r="G14" s="448"/>
      <c r="H14" s="449"/>
      <c r="I14" s="453"/>
      <c r="J14" s="454"/>
      <c r="K14" s="454"/>
      <c r="L14" s="454"/>
      <c r="M14" s="454"/>
      <c r="N14" s="454"/>
      <c r="O14" s="454"/>
      <c r="P14" s="454"/>
      <c r="Q14" s="454"/>
      <c r="R14" s="454"/>
      <c r="S14" s="455"/>
      <c r="T14" s="456" t="s">
        <v>67</v>
      </c>
      <c r="U14" s="457"/>
      <c r="V14" s="457"/>
      <c r="W14" s="457"/>
      <c r="X14" s="457"/>
      <c r="Y14" s="457"/>
      <c r="Z14" s="457"/>
      <c r="AA14" s="458"/>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21" t="s">
        <v>15</v>
      </c>
      <c r="D16" s="422"/>
      <c r="E16" s="422"/>
      <c r="F16" s="422"/>
      <c r="G16" s="422"/>
      <c r="H16" s="423"/>
      <c r="I16" s="424" t="s">
        <v>253</v>
      </c>
      <c r="J16" s="425"/>
      <c r="K16" s="425"/>
      <c r="L16" s="425"/>
      <c r="M16" s="425"/>
      <c r="N16" s="425"/>
      <c r="O16" s="425"/>
      <c r="P16" s="425"/>
      <c r="Q16" s="425"/>
      <c r="R16" s="425"/>
      <c r="S16" s="425"/>
      <c r="T16" s="425"/>
      <c r="U16" s="425"/>
      <c r="V16" s="425"/>
      <c r="W16" s="425"/>
      <c r="X16" s="425"/>
      <c r="Y16" s="425"/>
      <c r="Z16" s="425"/>
      <c r="AA16" s="426"/>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421" t="s">
        <v>17</v>
      </c>
      <c r="D18" s="422"/>
      <c r="E18" s="422"/>
      <c r="F18" s="422"/>
      <c r="G18" s="422"/>
      <c r="H18" s="423"/>
      <c r="I18" s="424" t="s">
        <v>254</v>
      </c>
      <c r="J18" s="425"/>
      <c r="K18" s="425"/>
      <c r="L18" s="425"/>
      <c r="M18" s="425"/>
      <c r="N18" s="425"/>
      <c r="O18" s="425"/>
      <c r="P18" s="425"/>
      <c r="Q18" s="425"/>
      <c r="R18" s="425"/>
      <c r="S18" s="425"/>
      <c r="T18" s="425"/>
      <c r="U18" s="425"/>
      <c r="V18" s="425"/>
      <c r="W18" s="425"/>
      <c r="X18" s="425"/>
      <c r="Y18" s="425"/>
      <c r="Z18" s="425"/>
      <c r="AA18" s="426"/>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462" t="s">
        <v>19</v>
      </c>
      <c r="D20" s="463"/>
      <c r="E20" s="463"/>
      <c r="F20" s="463"/>
      <c r="G20" s="463"/>
      <c r="H20" s="464"/>
      <c r="I20" s="468" t="s">
        <v>217</v>
      </c>
      <c r="J20" s="469"/>
      <c r="K20" s="469"/>
      <c r="L20" s="470"/>
      <c r="M20" s="400" t="s">
        <v>21</v>
      </c>
      <c r="N20" s="401"/>
      <c r="O20" s="401"/>
      <c r="P20" s="401"/>
      <c r="Q20" s="401"/>
      <c r="R20" s="401"/>
      <c r="S20" s="402"/>
      <c r="T20" s="400" t="s">
        <v>22</v>
      </c>
      <c r="U20" s="401"/>
      <c r="V20" s="401"/>
      <c r="W20" s="401"/>
      <c r="X20" s="401"/>
      <c r="Y20" s="401"/>
      <c r="Z20" s="401"/>
      <c r="AA20" s="402"/>
      <c r="AB20" s="16"/>
    </row>
    <row r="21" spans="2:28" ht="30.75" customHeight="1" thickBot="1" x14ac:dyDescent="0.25">
      <c r="B21" s="14"/>
      <c r="C21" s="465"/>
      <c r="D21" s="466"/>
      <c r="E21" s="466"/>
      <c r="F21" s="466"/>
      <c r="G21" s="466"/>
      <c r="H21" s="467"/>
      <c r="I21" s="471"/>
      <c r="J21" s="472"/>
      <c r="K21" s="472"/>
      <c r="L21" s="473"/>
      <c r="M21" s="474" t="s">
        <v>218</v>
      </c>
      <c r="N21" s="475"/>
      <c r="O21" s="475"/>
      <c r="P21" s="475"/>
      <c r="Q21" s="475"/>
      <c r="R21" s="475"/>
      <c r="S21" s="476"/>
      <c r="T21" s="474" t="s">
        <v>219</v>
      </c>
      <c r="U21" s="475"/>
      <c r="V21" s="475"/>
      <c r="W21" s="475"/>
      <c r="X21" s="475"/>
      <c r="Y21" s="475"/>
      <c r="Z21" s="475"/>
      <c r="AA21" s="475"/>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400" t="s">
        <v>25</v>
      </c>
      <c r="D23" s="401"/>
      <c r="E23" s="401"/>
      <c r="F23" s="401"/>
      <c r="G23" s="401"/>
      <c r="H23" s="401"/>
      <c r="I23" s="402"/>
      <c r="J23" s="400" t="s">
        <v>26</v>
      </c>
      <c r="K23" s="401"/>
      <c r="L23" s="401"/>
      <c r="M23" s="401"/>
      <c r="N23" s="401"/>
      <c r="O23" s="401"/>
      <c r="P23" s="402"/>
      <c r="Q23" s="400" t="s">
        <v>27</v>
      </c>
      <c r="R23" s="401"/>
      <c r="S23" s="401"/>
      <c r="T23" s="401"/>
      <c r="U23" s="401"/>
      <c r="V23" s="401"/>
      <c r="W23" s="401"/>
      <c r="X23" s="401"/>
      <c r="Y23" s="401"/>
      <c r="Z23" s="401"/>
      <c r="AA23" s="402"/>
      <c r="AB23" s="16"/>
    </row>
    <row r="24" spans="2:28" ht="47.45" customHeight="1" thickBot="1" x14ac:dyDescent="0.25">
      <c r="B24" s="14"/>
      <c r="C24" s="403" t="s">
        <v>255</v>
      </c>
      <c r="D24" s="404"/>
      <c r="E24" s="404"/>
      <c r="F24" s="404"/>
      <c r="G24" s="404"/>
      <c r="H24" s="404"/>
      <c r="I24" s="405"/>
      <c r="J24" s="403" t="s">
        <v>256</v>
      </c>
      <c r="K24" s="404"/>
      <c r="L24" s="404"/>
      <c r="M24" s="404"/>
      <c r="N24" s="404"/>
      <c r="O24" s="404"/>
      <c r="P24" s="405"/>
      <c r="Q24" s="894" t="s">
        <v>257</v>
      </c>
      <c r="R24" s="895"/>
      <c r="S24" s="895"/>
      <c r="T24" s="895"/>
      <c r="U24" s="895"/>
      <c r="V24" s="895"/>
      <c r="W24" s="895"/>
      <c r="X24" s="895"/>
      <c r="Y24" s="895"/>
      <c r="Z24" s="895"/>
      <c r="AA24" s="896"/>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21" t="s">
        <v>31</v>
      </c>
      <c r="D26" s="422"/>
      <c r="E26" s="422"/>
      <c r="F26" s="422"/>
      <c r="G26" s="422"/>
      <c r="H26" s="423"/>
      <c r="I26" s="424" t="s">
        <v>258</v>
      </c>
      <c r="J26" s="425"/>
      <c r="K26" s="425"/>
      <c r="L26" s="425"/>
      <c r="M26" s="425"/>
      <c r="N26" s="425"/>
      <c r="O26" s="425"/>
      <c r="P26" s="425"/>
      <c r="Q26" s="425"/>
      <c r="R26" s="425"/>
      <c r="S26" s="425"/>
      <c r="T26" s="425"/>
      <c r="U26" s="425"/>
      <c r="V26" s="425"/>
      <c r="W26" s="425"/>
      <c r="X26" s="425"/>
      <c r="Y26" s="425"/>
      <c r="Z26" s="425"/>
      <c r="AA26" s="426"/>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21" t="s">
        <v>33</v>
      </c>
      <c r="D28" s="422"/>
      <c r="E28" s="422"/>
      <c r="F28" s="422"/>
      <c r="G28" s="422"/>
      <c r="H28" s="423"/>
      <c r="I28" s="427">
        <v>1</v>
      </c>
      <c r="J28" s="424"/>
      <c r="K28" s="409" t="s">
        <v>34</v>
      </c>
      <c r="L28" s="410"/>
      <c r="M28" s="410"/>
      <c r="N28" s="411"/>
      <c r="O28" s="461" t="s">
        <v>35</v>
      </c>
      <c r="P28" s="459"/>
      <c r="Q28" s="459"/>
      <c r="R28" s="460"/>
      <c r="S28" s="64" t="s">
        <v>37</v>
      </c>
      <c r="T28" s="459" t="s">
        <v>36</v>
      </c>
      <c r="U28" s="459"/>
      <c r="V28" s="460"/>
      <c r="W28" s="31"/>
      <c r="X28" s="441" t="s">
        <v>38</v>
      </c>
      <c r="Y28" s="442"/>
      <c r="Z28" s="443"/>
      <c r="AA28" s="30"/>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32" t="s">
        <v>39</v>
      </c>
      <c r="D30" s="433"/>
      <c r="E30" s="433"/>
      <c r="F30" s="433"/>
      <c r="G30" s="433"/>
      <c r="H30" s="433"/>
      <c r="I30" s="433"/>
      <c r="J30" s="434"/>
      <c r="K30" s="515" t="s">
        <v>40</v>
      </c>
      <c r="L30" s="516"/>
      <c r="M30" s="516"/>
      <c r="N30" s="516"/>
      <c r="O30" s="516"/>
      <c r="P30" s="516"/>
      <c r="Q30" s="516"/>
      <c r="R30" s="516"/>
      <c r="S30" s="517" t="s">
        <v>41</v>
      </c>
      <c r="T30" s="517"/>
      <c r="U30" s="517"/>
      <c r="V30" s="517"/>
      <c r="W30" s="517"/>
      <c r="X30" s="518" t="s">
        <v>42</v>
      </c>
      <c r="Y30" s="518"/>
      <c r="Z30" s="518"/>
      <c r="AA30" s="519"/>
      <c r="AB30" s="16"/>
    </row>
    <row r="31" spans="2:28" ht="14.25" customHeight="1" x14ac:dyDescent="0.2">
      <c r="B31" s="14"/>
      <c r="C31" s="435"/>
      <c r="D31" s="436"/>
      <c r="E31" s="436"/>
      <c r="F31" s="436"/>
      <c r="G31" s="436"/>
      <c r="H31" s="436"/>
      <c r="I31" s="436"/>
      <c r="J31" s="437"/>
      <c r="K31" s="520" t="s">
        <v>43</v>
      </c>
      <c r="L31" s="521"/>
      <c r="M31" s="521"/>
      <c r="N31" s="521"/>
      <c r="O31" s="521" t="s">
        <v>44</v>
      </c>
      <c r="P31" s="521"/>
      <c r="Q31" s="521"/>
      <c r="R31" s="521"/>
      <c r="S31" s="521" t="s">
        <v>43</v>
      </c>
      <c r="T31" s="521"/>
      <c r="U31" s="521" t="s">
        <v>44</v>
      </c>
      <c r="V31" s="521"/>
      <c r="W31" s="521"/>
      <c r="X31" s="521" t="s">
        <v>43</v>
      </c>
      <c r="Y31" s="521"/>
      <c r="Z31" s="521" t="s">
        <v>44</v>
      </c>
      <c r="AA31" s="522"/>
      <c r="AB31" s="16"/>
    </row>
    <row r="32" spans="2:28" ht="15" customHeight="1" thickBot="1" x14ac:dyDescent="0.25">
      <c r="B32" s="14"/>
      <c r="C32" s="438"/>
      <c r="D32" s="439"/>
      <c r="E32" s="439"/>
      <c r="F32" s="439"/>
      <c r="G32" s="439"/>
      <c r="H32" s="439"/>
      <c r="I32" s="439"/>
      <c r="J32" s="440"/>
      <c r="K32" s="587">
        <v>0</v>
      </c>
      <c r="L32" s="429"/>
      <c r="M32" s="429"/>
      <c r="N32" s="429"/>
      <c r="O32" s="430">
        <v>0.89</v>
      </c>
      <c r="P32" s="429"/>
      <c r="Q32" s="429"/>
      <c r="R32" s="429"/>
      <c r="S32" s="430">
        <v>0.9</v>
      </c>
      <c r="T32" s="429"/>
      <c r="U32" s="430">
        <v>0.99</v>
      </c>
      <c r="V32" s="429"/>
      <c r="W32" s="429"/>
      <c r="X32" s="430">
        <v>1</v>
      </c>
      <c r="Y32" s="429"/>
      <c r="Z32" s="430">
        <v>1.1000000000000001</v>
      </c>
      <c r="AA32" s="431"/>
      <c r="AB32" s="16"/>
    </row>
    <row r="33" spans="2:47"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47" s="18" customFormat="1" ht="15.75" thickBot="1" x14ac:dyDescent="0.25">
      <c r="B34" s="19"/>
      <c r="C34" s="756" t="s">
        <v>45</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47" s="18" customFormat="1" ht="45.75" thickBot="1" x14ac:dyDescent="0.25">
      <c r="B35" s="19"/>
      <c r="C35" s="756" t="s">
        <v>46</v>
      </c>
      <c r="D35" s="757"/>
      <c r="E35" s="757"/>
      <c r="F35" s="757"/>
      <c r="G35" s="758"/>
      <c r="H35" s="94" t="s">
        <v>259</v>
      </c>
      <c r="I35" s="94" t="s">
        <v>260</v>
      </c>
      <c r="J35" s="94" t="s">
        <v>49</v>
      </c>
      <c r="K35" s="759" t="s">
        <v>50</v>
      </c>
      <c r="L35" s="760"/>
      <c r="M35" s="760"/>
      <c r="N35" s="760"/>
      <c r="O35" s="760"/>
      <c r="P35" s="760"/>
      <c r="Q35" s="760"/>
      <c r="R35" s="760"/>
      <c r="S35" s="760"/>
      <c r="T35" s="760"/>
      <c r="U35" s="760"/>
      <c r="V35" s="760"/>
      <c r="W35" s="760"/>
      <c r="X35" s="760"/>
      <c r="Y35" s="760"/>
      <c r="Z35" s="760"/>
      <c r="AA35" s="761"/>
      <c r="AB35" s="16"/>
    </row>
    <row r="36" spans="2:47" s="18" customFormat="1" ht="79.5" customHeight="1" x14ac:dyDescent="0.2">
      <c r="B36" s="19"/>
      <c r="C36" s="744" t="s">
        <v>227</v>
      </c>
      <c r="D36" s="745"/>
      <c r="E36" s="745"/>
      <c r="F36" s="745"/>
      <c r="G36" s="746"/>
      <c r="H36" s="95">
        <v>687</v>
      </c>
      <c r="I36" s="97">
        <v>680</v>
      </c>
      <c r="J36" s="129">
        <f>+H36/I36</f>
        <v>1.0102941176470588</v>
      </c>
      <c r="K36" s="891" t="s">
        <v>261</v>
      </c>
      <c r="L36" s="892"/>
      <c r="M36" s="892"/>
      <c r="N36" s="892"/>
      <c r="O36" s="892"/>
      <c r="P36" s="892"/>
      <c r="Q36" s="892"/>
      <c r="R36" s="892"/>
      <c r="S36" s="892"/>
      <c r="T36" s="892"/>
      <c r="U36" s="892"/>
      <c r="V36" s="892"/>
      <c r="W36" s="892"/>
      <c r="X36" s="892"/>
      <c r="Y36" s="892"/>
      <c r="Z36" s="892"/>
      <c r="AA36" s="893"/>
      <c r="AB36" s="16"/>
    </row>
    <row r="37" spans="2:47" s="18" customFormat="1" ht="82.5" customHeight="1" x14ac:dyDescent="0.2">
      <c r="B37" s="19"/>
      <c r="C37" s="744" t="s">
        <v>229</v>
      </c>
      <c r="D37" s="745"/>
      <c r="E37" s="745"/>
      <c r="F37" s="745"/>
      <c r="G37" s="746"/>
      <c r="H37" s="97">
        <v>554</v>
      </c>
      <c r="I37" s="97">
        <v>550</v>
      </c>
      <c r="J37" s="129">
        <f>+H37/I37</f>
        <v>1.0072727272727273</v>
      </c>
      <c r="K37" s="891" t="s">
        <v>262</v>
      </c>
      <c r="L37" s="892"/>
      <c r="M37" s="892"/>
      <c r="N37" s="892"/>
      <c r="O37" s="892"/>
      <c r="P37" s="892"/>
      <c r="Q37" s="892"/>
      <c r="R37" s="892"/>
      <c r="S37" s="892"/>
      <c r="T37" s="892"/>
      <c r="U37" s="892"/>
      <c r="V37" s="892"/>
      <c r="W37" s="892"/>
      <c r="X37" s="892"/>
      <c r="Y37" s="892"/>
      <c r="Z37" s="892"/>
      <c r="AA37" s="893"/>
      <c r="AB37" s="16"/>
    </row>
    <row r="38" spans="2:47" s="18" customFormat="1" ht="82.5" customHeight="1" x14ac:dyDescent="0.2">
      <c r="B38" s="19"/>
      <c r="C38" s="744" t="s">
        <v>231</v>
      </c>
      <c r="D38" s="745"/>
      <c r="E38" s="745"/>
      <c r="F38" s="745"/>
      <c r="G38" s="746"/>
      <c r="H38" s="97">
        <v>544</v>
      </c>
      <c r="I38" s="97">
        <v>550</v>
      </c>
      <c r="J38" s="129">
        <f>+H38/I38</f>
        <v>0.98909090909090913</v>
      </c>
      <c r="K38" s="891" t="s">
        <v>263</v>
      </c>
      <c r="L38" s="892"/>
      <c r="M38" s="892"/>
      <c r="N38" s="892"/>
      <c r="O38" s="892"/>
      <c r="P38" s="892"/>
      <c r="Q38" s="892"/>
      <c r="R38" s="892"/>
      <c r="S38" s="892"/>
      <c r="T38" s="892"/>
      <c r="U38" s="892"/>
      <c r="V38" s="892"/>
      <c r="W38" s="892"/>
      <c r="X38" s="892"/>
      <c r="Y38" s="892"/>
      <c r="Z38" s="892"/>
      <c r="AA38" s="893"/>
      <c r="AB38" s="16"/>
    </row>
    <row r="39" spans="2:47" s="18" customFormat="1" ht="48" customHeight="1" thickBot="1" x14ac:dyDescent="0.25">
      <c r="B39" s="19"/>
      <c r="C39" s="744" t="s">
        <v>233</v>
      </c>
      <c r="D39" s="745"/>
      <c r="E39" s="745"/>
      <c r="F39" s="745"/>
      <c r="G39" s="746"/>
      <c r="H39" s="97"/>
      <c r="I39" s="97">
        <v>250</v>
      </c>
      <c r="J39" s="129">
        <f>+H39/I39</f>
        <v>0</v>
      </c>
      <c r="K39" s="747"/>
      <c r="L39" s="748"/>
      <c r="M39" s="748"/>
      <c r="N39" s="748"/>
      <c r="O39" s="748"/>
      <c r="P39" s="748"/>
      <c r="Q39" s="748"/>
      <c r="R39" s="748"/>
      <c r="S39" s="748"/>
      <c r="T39" s="748"/>
      <c r="U39" s="748"/>
      <c r="V39" s="748"/>
      <c r="W39" s="748"/>
      <c r="X39" s="748"/>
      <c r="Y39" s="748"/>
      <c r="Z39" s="748"/>
      <c r="AA39" s="749"/>
      <c r="AB39" s="16"/>
    </row>
    <row r="40" spans="2:47" s="18" customFormat="1" ht="15.75" customHeight="1" thickBot="1" x14ac:dyDescent="0.3">
      <c r="B40" s="19"/>
      <c r="C40" s="750" t="s">
        <v>53</v>
      </c>
      <c r="D40" s="751"/>
      <c r="E40" s="751"/>
      <c r="F40" s="751"/>
      <c r="G40" s="752"/>
      <c r="H40" s="128">
        <f>SUM(H36:H39)</f>
        <v>1785</v>
      </c>
      <c r="I40" s="127">
        <f>SUM(I36:I39)</f>
        <v>2030</v>
      </c>
      <c r="J40" s="126">
        <f>H40/I40</f>
        <v>0.87931034482758619</v>
      </c>
      <c r="K40" s="753"/>
      <c r="L40" s="754"/>
      <c r="M40" s="754"/>
      <c r="N40" s="754"/>
      <c r="O40" s="754"/>
      <c r="P40" s="754"/>
      <c r="Q40" s="754"/>
      <c r="R40" s="754"/>
      <c r="S40" s="754"/>
      <c r="T40" s="754"/>
      <c r="U40" s="754"/>
      <c r="V40" s="754"/>
      <c r="W40" s="754"/>
      <c r="X40" s="754"/>
      <c r="Y40" s="754"/>
      <c r="Z40" s="754"/>
      <c r="AA40" s="755"/>
      <c r="AB40" s="16"/>
    </row>
    <row r="41" spans="2:47" s="18" customFormat="1" ht="5.25" customHeight="1" x14ac:dyDescent="0.2">
      <c r="B41" s="19"/>
      <c r="C41" s="15"/>
      <c r="D41" s="15"/>
      <c r="E41" s="15"/>
      <c r="F41" s="15"/>
      <c r="G41" s="15"/>
      <c r="H41" s="100"/>
      <c r="I41" s="100"/>
      <c r="J41" s="101"/>
      <c r="K41" s="15"/>
      <c r="L41" s="15"/>
      <c r="M41" s="15"/>
      <c r="N41" s="15"/>
      <c r="O41" s="15"/>
      <c r="P41" s="15"/>
      <c r="Q41" s="15"/>
      <c r="R41" s="15"/>
      <c r="S41" s="15"/>
      <c r="T41" s="15"/>
      <c r="U41" s="15"/>
      <c r="V41" s="15"/>
      <c r="W41" s="15"/>
      <c r="X41" s="15"/>
      <c r="Y41" s="15"/>
      <c r="Z41" s="15"/>
      <c r="AA41" s="15"/>
      <c r="AB41" s="16"/>
    </row>
    <row r="42" spans="2:47" s="18" customFormat="1" ht="15" thickBot="1" x14ac:dyDescent="0.25">
      <c r="B42" s="19"/>
      <c r="C42" s="15"/>
      <c r="D42" s="15"/>
      <c r="E42" s="15"/>
      <c r="F42" s="15"/>
      <c r="G42" s="15"/>
      <c r="H42" s="100"/>
      <c r="I42" s="100"/>
      <c r="J42" s="101"/>
      <c r="K42" s="15"/>
      <c r="L42" s="15"/>
      <c r="M42" s="15"/>
      <c r="N42" s="15"/>
      <c r="O42" s="15"/>
      <c r="P42" s="15"/>
      <c r="Q42" s="15"/>
      <c r="R42" s="15"/>
      <c r="S42" s="15"/>
      <c r="T42" s="15"/>
      <c r="U42" s="15"/>
      <c r="V42" s="15"/>
      <c r="W42" s="15"/>
      <c r="X42" s="15"/>
      <c r="Y42" s="15"/>
      <c r="Z42" s="15"/>
      <c r="AA42" s="15"/>
      <c r="AB42" s="16"/>
    </row>
    <row r="43" spans="2:47" s="18" customFormat="1" x14ac:dyDescent="0.2">
      <c r="B43" s="19"/>
      <c r="C43" s="588" t="s">
        <v>54</v>
      </c>
      <c r="D43" s="589"/>
      <c r="E43" s="589"/>
      <c r="F43" s="589"/>
      <c r="G43" s="589"/>
      <c r="H43" s="589"/>
      <c r="I43" s="589"/>
      <c r="J43" s="589"/>
      <c r="K43" s="589"/>
      <c r="L43" s="589"/>
      <c r="M43" s="589"/>
      <c r="N43" s="589"/>
      <c r="O43" s="589"/>
      <c r="P43" s="589"/>
      <c r="Q43" s="589"/>
      <c r="R43" s="589"/>
      <c r="S43" s="589"/>
      <c r="T43" s="589"/>
      <c r="U43" s="589"/>
      <c r="V43" s="589"/>
      <c r="W43" s="589"/>
      <c r="X43" s="589"/>
      <c r="Y43" s="589"/>
      <c r="Z43" s="589"/>
      <c r="AA43" s="590"/>
      <c r="AB43" s="16"/>
    </row>
    <row r="44" spans="2:47" ht="15" thickBot="1" x14ac:dyDescent="0.25">
      <c r="B44" s="14"/>
      <c r="C44" s="716"/>
      <c r="D44" s="717"/>
      <c r="E44" s="717"/>
      <c r="F44" s="717"/>
      <c r="G44" s="717"/>
      <c r="H44" s="717"/>
      <c r="I44" s="717"/>
      <c r="J44" s="717"/>
      <c r="K44" s="717"/>
      <c r="L44" s="717"/>
      <c r="M44" s="717"/>
      <c r="N44" s="717"/>
      <c r="O44" s="717"/>
      <c r="P44" s="717"/>
      <c r="Q44" s="717"/>
      <c r="R44" s="717"/>
      <c r="S44" s="717"/>
      <c r="T44" s="717"/>
      <c r="U44" s="717"/>
      <c r="V44" s="717"/>
      <c r="W44" s="717"/>
      <c r="X44" s="717"/>
      <c r="Y44" s="717"/>
      <c r="Z44" s="717"/>
      <c r="AA44" s="718"/>
      <c r="AB44" s="16"/>
    </row>
    <row r="45" spans="2:47" x14ac:dyDescent="0.2">
      <c r="B45" s="14"/>
      <c r="C45" s="719" t="s">
        <v>84</v>
      </c>
      <c r="D45" s="720"/>
      <c r="E45" s="720"/>
      <c r="F45" s="720"/>
      <c r="G45" s="720"/>
      <c r="H45" s="720"/>
      <c r="I45" s="720"/>
      <c r="J45" s="720"/>
      <c r="K45" s="720"/>
      <c r="L45" s="720"/>
      <c r="M45" s="720"/>
      <c r="N45" s="720"/>
      <c r="O45" s="720"/>
      <c r="P45" s="720"/>
      <c r="Q45" s="720"/>
      <c r="R45" s="720"/>
      <c r="S45" s="720"/>
      <c r="T45" s="720"/>
      <c r="U45" s="720"/>
      <c r="V45" s="720"/>
      <c r="W45" s="720"/>
      <c r="X45" s="720"/>
      <c r="Y45" s="720"/>
      <c r="Z45" s="720"/>
      <c r="AA45" s="721"/>
      <c r="AB45" s="16"/>
      <c r="AR45" s="1" t="s">
        <v>234</v>
      </c>
      <c r="AS45" s="1" t="s">
        <v>264</v>
      </c>
      <c r="AT45" s="1" t="s">
        <v>265</v>
      </c>
      <c r="AU45" s="1" t="s">
        <v>266</v>
      </c>
    </row>
    <row r="46" spans="2:47" x14ac:dyDescent="0.2">
      <c r="B46" s="14"/>
      <c r="C46" s="722"/>
      <c r="D46" s="723"/>
      <c r="E46" s="723"/>
      <c r="F46" s="723"/>
      <c r="G46" s="723"/>
      <c r="H46" s="723"/>
      <c r="I46" s="723"/>
      <c r="J46" s="723"/>
      <c r="K46" s="723"/>
      <c r="L46" s="723"/>
      <c r="M46" s="723"/>
      <c r="N46" s="723"/>
      <c r="O46" s="723"/>
      <c r="P46" s="723"/>
      <c r="Q46" s="723"/>
      <c r="R46" s="723"/>
      <c r="S46" s="723"/>
      <c r="T46" s="723"/>
      <c r="U46" s="723"/>
      <c r="V46" s="723"/>
      <c r="W46" s="723"/>
      <c r="X46" s="723"/>
      <c r="Y46" s="723"/>
      <c r="Z46" s="723"/>
      <c r="AA46" s="724"/>
      <c r="AB46" s="16"/>
      <c r="AR46" s="1" t="s">
        <v>238</v>
      </c>
      <c r="AS46" s="1">
        <v>687</v>
      </c>
      <c r="AT46" s="1">
        <v>687</v>
      </c>
      <c r="AU46" s="1">
        <v>680</v>
      </c>
    </row>
    <row r="47" spans="2:47" x14ac:dyDescent="0.2">
      <c r="B47" s="14"/>
      <c r="C47" s="722"/>
      <c r="D47" s="723"/>
      <c r="E47" s="723"/>
      <c r="F47" s="723"/>
      <c r="G47" s="723"/>
      <c r="H47" s="723"/>
      <c r="I47" s="723"/>
      <c r="J47" s="723"/>
      <c r="K47" s="723"/>
      <c r="L47" s="723"/>
      <c r="M47" s="723"/>
      <c r="N47" s="723"/>
      <c r="O47" s="723"/>
      <c r="P47" s="723"/>
      <c r="Q47" s="723"/>
      <c r="R47" s="723"/>
      <c r="S47" s="723"/>
      <c r="T47" s="723"/>
      <c r="U47" s="723"/>
      <c r="V47" s="723"/>
      <c r="W47" s="723"/>
      <c r="X47" s="723"/>
      <c r="Y47" s="723"/>
      <c r="Z47" s="723"/>
      <c r="AA47" s="724"/>
      <c r="AB47" s="16"/>
      <c r="AR47" s="1" t="s">
        <v>239</v>
      </c>
      <c r="AS47" s="1">
        <v>554</v>
      </c>
      <c r="AT47" s="1">
        <f>+AS47+AT46</f>
        <v>1241</v>
      </c>
      <c r="AU47" s="1">
        <v>550</v>
      </c>
    </row>
    <row r="48" spans="2:47" x14ac:dyDescent="0.2">
      <c r="B48" s="14"/>
      <c r="C48" s="722"/>
      <c r="D48" s="723"/>
      <c r="E48" s="723"/>
      <c r="F48" s="723"/>
      <c r="G48" s="723"/>
      <c r="H48" s="723"/>
      <c r="I48" s="723"/>
      <c r="J48" s="723"/>
      <c r="K48" s="723"/>
      <c r="L48" s="723"/>
      <c r="M48" s="723"/>
      <c r="N48" s="723"/>
      <c r="O48" s="723"/>
      <c r="P48" s="723"/>
      <c r="Q48" s="723"/>
      <c r="R48" s="723"/>
      <c r="S48" s="723"/>
      <c r="T48" s="723"/>
      <c r="U48" s="723"/>
      <c r="V48" s="723"/>
      <c r="W48" s="723"/>
      <c r="X48" s="723"/>
      <c r="Y48" s="723"/>
      <c r="Z48" s="723"/>
      <c r="AA48" s="724"/>
      <c r="AB48" s="16"/>
      <c r="AR48" s="1" t="s">
        <v>240</v>
      </c>
      <c r="AS48" s="1">
        <v>544</v>
      </c>
      <c r="AT48" s="1">
        <f>+AS48+AT47</f>
        <v>1785</v>
      </c>
      <c r="AU48" s="1">
        <v>550</v>
      </c>
    </row>
    <row r="49" spans="2:47" x14ac:dyDescent="0.2">
      <c r="B49" s="14"/>
      <c r="C49" s="722"/>
      <c r="D49" s="723"/>
      <c r="E49" s="723"/>
      <c r="F49" s="723"/>
      <c r="G49" s="723"/>
      <c r="H49" s="723"/>
      <c r="I49" s="723"/>
      <c r="J49" s="723"/>
      <c r="K49" s="723"/>
      <c r="L49" s="723"/>
      <c r="M49" s="723"/>
      <c r="N49" s="723"/>
      <c r="O49" s="723"/>
      <c r="P49" s="723"/>
      <c r="Q49" s="723"/>
      <c r="R49" s="723"/>
      <c r="S49" s="723"/>
      <c r="T49" s="723"/>
      <c r="U49" s="723"/>
      <c r="V49" s="723"/>
      <c r="W49" s="723"/>
      <c r="X49" s="723"/>
      <c r="Y49" s="723"/>
      <c r="Z49" s="723"/>
      <c r="AA49" s="724"/>
      <c r="AB49" s="16"/>
      <c r="AR49" s="1" t="s">
        <v>241</v>
      </c>
      <c r="AT49" s="1">
        <f>+AS49+AT48</f>
        <v>1785</v>
      </c>
      <c r="AU49" s="1">
        <v>250</v>
      </c>
    </row>
    <row r="50" spans="2:47" x14ac:dyDescent="0.2">
      <c r="B50" s="14"/>
      <c r="C50" s="722"/>
      <c r="D50" s="723"/>
      <c r="E50" s="723"/>
      <c r="F50" s="723"/>
      <c r="G50" s="723"/>
      <c r="H50" s="723"/>
      <c r="I50" s="723"/>
      <c r="J50" s="723"/>
      <c r="K50" s="723"/>
      <c r="L50" s="723"/>
      <c r="M50" s="723"/>
      <c r="N50" s="723"/>
      <c r="O50" s="723"/>
      <c r="P50" s="723"/>
      <c r="Q50" s="723"/>
      <c r="R50" s="723"/>
      <c r="S50" s="723"/>
      <c r="T50" s="723"/>
      <c r="U50" s="723"/>
      <c r="V50" s="723"/>
      <c r="W50" s="723"/>
      <c r="X50" s="723"/>
      <c r="Y50" s="723"/>
      <c r="Z50" s="723"/>
      <c r="AA50" s="724"/>
      <c r="AB50" s="16"/>
      <c r="AR50" s="1" t="s">
        <v>53</v>
      </c>
      <c r="AS50" s="1">
        <f>SUM(AS46:AS49)</f>
        <v>1785</v>
      </c>
      <c r="AT50" s="1">
        <f>AT49</f>
        <v>1785</v>
      </c>
      <c r="AU50" s="1">
        <f>SUM(AU46:AU49)</f>
        <v>2030</v>
      </c>
    </row>
    <row r="51" spans="2:47" x14ac:dyDescent="0.2">
      <c r="B51" s="14"/>
      <c r="C51" s="722"/>
      <c r="D51" s="723"/>
      <c r="E51" s="723"/>
      <c r="F51" s="723"/>
      <c r="G51" s="723"/>
      <c r="H51" s="723"/>
      <c r="I51" s="723"/>
      <c r="J51" s="723"/>
      <c r="K51" s="723"/>
      <c r="L51" s="723"/>
      <c r="M51" s="723"/>
      <c r="N51" s="723"/>
      <c r="O51" s="723"/>
      <c r="P51" s="723"/>
      <c r="Q51" s="723"/>
      <c r="R51" s="723"/>
      <c r="S51" s="723"/>
      <c r="T51" s="723"/>
      <c r="U51" s="723"/>
      <c r="V51" s="723"/>
      <c r="W51" s="723"/>
      <c r="X51" s="723"/>
      <c r="Y51" s="723"/>
      <c r="Z51" s="723"/>
      <c r="AA51" s="724"/>
      <c r="AB51" s="16"/>
    </row>
    <row r="52" spans="2:47" x14ac:dyDescent="0.2">
      <c r="B52" s="14"/>
      <c r="C52" s="722"/>
      <c r="D52" s="723"/>
      <c r="E52" s="723"/>
      <c r="F52" s="723"/>
      <c r="G52" s="723"/>
      <c r="H52" s="723"/>
      <c r="I52" s="723"/>
      <c r="J52" s="723"/>
      <c r="K52" s="723"/>
      <c r="L52" s="723"/>
      <c r="M52" s="723"/>
      <c r="N52" s="723"/>
      <c r="O52" s="723"/>
      <c r="P52" s="723"/>
      <c r="Q52" s="723"/>
      <c r="R52" s="723"/>
      <c r="S52" s="723"/>
      <c r="T52" s="723"/>
      <c r="U52" s="723"/>
      <c r="V52" s="723"/>
      <c r="W52" s="723"/>
      <c r="X52" s="723"/>
      <c r="Y52" s="723"/>
      <c r="Z52" s="723"/>
      <c r="AA52" s="724"/>
      <c r="AB52" s="16"/>
    </row>
    <row r="53" spans="2:47" x14ac:dyDescent="0.2">
      <c r="B53" s="14"/>
      <c r="C53" s="722"/>
      <c r="D53" s="723"/>
      <c r="E53" s="723"/>
      <c r="F53" s="723"/>
      <c r="G53" s="723"/>
      <c r="H53" s="723"/>
      <c r="I53" s="723"/>
      <c r="J53" s="723"/>
      <c r="K53" s="723"/>
      <c r="L53" s="723"/>
      <c r="M53" s="723"/>
      <c r="N53" s="723"/>
      <c r="O53" s="723"/>
      <c r="P53" s="723"/>
      <c r="Q53" s="723"/>
      <c r="R53" s="723"/>
      <c r="S53" s="723"/>
      <c r="T53" s="723"/>
      <c r="U53" s="723"/>
      <c r="V53" s="723"/>
      <c r="W53" s="723"/>
      <c r="X53" s="723"/>
      <c r="Y53" s="723"/>
      <c r="Z53" s="723"/>
      <c r="AA53" s="724"/>
      <c r="AB53" s="16"/>
    </row>
    <row r="54" spans="2:47" x14ac:dyDescent="0.2">
      <c r="B54" s="14"/>
      <c r="C54" s="722"/>
      <c r="D54" s="723"/>
      <c r="E54" s="723"/>
      <c r="F54" s="723"/>
      <c r="G54" s="723"/>
      <c r="H54" s="723"/>
      <c r="I54" s="723"/>
      <c r="J54" s="723"/>
      <c r="K54" s="723"/>
      <c r="L54" s="723"/>
      <c r="M54" s="723"/>
      <c r="N54" s="723"/>
      <c r="O54" s="723"/>
      <c r="P54" s="723"/>
      <c r="Q54" s="723"/>
      <c r="R54" s="723"/>
      <c r="S54" s="723"/>
      <c r="T54" s="723"/>
      <c r="U54" s="723"/>
      <c r="V54" s="723"/>
      <c r="W54" s="723"/>
      <c r="X54" s="723"/>
      <c r="Y54" s="723"/>
      <c r="Z54" s="723"/>
      <c r="AA54" s="724"/>
      <c r="AB54" s="16"/>
    </row>
    <row r="55" spans="2:47" x14ac:dyDescent="0.2">
      <c r="B55" s="14"/>
      <c r="C55" s="722"/>
      <c r="D55" s="723"/>
      <c r="E55" s="723"/>
      <c r="F55" s="723"/>
      <c r="G55" s="723"/>
      <c r="H55" s="723"/>
      <c r="I55" s="723"/>
      <c r="J55" s="723"/>
      <c r="K55" s="723"/>
      <c r="L55" s="723"/>
      <c r="M55" s="723"/>
      <c r="N55" s="723"/>
      <c r="O55" s="723"/>
      <c r="P55" s="723"/>
      <c r="Q55" s="723"/>
      <c r="R55" s="723"/>
      <c r="S55" s="723"/>
      <c r="T55" s="723"/>
      <c r="U55" s="723"/>
      <c r="V55" s="723"/>
      <c r="W55" s="723"/>
      <c r="X55" s="723"/>
      <c r="Y55" s="723"/>
      <c r="Z55" s="723"/>
      <c r="AA55" s="724"/>
      <c r="AB55" s="16"/>
    </row>
    <row r="56" spans="2:47" x14ac:dyDescent="0.2">
      <c r="B56" s="14"/>
      <c r="C56" s="722"/>
      <c r="D56" s="723"/>
      <c r="E56" s="723"/>
      <c r="F56" s="723"/>
      <c r="G56" s="723"/>
      <c r="H56" s="723"/>
      <c r="I56" s="723"/>
      <c r="J56" s="723"/>
      <c r="K56" s="723"/>
      <c r="L56" s="723"/>
      <c r="M56" s="723"/>
      <c r="N56" s="723"/>
      <c r="O56" s="723"/>
      <c r="P56" s="723"/>
      <c r="Q56" s="723"/>
      <c r="R56" s="723"/>
      <c r="S56" s="723"/>
      <c r="T56" s="723"/>
      <c r="U56" s="723"/>
      <c r="V56" s="723"/>
      <c r="W56" s="723"/>
      <c r="X56" s="723"/>
      <c r="Y56" s="723"/>
      <c r="Z56" s="723"/>
      <c r="AA56" s="724"/>
      <c r="AB56" s="16"/>
    </row>
    <row r="57" spans="2:47" ht="118.5" customHeight="1" thickBot="1" x14ac:dyDescent="0.25">
      <c r="B57" s="14"/>
      <c r="C57" s="725"/>
      <c r="D57" s="726"/>
      <c r="E57" s="726"/>
      <c r="F57" s="726"/>
      <c r="G57" s="726"/>
      <c r="H57" s="726"/>
      <c r="I57" s="726"/>
      <c r="J57" s="726"/>
      <c r="K57" s="726"/>
      <c r="L57" s="726"/>
      <c r="M57" s="726"/>
      <c r="N57" s="726"/>
      <c r="O57" s="726"/>
      <c r="P57" s="726"/>
      <c r="Q57" s="726"/>
      <c r="R57" s="726"/>
      <c r="S57" s="726"/>
      <c r="T57" s="726"/>
      <c r="U57" s="726"/>
      <c r="V57" s="726"/>
      <c r="W57" s="726"/>
      <c r="X57" s="726"/>
      <c r="Y57" s="726"/>
      <c r="Z57" s="726"/>
      <c r="AA57" s="727"/>
      <c r="AB57" s="16"/>
    </row>
    <row r="58" spans="2:47" x14ac:dyDescent="0.2">
      <c r="B58" s="20"/>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21"/>
    </row>
    <row r="59" spans="2:47" ht="15" thickBot="1" x14ac:dyDescent="0.25">
      <c r="B59" s="2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23"/>
    </row>
    <row r="60" spans="2:47" ht="15.75" x14ac:dyDescent="0.2">
      <c r="B60" s="24"/>
      <c r="C60" s="728" t="s">
        <v>46</v>
      </c>
      <c r="D60" s="729"/>
      <c r="E60" s="729"/>
      <c r="F60" s="729"/>
      <c r="G60" s="875"/>
      <c r="H60" s="728" t="s">
        <v>85</v>
      </c>
      <c r="I60" s="875"/>
      <c r="J60" s="728" t="s">
        <v>56</v>
      </c>
      <c r="K60" s="729"/>
      <c r="L60" s="729"/>
      <c r="M60" s="875"/>
      <c r="N60" s="728" t="s">
        <v>57</v>
      </c>
      <c r="O60" s="729"/>
      <c r="P60" s="729"/>
      <c r="Q60" s="729"/>
      <c r="R60" s="729"/>
      <c r="S60" s="729"/>
      <c r="T60" s="729"/>
      <c r="U60" s="875"/>
      <c r="V60" s="877" t="s">
        <v>58</v>
      </c>
      <c r="W60" s="877"/>
      <c r="X60" s="877"/>
      <c r="Y60" s="877"/>
      <c r="Z60" s="877"/>
      <c r="AA60" s="878"/>
      <c r="AB60" s="25"/>
    </row>
    <row r="61" spans="2:47" ht="15.75" x14ac:dyDescent="0.2">
      <c r="B61" s="26"/>
      <c r="C61" s="730"/>
      <c r="D61" s="731"/>
      <c r="E61" s="731"/>
      <c r="F61" s="731"/>
      <c r="G61" s="876"/>
      <c r="H61" s="730"/>
      <c r="I61" s="876"/>
      <c r="J61" s="730"/>
      <c r="K61" s="731"/>
      <c r="L61" s="731"/>
      <c r="M61" s="876"/>
      <c r="N61" s="730"/>
      <c r="O61" s="731"/>
      <c r="P61" s="731"/>
      <c r="Q61" s="731"/>
      <c r="R61" s="731"/>
      <c r="S61" s="731"/>
      <c r="T61" s="731"/>
      <c r="U61" s="876"/>
      <c r="V61" s="879"/>
      <c r="W61" s="879"/>
      <c r="X61" s="879"/>
      <c r="Y61" s="879"/>
      <c r="Z61" s="879"/>
      <c r="AA61" s="880"/>
      <c r="AB61" s="25"/>
    </row>
    <row r="62" spans="2:47" ht="15.75" x14ac:dyDescent="0.2">
      <c r="B62" s="26"/>
      <c r="C62" s="730"/>
      <c r="D62" s="731"/>
      <c r="E62" s="731"/>
      <c r="F62" s="731"/>
      <c r="G62" s="876"/>
      <c r="H62" s="730"/>
      <c r="I62" s="876"/>
      <c r="J62" s="730"/>
      <c r="K62" s="731"/>
      <c r="L62" s="731"/>
      <c r="M62" s="876"/>
      <c r="N62" s="730"/>
      <c r="O62" s="731"/>
      <c r="P62" s="731"/>
      <c r="Q62" s="731"/>
      <c r="R62" s="731"/>
      <c r="S62" s="731"/>
      <c r="T62" s="731"/>
      <c r="U62" s="876"/>
      <c r="V62" s="879"/>
      <c r="W62" s="879"/>
      <c r="X62" s="879"/>
      <c r="Y62" s="879"/>
      <c r="Z62" s="879"/>
      <c r="AA62" s="880"/>
      <c r="AB62" s="25"/>
    </row>
    <row r="63" spans="2:47" ht="110.25" customHeight="1" x14ac:dyDescent="0.2">
      <c r="B63" s="24"/>
      <c r="C63" s="871" t="s">
        <v>227</v>
      </c>
      <c r="D63" s="871"/>
      <c r="E63" s="871"/>
      <c r="F63" s="871"/>
      <c r="G63" s="871"/>
      <c r="H63" s="871">
        <v>404</v>
      </c>
      <c r="I63" s="871"/>
      <c r="J63" s="871">
        <v>687</v>
      </c>
      <c r="K63" s="871"/>
      <c r="L63" s="871"/>
      <c r="M63" s="871"/>
      <c r="N63" s="695" t="s">
        <v>267</v>
      </c>
      <c r="O63" s="695"/>
      <c r="P63" s="695"/>
      <c r="Q63" s="695"/>
      <c r="R63" s="695"/>
      <c r="S63" s="695"/>
      <c r="T63" s="695"/>
      <c r="U63" s="695"/>
      <c r="V63" s="695" t="s">
        <v>61</v>
      </c>
      <c r="W63" s="695"/>
      <c r="X63" s="695"/>
      <c r="Y63" s="695"/>
      <c r="Z63" s="695"/>
      <c r="AA63" s="695"/>
      <c r="AB63" s="27"/>
    </row>
    <row r="64" spans="2:47" ht="132.75" customHeight="1" x14ac:dyDescent="0.2">
      <c r="B64" s="24"/>
      <c r="C64" s="871" t="s">
        <v>229</v>
      </c>
      <c r="D64" s="871"/>
      <c r="E64" s="871"/>
      <c r="F64" s="871"/>
      <c r="G64" s="871"/>
      <c r="H64" s="871">
        <v>652</v>
      </c>
      <c r="I64" s="871"/>
      <c r="J64" s="871">
        <v>554</v>
      </c>
      <c r="K64" s="871"/>
      <c r="L64" s="871"/>
      <c r="M64" s="871"/>
      <c r="N64" s="695" t="s">
        <v>267</v>
      </c>
      <c r="O64" s="695"/>
      <c r="P64" s="695"/>
      <c r="Q64" s="695"/>
      <c r="R64" s="695"/>
      <c r="S64" s="695"/>
      <c r="T64" s="695"/>
      <c r="U64" s="695"/>
      <c r="V64" s="695" t="s">
        <v>61</v>
      </c>
      <c r="W64" s="695"/>
      <c r="X64" s="695"/>
      <c r="Y64" s="695"/>
      <c r="Z64" s="695"/>
      <c r="AA64" s="695"/>
      <c r="AB64" s="27"/>
    </row>
    <row r="65" spans="2:28" ht="111" customHeight="1" x14ac:dyDescent="0.2">
      <c r="B65" s="24"/>
      <c r="C65" s="871" t="s">
        <v>231</v>
      </c>
      <c r="D65" s="871"/>
      <c r="E65" s="871"/>
      <c r="F65" s="871"/>
      <c r="G65" s="871"/>
      <c r="H65" s="871">
        <v>665</v>
      </c>
      <c r="I65" s="871"/>
      <c r="J65" s="871">
        <v>544</v>
      </c>
      <c r="K65" s="871"/>
      <c r="L65" s="871"/>
      <c r="M65" s="871"/>
      <c r="N65" s="695" t="s">
        <v>267</v>
      </c>
      <c r="O65" s="695"/>
      <c r="P65" s="695"/>
      <c r="Q65" s="695"/>
      <c r="R65" s="695"/>
      <c r="S65" s="695"/>
      <c r="T65" s="695"/>
      <c r="U65" s="695"/>
      <c r="V65" s="695" t="s">
        <v>61</v>
      </c>
      <c r="W65" s="695"/>
      <c r="X65" s="695"/>
      <c r="Y65" s="695"/>
      <c r="Z65" s="695"/>
      <c r="AA65" s="695"/>
      <c r="AB65" s="27"/>
    </row>
    <row r="66" spans="2:28" ht="54" customHeight="1" x14ac:dyDescent="0.2">
      <c r="B66" s="24"/>
      <c r="C66" s="871" t="s">
        <v>233</v>
      </c>
      <c r="D66" s="871"/>
      <c r="E66" s="871"/>
      <c r="F66" s="871"/>
      <c r="G66" s="871"/>
      <c r="H66" s="871">
        <v>540</v>
      </c>
      <c r="I66" s="871"/>
      <c r="J66" s="871"/>
      <c r="K66" s="871"/>
      <c r="L66" s="871"/>
      <c r="M66" s="871"/>
      <c r="N66" s="695"/>
      <c r="O66" s="695"/>
      <c r="P66" s="695"/>
      <c r="Q66" s="695"/>
      <c r="R66" s="695"/>
      <c r="S66" s="695"/>
      <c r="T66" s="695"/>
      <c r="U66" s="695"/>
      <c r="V66" s="695"/>
      <c r="W66" s="695"/>
      <c r="X66" s="695"/>
      <c r="Y66" s="695"/>
      <c r="Z66" s="695"/>
      <c r="AA66" s="695"/>
      <c r="AB66" s="27"/>
    </row>
    <row r="67" spans="2:28" x14ac:dyDescent="0.2">
      <c r="B67" s="24"/>
      <c r="C67" s="481"/>
      <c r="D67" s="481"/>
      <c r="E67" s="481"/>
      <c r="F67" s="481"/>
      <c r="G67" s="481"/>
      <c r="H67" s="481"/>
      <c r="I67" s="481"/>
      <c r="J67" s="481"/>
      <c r="K67" s="481"/>
      <c r="L67" s="481"/>
      <c r="M67" s="481"/>
      <c r="N67" s="481"/>
      <c r="O67" s="481"/>
      <c r="P67" s="481"/>
      <c r="Q67" s="481"/>
      <c r="R67" s="481"/>
      <c r="S67" s="481"/>
      <c r="T67" s="481"/>
      <c r="U67" s="481"/>
      <c r="V67" s="481"/>
      <c r="W67" s="481"/>
      <c r="X67" s="481"/>
      <c r="Y67" s="481"/>
      <c r="Z67" s="481"/>
      <c r="AA67" s="481"/>
      <c r="AB67" s="27"/>
    </row>
    <row r="68" spans="2:28" x14ac:dyDescent="0.2">
      <c r="B68" s="24"/>
      <c r="C68" s="481"/>
      <c r="D68" s="481"/>
      <c r="E68" s="481"/>
      <c r="F68" s="481"/>
      <c r="G68" s="481"/>
      <c r="H68" s="481"/>
      <c r="I68" s="481"/>
      <c r="J68" s="481"/>
      <c r="K68" s="481"/>
      <c r="L68" s="481"/>
      <c r="M68" s="481"/>
      <c r="N68" s="481"/>
      <c r="O68" s="481"/>
      <c r="P68" s="481"/>
      <c r="Q68" s="481"/>
      <c r="R68" s="481"/>
      <c r="S68" s="481"/>
      <c r="T68" s="481"/>
      <c r="U68" s="481"/>
      <c r="V68" s="481"/>
      <c r="W68" s="481"/>
      <c r="X68" s="481"/>
      <c r="Y68" s="481"/>
      <c r="Z68" s="481"/>
      <c r="AA68" s="481"/>
      <c r="AB68" s="27"/>
    </row>
    <row r="69" spans="2:28" ht="12" customHeight="1" x14ac:dyDescent="0.2">
      <c r="B69" s="24"/>
      <c r="C69" s="481"/>
      <c r="D69" s="481"/>
      <c r="E69" s="481"/>
      <c r="F69" s="481"/>
      <c r="G69" s="481"/>
      <c r="H69" s="481"/>
      <c r="I69" s="481"/>
      <c r="J69" s="481"/>
      <c r="K69" s="481"/>
      <c r="L69" s="481"/>
      <c r="M69" s="481"/>
      <c r="N69" s="481"/>
      <c r="O69" s="481"/>
      <c r="P69" s="481"/>
      <c r="Q69" s="481"/>
      <c r="R69" s="481"/>
      <c r="S69" s="481"/>
      <c r="T69" s="481"/>
      <c r="U69" s="481"/>
      <c r="V69" s="481"/>
      <c r="W69" s="481"/>
      <c r="X69" s="481"/>
      <c r="Y69" s="481"/>
      <c r="Z69" s="481"/>
      <c r="AA69" s="481"/>
      <c r="AB69" s="27"/>
    </row>
    <row r="70" spans="2:28" hidden="1" x14ac:dyDescent="0.2">
      <c r="B70" s="24"/>
      <c r="C70" s="480"/>
      <c r="D70" s="481"/>
      <c r="E70" s="481"/>
      <c r="F70" s="481"/>
      <c r="G70" s="481"/>
      <c r="H70" s="481"/>
      <c r="I70" s="481"/>
      <c r="J70" s="481"/>
      <c r="K70" s="481"/>
      <c r="L70" s="481"/>
      <c r="M70" s="481"/>
      <c r="N70" s="690"/>
      <c r="O70" s="691"/>
      <c r="P70" s="691"/>
      <c r="Q70" s="691"/>
      <c r="R70" s="691"/>
      <c r="S70" s="691"/>
      <c r="T70" s="691"/>
      <c r="U70" s="692"/>
      <c r="V70" s="690"/>
      <c r="W70" s="691"/>
      <c r="X70" s="691"/>
      <c r="Y70" s="691"/>
      <c r="Z70" s="691"/>
      <c r="AA70" s="693"/>
      <c r="AB70" s="27"/>
    </row>
    <row r="71" spans="2:28" hidden="1" x14ac:dyDescent="0.2">
      <c r="B71" s="24"/>
      <c r="C71" s="480"/>
      <c r="D71" s="481"/>
      <c r="E71" s="481"/>
      <c r="F71" s="481"/>
      <c r="G71" s="481"/>
      <c r="H71" s="481"/>
      <c r="I71" s="481"/>
      <c r="J71" s="481"/>
      <c r="K71" s="481"/>
      <c r="L71" s="481"/>
      <c r="M71" s="481"/>
      <c r="N71" s="690"/>
      <c r="O71" s="691"/>
      <c r="P71" s="691"/>
      <c r="Q71" s="691"/>
      <c r="R71" s="691"/>
      <c r="S71" s="691"/>
      <c r="T71" s="691"/>
      <c r="U71" s="692"/>
      <c r="V71" s="690"/>
      <c r="W71" s="691"/>
      <c r="X71" s="691"/>
      <c r="Y71" s="691"/>
      <c r="Z71" s="691"/>
      <c r="AA71" s="693"/>
      <c r="AB71" s="27"/>
    </row>
    <row r="72" spans="2:28" hidden="1" x14ac:dyDescent="0.2">
      <c r="B72" s="24"/>
      <c r="C72" s="480"/>
      <c r="D72" s="481"/>
      <c r="E72" s="481"/>
      <c r="F72" s="481"/>
      <c r="G72" s="481"/>
      <c r="H72" s="481"/>
      <c r="I72" s="481"/>
      <c r="J72" s="481"/>
      <c r="K72" s="481"/>
      <c r="L72" s="481"/>
      <c r="M72" s="481"/>
      <c r="N72" s="690"/>
      <c r="O72" s="691"/>
      <c r="P72" s="691"/>
      <c r="Q72" s="691"/>
      <c r="R72" s="691"/>
      <c r="S72" s="691"/>
      <c r="T72" s="691"/>
      <c r="U72" s="692"/>
      <c r="V72" s="690"/>
      <c r="W72" s="691"/>
      <c r="X72" s="691"/>
      <c r="Y72" s="691"/>
      <c r="Z72" s="691"/>
      <c r="AA72" s="693"/>
      <c r="AB72" s="27"/>
    </row>
    <row r="73" spans="2:28" hidden="1" x14ac:dyDescent="0.2">
      <c r="B73" s="24"/>
      <c r="C73" s="480"/>
      <c r="D73" s="481"/>
      <c r="E73" s="481"/>
      <c r="F73" s="481"/>
      <c r="G73" s="481"/>
      <c r="H73" s="481"/>
      <c r="I73" s="481"/>
      <c r="J73" s="481"/>
      <c r="K73" s="481"/>
      <c r="L73" s="481"/>
      <c r="M73" s="481"/>
      <c r="N73" s="690"/>
      <c r="O73" s="691"/>
      <c r="P73" s="691"/>
      <c r="Q73" s="691"/>
      <c r="R73" s="691"/>
      <c r="S73" s="691"/>
      <c r="T73" s="691"/>
      <c r="U73" s="692"/>
      <c r="V73" s="690"/>
      <c r="W73" s="691"/>
      <c r="X73" s="691"/>
      <c r="Y73" s="691"/>
      <c r="Z73" s="691"/>
      <c r="AA73" s="693"/>
      <c r="AB73" s="27"/>
    </row>
    <row r="74" spans="2:28" ht="15.75" hidden="1" customHeight="1" thickBot="1" x14ac:dyDescent="0.25">
      <c r="B74" s="24"/>
      <c r="C74" s="482"/>
      <c r="D74" s="483"/>
      <c r="E74" s="483"/>
      <c r="F74" s="483"/>
      <c r="G74" s="483"/>
      <c r="H74" s="483"/>
      <c r="I74" s="483"/>
      <c r="J74" s="483"/>
      <c r="K74" s="483"/>
      <c r="L74" s="483"/>
      <c r="M74" s="483"/>
      <c r="N74" s="682"/>
      <c r="O74" s="683"/>
      <c r="P74" s="683"/>
      <c r="Q74" s="683"/>
      <c r="R74" s="683"/>
      <c r="S74" s="683"/>
      <c r="T74" s="683"/>
      <c r="U74" s="684"/>
      <c r="V74" s="682"/>
      <c r="W74" s="683"/>
      <c r="X74" s="683"/>
      <c r="Y74" s="683"/>
      <c r="Z74" s="683"/>
      <c r="AA74" s="685"/>
      <c r="AB74" s="27"/>
    </row>
    <row r="75" spans="2:28" hidden="1" x14ac:dyDescent="0.2">
      <c r="B75" s="2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29"/>
    </row>
  </sheetData>
  <mergeCells count="137">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AA21"/>
    <mergeCell ref="X28:Z28"/>
    <mergeCell ref="T28:V28"/>
    <mergeCell ref="O28:R28"/>
    <mergeCell ref="K28:N28"/>
    <mergeCell ref="C34:AA34"/>
    <mergeCell ref="C35:G35"/>
    <mergeCell ref="K35:AA35"/>
    <mergeCell ref="C26:H26"/>
    <mergeCell ref="I26:AA26"/>
    <mergeCell ref="C28:H28"/>
    <mergeCell ref="I28:J28"/>
    <mergeCell ref="K32:N32"/>
    <mergeCell ref="O32:R32"/>
    <mergeCell ref="C39:G39"/>
    <mergeCell ref="K39:AA39"/>
    <mergeCell ref="C36:G36"/>
    <mergeCell ref="K36:AA36"/>
    <mergeCell ref="C37:G37"/>
    <mergeCell ref="K37:AA37"/>
    <mergeCell ref="C38:G38"/>
    <mergeCell ref="K38:AA38"/>
    <mergeCell ref="S32:T32"/>
    <mergeCell ref="U32:W32"/>
    <mergeCell ref="X32:Y32"/>
    <mergeCell ref="Z32:AA32"/>
    <mergeCell ref="C30:J32"/>
    <mergeCell ref="C66:G66"/>
    <mergeCell ref="H66:I66"/>
    <mergeCell ref="J66:M66"/>
    <mergeCell ref="C40:G40"/>
    <mergeCell ref="K40:AA40"/>
    <mergeCell ref="C43:AA44"/>
    <mergeCell ref="C45:AA57"/>
    <mergeCell ref="C60:G62"/>
    <mergeCell ref="H60:I62"/>
    <mergeCell ref="J60:M62"/>
    <mergeCell ref="V60:AA62"/>
    <mergeCell ref="N60:U62"/>
    <mergeCell ref="N63:U63"/>
    <mergeCell ref="N64:U64"/>
    <mergeCell ref="N65:U65"/>
    <mergeCell ref="N66:U66"/>
    <mergeCell ref="V63:AA63"/>
    <mergeCell ref="V64:AA64"/>
    <mergeCell ref="V65:AA65"/>
    <mergeCell ref="V66:AA66"/>
    <mergeCell ref="C63:G63"/>
    <mergeCell ref="H63:I63"/>
    <mergeCell ref="J63:M63"/>
    <mergeCell ref="C64:G64"/>
    <mergeCell ref="H64:I64"/>
    <mergeCell ref="J64:M64"/>
    <mergeCell ref="C65:G65"/>
    <mergeCell ref="H65:I65"/>
    <mergeCell ref="J65:M65"/>
    <mergeCell ref="V71:AA71"/>
    <mergeCell ref="V72:AA72"/>
    <mergeCell ref="V73:AA73"/>
    <mergeCell ref="V74:AA74"/>
    <mergeCell ref="H67:I67"/>
    <mergeCell ref="J67:M67"/>
    <mergeCell ref="C68:G68"/>
    <mergeCell ref="H68:I68"/>
    <mergeCell ref="J68:M68"/>
    <mergeCell ref="C69:G69"/>
    <mergeCell ref="H69:I69"/>
    <mergeCell ref="J69:M69"/>
    <mergeCell ref="C70:G70"/>
    <mergeCell ref="N67:U67"/>
    <mergeCell ref="N68:U68"/>
    <mergeCell ref="N69:U69"/>
    <mergeCell ref="N70:U70"/>
    <mergeCell ref="V67:AA67"/>
    <mergeCell ref="V68:AA68"/>
    <mergeCell ref="V69:AA69"/>
    <mergeCell ref="V70:AA70"/>
    <mergeCell ref="C67:G67"/>
    <mergeCell ref="C74:G74"/>
    <mergeCell ref="H74:I74"/>
    <mergeCell ref="J74:M74"/>
    <mergeCell ref="C71:G71"/>
    <mergeCell ref="H71:I71"/>
    <mergeCell ref="N71:U71"/>
    <mergeCell ref="N72:U72"/>
    <mergeCell ref="N73:U73"/>
    <mergeCell ref="N74:U74"/>
    <mergeCell ref="J71:M71"/>
    <mergeCell ref="C72:G72"/>
    <mergeCell ref="H72:I72"/>
    <mergeCell ref="J72:M72"/>
    <mergeCell ref="H70:I70"/>
    <mergeCell ref="J70:M70"/>
    <mergeCell ref="C73:G73"/>
    <mergeCell ref="H73:I73"/>
    <mergeCell ref="J73:M73"/>
  </mergeCells>
  <pageMargins left="0.25" right="0.25" top="0.75" bottom="0.75" header="0.3" footer="0.3"/>
  <pageSetup scale="67"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70eaac67-e064-433b-ba54-6f78c0f1ecb1" xsi:nil="true"/>
    <lcf76f155ced4ddcb4097134ff3c332f xmlns="64d77176-54eb-4753-be67-9b2e2fa23e0f">
      <Terms xmlns="http://schemas.microsoft.com/office/infopath/2007/PartnerControls"/>
    </lcf76f155ced4ddcb4097134ff3c332f>
    <SharedWithUsers xmlns="70eaac67-e064-433b-ba54-6f78c0f1ecb1">
      <UserInfo>
        <DisplayName>Alexander Perea Mena</DisplayName>
        <AccountId>22</AccountId>
        <AccountType/>
      </UserInfo>
      <UserInfo>
        <DisplayName>Juan Hernando Lizarazo Jara</DisplayName>
        <AccountId>640</AccountId>
        <AccountType/>
      </UserInfo>
      <UserInfo>
        <DisplayName>Natalia Norato Mora</DisplayName>
        <AccountId>12</AccountId>
        <AccountType/>
      </UserInfo>
      <UserInfo>
        <DisplayName>Janyther Guerrero Arenas</DisplayName>
        <AccountId>1813</AccountId>
        <AccountType/>
      </UserInfo>
      <UserInfo>
        <DisplayName>Flor Angela Moreno Paez</DisplayName>
        <AccountId>26</AccountId>
        <AccountType/>
      </UserInfo>
      <UserInfo>
        <DisplayName>Johanna Alejandra Merchán Garzón</DisplayName>
        <AccountId>1024</AccountId>
        <AccountType/>
      </UserInfo>
      <UserInfo>
        <DisplayName>Maria Cristina Herrera Calderon</DisplayName>
        <AccountId>877</AccountId>
        <AccountType/>
      </UserInfo>
      <UserInfo>
        <DisplayName>Christian Medina Fandiño</DisplayName>
        <AccountId>20</AccountId>
        <AccountType/>
      </UserInfo>
      <UserInfo>
        <DisplayName>Ariel Arturo Cortes Rocha</DisplayName>
        <AccountId>152</AccountId>
        <AccountType/>
      </UserInfo>
      <UserInfo>
        <DisplayName>Juan David Cortés Gómez</DisplayName>
        <AccountId>231</AccountId>
        <AccountType/>
      </UserInfo>
      <UserInfo>
        <DisplayName>Santiago Carvajal Giraldo</DisplayName>
        <AccountId>1905</AccountId>
        <AccountType/>
      </UserInfo>
      <UserInfo>
        <DisplayName>Claudia Juliana Meza Oyola</DisplayName>
        <AccountId>1392</AccountId>
        <AccountType/>
      </UserInfo>
      <UserInfo>
        <DisplayName>Charles Erasmo Daza Malagon</DisplayName>
        <AccountId>1785</AccountId>
        <AccountType/>
      </UserInfo>
      <UserInfo>
        <DisplayName>Paula Lizzette Ruiz Camacho</DisplayName>
        <AccountId>1831</AccountId>
        <AccountType/>
      </UserInfo>
      <UserInfo>
        <DisplayName>Diana Marcela Del Pilar Reyes Toledo</DisplayName>
        <AccountId>14</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F0CCD84194CB24D8526459418388F85" ma:contentTypeVersion="18" ma:contentTypeDescription="Crear nuevo documento." ma:contentTypeScope="" ma:versionID="58c11e15b91a2d584b323e9c7ba5a5ed">
  <xsd:schema xmlns:xsd="http://www.w3.org/2001/XMLSchema" xmlns:xs="http://www.w3.org/2001/XMLSchema" xmlns:p="http://schemas.microsoft.com/office/2006/metadata/properties" xmlns:ns1="http://schemas.microsoft.com/sharepoint/v3" xmlns:ns2="64d77176-54eb-4753-be67-9b2e2fa23e0f" xmlns:ns3="70eaac67-e064-433b-ba54-6f78c0f1ecb1" targetNamespace="http://schemas.microsoft.com/office/2006/metadata/properties" ma:root="true" ma:fieldsID="b79cdc359a82ef12ddd8d7e71febe80b" ns1:_="" ns2:_="" ns3:_="">
    <xsd:import namespace="http://schemas.microsoft.com/sharepoint/v3"/>
    <xsd:import namespace="64d77176-54eb-4753-be67-9b2e2fa23e0f"/>
    <xsd:import namespace="70eaac67-e064-433b-ba54-6f78c0f1ecb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Propiedades de la Directiva de cumplimiento unificado" ma:hidden="true" ma:internalName="_ip_UnifiedCompliancePolicyProperties">
      <xsd:simpleType>
        <xsd:restriction base="dms:Note"/>
      </xsd:simpleType>
    </xsd:element>
    <xsd:element name="_ip_UnifiedCompliancePolicyUIAction" ma:index="21"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d77176-54eb-4753-be67-9b2e2fa23e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ca5960cb-9bf6-480a-8d5d-5a94d253b0e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0eaac67-e064-433b-ba54-6f78c0f1ecb1"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27c4427a-9750-41f9-ad55-9fc71e3b9295}" ma:internalName="TaxCatchAll" ma:showField="CatchAllData" ma:web="70eaac67-e064-433b-ba54-6f78c0f1ec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CABC65C-6BB3-4529-BCCB-EB21649984A7}">
  <ds:schemaRefs>
    <ds:schemaRef ds:uri="http://schemas.microsoft.com/sharepoint/v3"/>
    <ds:schemaRef ds:uri="http://schemas.microsoft.com/office/2006/documentManagement/types"/>
    <ds:schemaRef ds:uri="http://www.w3.org/XML/1998/namespace"/>
    <ds:schemaRef ds:uri="http://purl.org/dc/dcmitype/"/>
    <ds:schemaRef ds:uri="http://schemas.microsoft.com/office/infopath/2007/PartnerControls"/>
    <ds:schemaRef ds:uri="http://schemas.openxmlformats.org/package/2006/metadata/core-properties"/>
    <ds:schemaRef ds:uri="http://purl.org/dc/terms/"/>
    <ds:schemaRef ds:uri="http://purl.org/dc/elements/1.1/"/>
    <ds:schemaRef ds:uri="70eaac67-e064-433b-ba54-6f78c0f1ecb1"/>
    <ds:schemaRef ds:uri="64d77176-54eb-4753-be67-9b2e2fa23e0f"/>
    <ds:schemaRef ds:uri="http://schemas.microsoft.com/office/2006/metadata/properties"/>
  </ds:schemaRefs>
</ds:datastoreItem>
</file>

<file path=customXml/itemProps2.xml><?xml version="1.0" encoding="utf-8"?>
<ds:datastoreItem xmlns:ds="http://schemas.openxmlformats.org/officeDocument/2006/customXml" ds:itemID="{C5937C3E-D3E2-4A21-A19D-3B51EEAC1E65}">
  <ds:schemaRefs>
    <ds:schemaRef ds:uri="http://schemas.microsoft.com/sharepoint/v3/contenttype/forms"/>
  </ds:schemaRefs>
</ds:datastoreItem>
</file>

<file path=customXml/itemProps3.xml><?xml version="1.0" encoding="utf-8"?>
<ds:datastoreItem xmlns:ds="http://schemas.openxmlformats.org/officeDocument/2006/customXml" ds:itemID="{EC9F2A8B-C07C-4A01-81CA-3017EEA243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4d77176-54eb-4753-be67-9b2e2fa23e0f"/>
    <ds:schemaRef ds:uri="70eaac67-e064-433b-ba54-6f78c0f1ec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51</vt:i4>
      </vt:variant>
    </vt:vector>
  </HeadingPairs>
  <TitlesOfParts>
    <vt:vector size="86" baseType="lpstr">
      <vt:lpstr>DESI-001</vt:lpstr>
      <vt:lpstr>APIC-001</vt:lpstr>
      <vt:lpstr>APIC-002</vt:lpstr>
      <vt:lpstr>APIC-003</vt:lpstr>
      <vt:lpstr>APIC-007</vt:lpstr>
      <vt:lpstr>EGTI-001</vt:lpstr>
      <vt:lpstr>EGTI-003</vt:lpstr>
      <vt:lpstr>PIV-001</vt:lpstr>
      <vt:lpstr>PIV-002</vt:lpstr>
      <vt:lpstr>PIV-003</vt:lpstr>
      <vt:lpstr>PIV-004</vt:lpstr>
      <vt:lpstr>PIV-005</vt:lpstr>
      <vt:lpstr>PIV-007</vt:lpstr>
      <vt:lpstr>PPMQ-001</vt:lpstr>
      <vt:lpstr>PPMQ-002</vt:lpstr>
      <vt:lpstr>PPMQ-003</vt:lpstr>
      <vt:lpstr>PPMQ-004</vt:lpstr>
      <vt:lpstr>INFRA-002</vt:lpstr>
      <vt:lpstr>IMV-IND-003</vt:lpstr>
      <vt:lpstr>GREF-001</vt:lpstr>
      <vt:lpstr>GEFI-003</vt:lpstr>
      <vt:lpstr>GEFI-007</vt:lpstr>
      <vt:lpstr>GLAB-001</vt:lpstr>
      <vt:lpstr>GLAB-002</vt:lpstr>
      <vt:lpstr>GLAB-005</vt:lpstr>
      <vt:lpstr>GTHU-003</vt:lpstr>
      <vt:lpstr>GAM-001</vt:lpstr>
      <vt:lpstr>GAM-003</vt:lpstr>
      <vt:lpstr>GDOC-001</vt:lpstr>
      <vt:lpstr>GDOC-002</vt:lpstr>
      <vt:lpstr>GDOC-003 </vt:lpstr>
      <vt:lpstr>GJUR-001</vt:lpstr>
      <vt:lpstr>CODI-001</vt:lpstr>
      <vt:lpstr>CEM-001</vt:lpstr>
      <vt:lpstr>CEM-002</vt:lpstr>
      <vt:lpstr>'APIC-007'!Área_de_impresión</vt:lpstr>
      <vt:lpstr>'CODI-001'!Área_de_impresión</vt:lpstr>
      <vt:lpstr>'DESI-001'!Área_de_impresión</vt:lpstr>
      <vt:lpstr>'EGTI-001'!Área_de_impresión</vt:lpstr>
      <vt:lpstr>'EGTI-003'!Área_de_impresión</vt:lpstr>
      <vt:lpstr>'GAM-001'!Área_de_impresión</vt:lpstr>
      <vt:lpstr>'GDOC-001'!Área_de_impresión</vt:lpstr>
      <vt:lpstr>'GDOC-002'!Área_de_impresión</vt:lpstr>
      <vt:lpstr>'GDOC-003 '!Área_de_impresión</vt:lpstr>
      <vt:lpstr>'GEFI-003'!Área_de_impresión</vt:lpstr>
      <vt:lpstr>'GEFI-007'!Área_de_impresión</vt:lpstr>
      <vt:lpstr>'GJUR-001'!Área_de_impresión</vt:lpstr>
      <vt:lpstr>'GLAB-001'!Área_de_impresión</vt:lpstr>
      <vt:lpstr>'GREF-001'!Área_de_impresión</vt:lpstr>
      <vt:lpstr>'GTHU-003'!Área_de_impresión</vt:lpstr>
      <vt:lpstr>'IMV-IND-003'!Área_de_impresión</vt:lpstr>
      <vt:lpstr>'INFRA-002'!Área_de_impresión</vt:lpstr>
      <vt:lpstr>'PIV-001'!Área_de_impresión</vt:lpstr>
      <vt:lpstr>'PIV-002'!Área_de_impresión</vt:lpstr>
      <vt:lpstr>'PIV-003'!Área_de_impresión</vt:lpstr>
      <vt:lpstr>'PIV-004'!Área_de_impresión</vt:lpstr>
      <vt:lpstr>'PIV-005'!Área_de_impresión</vt:lpstr>
      <vt:lpstr>'PIV-007'!Área_de_impresión</vt:lpstr>
      <vt:lpstr>'PPMQ-001'!Área_de_impresión</vt:lpstr>
      <vt:lpstr>'PPMQ-002'!Área_de_impresión</vt:lpstr>
      <vt:lpstr>'APIC-001'!Títulos_a_imprimir</vt:lpstr>
      <vt:lpstr>'APIC-002'!Títulos_a_imprimir</vt:lpstr>
      <vt:lpstr>'APIC-003'!Títulos_a_imprimir</vt:lpstr>
      <vt:lpstr>'APIC-007'!Títulos_a_imprimir</vt:lpstr>
      <vt:lpstr>'CODI-001'!Títulos_a_imprimir</vt:lpstr>
      <vt:lpstr>'DESI-001'!Títulos_a_imprimir</vt:lpstr>
      <vt:lpstr>'EGTI-001'!Títulos_a_imprimir</vt:lpstr>
      <vt:lpstr>'EGTI-003'!Títulos_a_imprimir</vt:lpstr>
      <vt:lpstr>'GAM-001'!Títulos_a_imprimir</vt:lpstr>
      <vt:lpstr>'GDOC-001'!Títulos_a_imprimir</vt:lpstr>
      <vt:lpstr>'GDOC-002'!Títulos_a_imprimir</vt:lpstr>
      <vt:lpstr>'GDOC-003 '!Títulos_a_imprimir</vt:lpstr>
      <vt:lpstr>'GEFI-003'!Títulos_a_imprimir</vt:lpstr>
      <vt:lpstr>'GEFI-007'!Títulos_a_imprimir</vt:lpstr>
      <vt:lpstr>'GJUR-001'!Títulos_a_imprimir</vt:lpstr>
      <vt:lpstr>'GLAB-001'!Títulos_a_imprimir</vt:lpstr>
      <vt:lpstr>'GREF-001'!Títulos_a_imprimir</vt:lpstr>
      <vt:lpstr>'GTHU-003'!Títulos_a_imprimir</vt:lpstr>
      <vt:lpstr>'IMV-IND-003'!Títulos_a_imprimir</vt:lpstr>
      <vt:lpstr>'INFRA-002'!Títulos_a_imprimir</vt:lpstr>
      <vt:lpstr>'PIV-001'!Títulos_a_imprimir</vt:lpstr>
      <vt:lpstr>'PIV-002'!Títulos_a_imprimir</vt:lpstr>
      <vt:lpstr>'PIV-003'!Títulos_a_imprimir</vt:lpstr>
      <vt:lpstr>'PIV-004'!Títulos_a_imprimir</vt:lpstr>
      <vt:lpstr>'PIV-005'!Títulos_a_imprimir</vt:lpstr>
      <vt:lpstr>'PIV-007'!Títulos_a_imprimir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Alexander Perea Mena</dc:creator>
  <cp:keywords/>
  <dc:description/>
  <cp:lastModifiedBy>Alexander Perea Mena</cp:lastModifiedBy>
  <cp:revision/>
  <dcterms:created xsi:type="dcterms:W3CDTF">2018-06-25T20:52:53Z</dcterms:created>
  <dcterms:modified xsi:type="dcterms:W3CDTF">2023-10-27T20:44:03Z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0x0101005F0CCD84194CB24D8526459418388F85</vt:lpwstr>
  </property>
  <property fmtid="{D5CDD505-2E9C-101B-9397-08002B2CF9AE}" pid="3" name="MediaServiceImageTags">
    <vt:lpwstr/>
  </property>
</Properties>
</file>