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omments18.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omments19.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omments20.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omments21.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xml" ContentType="application/vnd.openxmlformats-officedocument.themeOverride+xml"/>
  <Override PartName="/xl/drawings/drawing22.xml" ContentType="application/vnd.openxmlformats-officedocument.drawing+xml"/>
  <Override PartName="/xl/comments22.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omments23.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omments24.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comments25.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xml"/>
  <Override PartName="/xl/comments26.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omments27.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omments28.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omments29.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0.xml" ContentType="application/vnd.openxmlformats-officedocument.drawing+xml"/>
  <Override PartName="/xl/comments30.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omments31.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2.xml" ContentType="application/vnd.openxmlformats-officedocument.drawing+xml"/>
  <Override PartName="/xl/comments32.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3.xml" ContentType="application/vnd.openxmlformats-officedocument.drawing+xml"/>
  <Override PartName="/xl/comments33.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4.xml" ContentType="application/vnd.openxmlformats-officedocument.drawing+xml"/>
  <Override PartName="/xl/comments34.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5.xml" ContentType="application/vnd.openxmlformats-officedocument.drawing+xml"/>
  <Override PartName="/xl/comments35.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6.xml" ContentType="application/vnd.openxmlformats-officedocument.drawing+xml"/>
  <Override PartName="/xl/comments36.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7.xml" ContentType="application/vnd.openxmlformats-officedocument.drawing+xml"/>
  <Override PartName="/xl/comments37.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8.xml" ContentType="application/vnd.openxmlformats-officedocument.drawing+xml"/>
  <Override PartName="/xl/comments38.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9.xml" ContentType="application/vnd.openxmlformats-officedocument.drawing+xml"/>
  <Override PartName="/xl/comments39.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0.xml" ContentType="application/vnd.openxmlformats-officedocument.drawing+xml"/>
  <Override PartName="/xl/comments40.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1.xml" ContentType="application/vnd.openxmlformats-officedocument.drawing+xml"/>
  <Override PartName="/xl/comments41.xml" ContentType="application/vnd.openxmlformats-officedocument.spreadsheetml.comment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2.xml" ContentType="application/vnd.openxmlformats-officedocument.drawing+xml"/>
  <Override PartName="/xl/comments42.xml" ContentType="application/vnd.openxmlformats-officedocument.spreadsheetml.comment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3.xml" ContentType="application/vnd.openxmlformats-officedocument.drawing+xml"/>
  <Override PartName="/xl/comments43.xml" ContentType="application/vnd.openxmlformats-officedocument.spreadsheetml.comment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4.xml" ContentType="application/vnd.openxmlformats-officedocument.drawing+xml"/>
  <Override PartName="/xl/comments44.xml" ContentType="application/vnd.openxmlformats-officedocument.spreadsheetml.comment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5.xml" ContentType="application/vnd.openxmlformats-officedocument.drawing+xml"/>
  <Override PartName="/xl/comments45.xml" ContentType="application/vnd.openxmlformats-officedocument.spreadsheetml.comment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6.xml" ContentType="application/vnd.openxmlformats-officedocument.drawing+xml"/>
  <Override PartName="/xl/comments46.xml" ContentType="application/vnd.openxmlformats-officedocument.spreadsheetml.comment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7.xml" ContentType="application/vnd.openxmlformats-officedocument.drawing+xml"/>
  <Override PartName="/xl/comments47.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8.xml" ContentType="application/vnd.openxmlformats-officedocument.drawing+xml"/>
  <Override PartName="/xl/comments48.xml" ContentType="application/vnd.openxmlformats-officedocument.spreadsheetml.comment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9.xml" ContentType="application/vnd.openxmlformats-officedocument.drawing+xml"/>
  <Override PartName="/xl/comments49.xml" ContentType="application/vnd.openxmlformats-officedocument.spreadsheetml.comment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0.xml" ContentType="application/vnd.openxmlformats-officedocument.drawing+xml"/>
  <Override PartName="/xl/comments50.xml" ContentType="application/vnd.openxmlformats-officedocument.spreadsheetml.comment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1.xml" ContentType="application/vnd.openxmlformats-officedocument.drawing+xml"/>
  <Override PartName="/xl/comments51.xml" ContentType="application/vnd.openxmlformats-officedocument.spreadsheetml.comment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2.xml" ContentType="application/vnd.openxmlformats-officedocument.drawing+xml"/>
  <Override PartName="/xl/comments52.xml" ContentType="application/vnd.openxmlformats-officedocument.spreadsheetml.comment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3.xml" ContentType="application/vnd.openxmlformats-officedocument.drawing+xml"/>
  <Override PartName="/xl/comments53.xml" ContentType="application/vnd.openxmlformats-officedocument.spreadsheetml.comment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4.xml" ContentType="application/vnd.openxmlformats-officedocument.drawing+xml"/>
  <Override PartName="/xl/comments54.xml" ContentType="application/vnd.openxmlformats-officedocument.spreadsheetml.comments+xml"/>
  <Override PartName="/xl/drawings/drawing55.xml" ContentType="application/vnd.openxmlformats-officedocument.drawing+xml"/>
  <Override PartName="/xl/comments55.xml" ContentType="application/vnd.openxmlformats-officedocument.spreadsheetml.comments+xml"/>
  <Override PartName="/xl/drawings/drawing56.xml" ContentType="application/vnd.openxmlformats-officedocument.drawing+xml"/>
  <Override PartName="/xl/comments56.xml" ContentType="application/vnd.openxmlformats-officedocument.spreadsheetml.comment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xml"/>
  <Override PartName="/xl/comments57.xml" ContentType="application/vnd.openxmlformats-officedocument.spreadsheetml.comment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xml"/>
  <Override PartName="/xl/comments58.xml" ContentType="application/vnd.openxmlformats-officedocument.spreadsheetml.comment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EXPEREA\OneDrive - uaermv\Carpeta UMV curentena\Informe Indicadores\2023\2do Trim 2023\"/>
    </mc:Choice>
  </mc:AlternateContent>
  <bookViews>
    <workbookView xWindow="0" yWindow="0" windowWidth="24000" windowHeight="9630" firstSheet="51" activeTab="57"/>
  </bookViews>
  <sheets>
    <sheet name="DESI-IND-001" sheetId="54" r:id="rId1"/>
    <sheet name="APIC-IND-001" sheetId="12" r:id="rId2"/>
    <sheet name="APIC-IND-002" sheetId="13" r:id="rId3"/>
    <sheet name="APIC-IND-003" sheetId="14" r:id="rId4"/>
    <sheet name="APIC-IND-004" sheetId="15" r:id="rId5"/>
    <sheet name=" APIC -IND-006" sheetId="16" r:id="rId6"/>
    <sheet name="APIC-IND-007" sheetId="17" r:id="rId7"/>
    <sheet name="EGTI-IND-001" sheetId="18" r:id="rId8"/>
    <sheet name="PIV-001" sheetId="55" r:id="rId9"/>
    <sheet name="PIV-002" sheetId="56" r:id="rId10"/>
    <sheet name="PIV-003" sheetId="57" r:id="rId11"/>
    <sheet name="PIV-004" sheetId="58" r:id="rId12"/>
    <sheet name="PIV-005" sheetId="59" r:id="rId13"/>
    <sheet name="PIV-007" sheetId="60" r:id="rId14"/>
    <sheet name="PPMQ-IND-001" sheetId="47" r:id="rId15"/>
    <sheet name="PPMQ-IND-002" sheetId="48" r:id="rId16"/>
    <sheet name="PPMQ-IND-003" sheetId="10" r:id="rId17"/>
    <sheet name="PPMQ-IND-004" sheetId="49" r:id="rId18"/>
    <sheet name="IMVI-IND-001" sheetId="4" r:id="rId19"/>
    <sheet name="IMVI-IND-002" sheetId="45" r:id="rId20"/>
    <sheet name="IMV-IND-003" sheetId="46" r:id="rId21"/>
    <sheet name="IMVI-IND-004" sheetId="42" r:id="rId22"/>
    <sheet name="IMVI-IND-005" sheetId="7" r:id="rId23"/>
    <sheet name="GSIT-IND-001" sheetId="31" r:id="rId24"/>
    <sheet name="GREF-IND-001" sheetId="30" r:id="rId25"/>
    <sheet name="GCON-IND-001" sheetId="22" r:id="rId26"/>
    <sheet name="GCON-IND-002" sheetId="23" r:id="rId27"/>
    <sheet name="GEFI-IND-002-V10" sheetId="24" r:id="rId28"/>
    <sheet name="GEFI-IND-003" sheetId="25" r:id="rId29"/>
    <sheet name="GEFI-IND-004" sheetId="26" r:id="rId30"/>
    <sheet name="GEFI-IND-005" sheetId="27" r:id="rId31"/>
    <sheet name="GEFI-IND-006" sheetId="28" r:id="rId32"/>
    <sheet name="GEFI-IND-007" sheetId="29" r:id="rId33"/>
    <sheet name="GLAB-IND-001" sheetId="2" r:id="rId34"/>
    <sheet name="GLAB-IND-002" sheetId="44" r:id="rId35"/>
    <sheet name="GLAB-IND-005" sheetId="11" r:id="rId36"/>
    <sheet name="GTHU-IND-001" sheetId="32" r:id="rId37"/>
    <sheet name="GTHU-IND-002" sheetId="33" r:id="rId38"/>
    <sheet name="GTHU-IND-003" sheetId="34" r:id="rId39"/>
    <sheet name="GTHU-IND-006" sheetId="35" r:id="rId40"/>
    <sheet name="GTHU-IND-008" sheetId="37" r:id="rId41"/>
    <sheet name="GTHU-IND-007" sheetId="36" r:id="rId42"/>
    <sheet name="GTHU-IND-009" sheetId="38" r:id="rId43"/>
    <sheet name="GTHU-IND-010" sheetId="39" r:id="rId44"/>
    <sheet name="GTHU-IND-011" sheetId="40" r:id="rId45"/>
    <sheet name="GTHU-IND-012" sheetId="41" r:id="rId46"/>
    <sheet name="GAM-IND-001" sheetId="19" r:id="rId47"/>
    <sheet name="GAM-IND-002" sheetId="20" r:id="rId48"/>
    <sheet name="GAM-IND-003" sheetId="43" r:id="rId49"/>
    <sheet name="GAM-IND-004" sheetId="21" r:id="rId50"/>
    <sheet name="GDOC-IND-001" sheetId="3" r:id="rId51"/>
    <sheet name="GDOC-IND-002" sheetId="8" r:id="rId52"/>
    <sheet name="GDOC-IND-003" sheetId="9" r:id="rId53"/>
    <sheet name="GJUR-IND-001" sheetId="50" r:id="rId54"/>
    <sheet name="GJUR-IND-002" sheetId="51" r:id="rId55"/>
    <sheet name="CODI-IND-001" sheetId="53" r:id="rId56"/>
    <sheet name="CEM-IND-001" sheetId="61" r:id="rId57"/>
    <sheet name="CEM-IND-002" sheetId="62"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1001F00031" localSheetId="21">#REF!</definedName>
    <definedName name="_1001F00031" localSheetId="22">#REF!</definedName>
    <definedName name="_1001F00031">#REF!</definedName>
    <definedName name="_1001F00032" localSheetId="21">#REF!</definedName>
    <definedName name="_1001F00032" localSheetId="22">#REF!</definedName>
    <definedName name="_1001F00032">#REF!</definedName>
    <definedName name="_1001F00033" localSheetId="21">#REF!</definedName>
    <definedName name="_1001F00033" localSheetId="22">#REF!</definedName>
    <definedName name="_1001F00033">#REF!</definedName>
    <definedName name="_1001F00034" localSheetId="21">#REF!</definedName>
    <definedName name="_1001F00034" localSheetId="22">#REF!</definedName>
    <definedName name="_1001F00034">#REF!</definedName>
    <definedName name="_1001F00035" localSheetId="21">#REF!</definedName>
    <definedName name="_1001F00035" localSheetId="22">#REF!</definedName>
    <definedName name="_1001F00035">#REF!</definedName>
    <definedName name="_1001F00037" localSheetId="21">#REF!</definedName>
    <definedName name="_1001F00037" localSheetId="22">#REF!</definedName>
    <definedName name="_1001F00037">#REF!</definedName>
    <definedName name="_1001F00038" localSheetId="21">#REF!</definedName>
    <definedName name="_1001F00038" localSheetId="22">#REF!</definedName>
    <definedName name="_1001F00038">#REF!</definedName>
    <definedName name="_1001F00039" localSheetId="21">#REF!</definedName>
    <definedName name="_1001F00039" localSheetId="22">#REF!</definedName>
    <definedName name="_1001F00039">#REF!</definedName>
    <definedName name="_1001F00040" localSheetId="21">#REF!</definedName>
    <definedName name="_1001F00040" localSheetId="22">#REF!</definedName>
    <definedName name="_1001F00040">#REF!</definedName>
    <definedName name="_1001F00041" localSheetId="21">#REF!</definedName>
    <definedName name="_1001F00041" localSheetId="22">#REF!</definedName>
    <definedName name="_1001F00041">#REF!</definedName>
    <definedName name="_1001F00062" localSheetId="21">#REF!</definedName>
    <definedName name="_1001F00062" localSheetId="22">#REF!</definedName>
    <definedName name="_1001F00062">#REF!</definedName>
    <definedName name="_1001F00063" localSheetId="21">#REF!</definedName>
    <definedName name="_1001F00063" localSheetId="22">#REF!</definedName>
    <definedName name="_1001F00063">#REF!</definedName>
    <definedName name="_1001F00064" localSheetId="21">#REF!</definedName>
    <definedName name="_1001F00064" localSheetId="22">#REF!</definedName>
    <definedName name="_1001F00064">#REF!</definedName>
    <definedName name="_1001F00068" localSheetId="21">#REF!</definedName>
    <definedName name="_1001F00068" localSheetId="22">#REF!</definedName>
    <definedName name="_1001F00068">#REF!</definedName>
    <definedName name="_5000212" localSheetId="21">[1]ESTRUCTURA!#REF!</definedName>
    <definedName name="_5000212">[1]ESTRUCTURA!#REF!</definedName>
    <definedName name="_5000213" localSheetId="21">#REF!</definedName>
    <definedName name="_5000213" localSheetId="22">#REF!</definedName>
    <definedName name="_5000213">#REF!</definedName>
    <definedName name="_5000214" localSheetId="21">#REF!</definedName>
    <definedName name="_5000214" localSheetId="22">#REF!</definedName>
    <definedName name="_5000214">#REF!</definedName>
    <definedName name="_5000215" localSheetId="21">#REF!</definedName>
    <definedName name="_5000215" localSheetId="22">#REF!</definedName>
    <definedName name="_5000215">#REF!</definedName>
    <definedName name="_5000216" localSheetId="21">#REF!</definedName>
    <definedName name="_5000216" localSheetId="22">#REF!</definedName>
    <definedName name="_5000216">#REF!</definedName>
    <definedName name="_5000217" localSheetId="21">#REF!</definedName>
    <definedName name="_5000217" localSheetId="22">#REF!</definedName>
    <definedName name="_5000217">#REF!</definedName>
    <definedName name="_5000218" localSheetId="21">#REF!</definedName>
    <definedName name="_5000218" localSheetId="22">#REF!</definedName>
    <definedName name="_5000218">#REF!</definedName>
    <definedName name="_5000219" localSheetId="21">#REF!</definedName>
    <definedName name="_5000219" localSheetId="22">#REF!</definedName>
    <definedName name="_5000219">#REF!</definedName>
    <definedName name="_5000220" localSheetId="21">#REF!</definedName>
    <definedName name="_5000220" localSheetId="22">#REF!</definedName>
    <definedName name="_5000220">#REF!</definedName>
    <definedName name="_5000221" localSheetId="21">#REF!</definedName>
    <definedName name="_5000221" localSheetId="22">#REF!</definedName>
    <definedName name="_5000221">#REF!</definedName>
    <definedName name="_5000222" localSheetId="21">#REF!</definedName>
    <definedName name="_5000222" localSheetId="22">#REF!</definedName>
    <definedName name="_5000222">#REF!</definedName>
    <definedName name="_5000278" localSheetId="21">[1]ESTRUCTURA!#REF!</definedName>
    <definedName name="_5000278">[1]ESTRUCTURA!#REF!</definedName>
    <definedName name="_5000279" localSheetId="21">#REF!</definedName>
    <definedName name="_5000279" localSheetId="22">#REF!</definedName>
    <definedName name="_5000279">#REF!</definedName>
    <definedName name="_5000280" localSheetId="21">#REF!</definedName>
    <definedName name="_5000280" localSheetId="22">#REF!</definedName>
    <definedName name="_5000280">#REF!</definedName>
    <definedName name="_5000281" localSheetId="21">#REF!</definedName>
    <definedName name="_5000281" localSheetId="22">#REF!</definedName>
    <definedName name="_5000281">#REF!</definedName>
    <definedName name="_5000282" localSheetId="21">#REF!</definedName>
    <definedName name="_5000282" localSheetId="22">#REF!</definedName>
    <definedName name="_5000282">#REF!</definedName>
    <definedName name="_5000283" localSheetId="21">#REF!</definedName>
    <definedName name="_5000283" localSheetId="22">#REF!</definedName>
    <definedName name="_5000283">#REF!</definedName>
    <definedName name="_5000284" localSheetId="21">#REF!</definedName>
    <definedName name="_5000284" localSheetId="22">#REF!</definedName>
    <definedName name="_5000284">#REF!</definedName>
    <definedName name="_5000285" localSheetId="21">#REF!</definedName>
    <definedName name="_5000285" localSheetId="22">#REF!</definedName>
    <definedName name="_5000285">#REF!</definedName>
    <definedName name="_5000286" localSheetId="21">#REF!</definedName>
    <definedName name="_5000286" localSheetId="22">#REF!</definedName>
    <definedName name="_5000286">#REF!</definedName>
    <definedName name="_5000287" localSheetId="21">#REF!</definedName>
    <definedName name="_5000287" localSheetId="22">#REF!</definedName>
    <definedName name="_5000287">#REF!</definedName>
    <definedName name="_5000288" localSheetId="21">#REF!</definedName>
    <definedName name="_5000288" localSheetId="22">#REF!</definedName>
    <definedName name="_5000288">#REF!</definedName>
    <definedName name="_5000322" localSheetId="21">[1]ESTRUCTURA!#REF!</definedName>
    <definedName name="_5000322">[1]ESTRUCTURA!#REF!</definedName>
    <definedName name="_5000323" localSheetId="21">#REF!</definedName>
    <definedName name="_5000323" localSheetId="22">#REF!</definedName>
    <definedName name="_5000323">#REF!</definedName>
    <definedName name="_5000324" localSheetId="21">#REF!</definedName>
    <definedName name="_5000324" localSheetId="22">#REF!</definedName>
    <definedName name="_5000324">#REF!</definedName>
    <definedName name="_5000325" localSheetId="21">#REF!</definedName>
    <definedName name="_5000325" localSheetId="22">#REF!</definedName>
    <definedName name="_5000325">#REF!</definedName>
    <definedName name="_5000326" localSheetId="21">#REF!</definedName>
    <definedName name="_5000326" localSheetId="22">#REF!</definedName>
    <definedName name="_5000326">#REF!</definedName>
    <definedName name="_5000327" localSheetId="21">#REF!</definedName>
    <definedName name="_5000327" localSheetId="22">#REF!</definedName>
    <definedName name="_5000327">#REF!</definedName>
    <definedName name="_5000328" localSheetId="21">#REF!</definedName>
    <definedName name="_5000328" localSheetId="22">#REF!</definedName>
    <definedName name="_5000328">#REF!</definedName>
    <definedName name="_5000329" localSheetId="21">#REF!</definedName>
    <definedName name="_5000329" localSheetId="22">#REF!</definedName>
    <definedName name="_5000329">#REF!</definedName>
    <definedName name="_5000330" localSheetId="21">#REF!</definedName>
    <definedName name="_5000330" localSheetId="22">#REF!</definedName>
    <definedName name="_5000330">#REF!</definedName>
    <definedName name="_5000331" localSheetId="21">#REF!</definedName>
    <definedName name="_5000331" localSheetId="22">#REF!</definedName>
    <definedName name="_5000331">#REF!</definedName>
    <definedName name="_5000332" localSheetId="21">[2]ESTRUCTURA!#REF!</definedName>
    <definedName name="_5000332">[2]ESTRUCTURA!#REF!</definedName>
    <definedName name="_5000454" localSheetId="21">[1]ESTRUCTURA!#REF!</definedName>
    <definedName name="_5000454">[1]ESTRUCTURA!#REF!</definedName>
    <definedName name="_5000455" localSheetId="21">#REF!</definedName>
    <definedName name="_5000455" localSheetId="22">#REF!</definedName>
    <definedName name="_5000455">#REF!</definedName>
    <definedName name="_5000456" localSheetId="21">#REF!</definedName>
    <definedName name="_5000456" localSheetId="22">#REF!</definedName>
    <definedName name="_5000456">#REF!</definedName>
    <definedName name="_5000457" localSheetId="21">#REF!</definedName>
    <definedName name="_5000457" localSheetId="22">#REF!</definedName>
    <definedName name="_5000457">#REF!</definedName>
    <definedName name="_5000458" localSheetId="21">#REF!</definedName>
    <definedName name="_5000458" localSheetId="22">#REF!</definedName>
    <definedName name="_5000458">#REF!</definedName>
    <definedName name="_5000459" localSheetId="21">#REF!</definedName>
    <definedName name="_5000459" localSheetId="22">#REF!</definedName>
    <definedName name="_5000459">#REF!</definedName>
    <definedName name="_5000460" localSheetId="21">#REF!</definedName>
    <definedName name="_5000460" localSheetId="22">#REF!</definedName>
    <definedName name="_5000460">#REF!</definedName>
    <definedName name="_5000461" localSheetId="21">#REF!</definedName>
    <definedName name="_5000461" localSheetId="22">#REF!</definedName>
    <definedName name="_5000461">#REF!</definedName>
    <definedName name="_5000462" localSheetId="21">#REF!</definedName>
    <definedName name="_5000462" localSheetId="22">#REF!</definedName>
    <definedName name="_5000462">#REF!</definedName>
    <definedName name="_5000463" localSheetId="21">#REF!</definedName>
    <definedName name="_5000463" localSheetId="22">#REF!</definedName>
    <definedName name="_5000463">#REF!</definedName>
    <definedName name="_5000464" localSheetId="21">#REF!</definedName>
    <definedName name="_5000464" localSheetId="22">#REF!</definedName>
    <definedName name="_5000464">#REF!</definedName>
    <definedName name="_5000498" localSheetId="21">[1]ESTRUCTURA!#REF!</definedName>
    <definedName name="_5000498">[1]ESTRUCTURA!#REF!</definedName>
    <definedName name="_5000499" localSheetId="21">#REF!</definedName>
    <definedName name="_5000499" localSheetId="22">#REF!</definedName>
    <definedName name="_5000499">#REF!</definedName>
    <definedName name="_5000500" localSheetId="21">#REF!</definedName>
    <definedName name="_5000500" localSheetId="22">#REF!</definedName>
    <definedName name="_5000500">#REF!</definedName>
    <definedName name="_5000501" localSheetId="21">#REF!</definedName>
    <definedName name="_5000501" localSheetId="22">#REF!</definedName>
    <definedName name="_5000501">#REF!</definedName>
    <definedName name="_5000502" localSheetId="21">#REF!</definedName>
    <definedName name="_5000502" localSheetId="22">#REF!</definedName>
    <definedName name="_5000502">#REF!</definedName>
    <definedName name="_5000503" localSheetId="21">#REF!</definedName>
    <definedName name="_5000503" localSheetId="22">#REF!</definedName>
    <definedName name="_5000503">#REF!</definedName>
    <definedName name="_5000504" localSheetId="21">#REF!</definedName>
    <definedName name="_5000504" localSheetId="22">#REF!</definedName>
    <definedName name="_5000504">#REF!</definedName>
    <definedName name="_5000505" localSheetId="21">#REF!</definedName>
    <definedName name="_5000505" localSheetId="22">#REF!</definedName>
    <definedName name="_5000505">#REF!</definedName>
    <definedName name="_5000506" localSheetId="21">#REF!</definedName>
    <definedName name="_5000506" localSheetId="22">#REF!</definedName>
    <definedName name="_5000506">#REF!</definedName>
    <definedName name="_5000507" localSheetId="21">#REF!</definedName>
    <definedName name="_5000507" localSheetId="22">#REF!</definedName>
    <definedName name="_5000507">#REF!</definedName>
    <definedName name="_5000508" localSheetId="21">#REF!</definedName>
    <definedName name="_5000508" localSheetId="22">#REF!</definedName>
    <definedName name="_5000508">#REF!</definedName>
    <definedName name="_5000641" localSheetId="21">[1]ESTRUCTURA!#REF!</definedName>
    <definedName name="_5000641">[1]ESTRUCTURA!#REF!</definedName>
    <definedName name="_5000642" localSheetId="21">#REF!</definedName>
    <definedName name="_5000642" localSheetId="22">#REF!</definedName>
    <definedName name="_5000642">#REF!</definedName>
    <definedName name="_5000643" localSheetId="21">#REF!</definedName>
    <definedName name="_5000643" localSheetId="22">#REF!</definedName>
    <definedName name="_5000643">#REF!</definedName>
    <definedName name="_5000644" localSheetId="21">#REF!</definedName>
    <definedName name="_5000644" localSheetId="22">#REF!</definedName>
    <definedName name="_5000644">#REF!</definedName>
    <definedName name="_5000645" localSheetId="21">#REF!</definedName>
    <definedName name="_5000645" localSheetId="22">#REF!</definedName>
    <definedName name="_5000645">#REF!</definedName>
    <definedName name="_5000646" localSheetId="21">#REF!</definedName>
    <definedName name="_5000646" localSheetId="22">#REF!</definedName>
    <definedName name="_5000646">#REF!</definedName>
    <definedName name="_5000647" localSheetId="21">#REF!</definedName>
    <definedName name="_5000647" localSheetId="22">#REF!</definedName>
    <definedName name="_5000647">#REF!</definedName>
    <definedName name="_5000648" localSheetId="21">#REF!</definedName>
    <definedName name="_5000648" localSheetId="22">#REF!</definedName>
    <definedName name="_5000648">#REF!</definedName>
    <definedName name="_5000649" localSheetId="21">[2]ESTRUCTURA!#REF!</definedName>
    <definedName name="_5000649">[2]ESTRUCTURA!#REF!</definedName>
    <definedName name="_5000650" localSheetId="21">#REF!</definedName>
    <definedName name="_5000650" localSheetId="22">#REF!</definedName>
    <definedName name="_5000650">#REF!</definedName>
    <definedName name="_5000651" localSheetId="21">#REF!</definedName>
    <definedName name="_5000651" localSheetId="22">#REF!</definedName>
    <definedName name="_5000651">#REF!</definedName>
    <definedName name="_5000707" localSheetId="21">[1]ESTRUCTURA!#REF!</definedName>
    <definedName name="_5000707">[1]ESTRUCTURA!#REF!</definedName>
    <definedName name="_5000708" localSheetId="21">#REF!</definedName>
    <definedName name="_5000708" localSheetId="22">#REF!</definedName>
    <definedName name="_5000708">#REF!</definedName>
    <definedName name="_5000709" localSheetId="21">#REF!</definedName>
    <definedName name="_5000709" localSheetId="22">#REF!</definedName>
    <definedName name="_5000709">#REF!</definedName>
    <definedName name="_5000710" localSheetId="21">#REF!</definedName>
    <definedName name="_5000710" localSheetId="22">#REF!</definedName>
    <definedName name="_5000710">#REF!</definedName>
    <definedName name="_5000711" localSheetId="21">#REF!</definedName>
    <definedName name="_5000711" localSheetId="22">#REF!</definedName>
    <definedName name="_5000711">#REF!</definedName>
    <definedName name="_5000712" localSheetId="21">#REF!</definedName>
    <definedName name="_5000712" localSheetId="22">#REF!</definedName>
    <definedName name="_5000712">#REF!</definedName>
    <definedName name="_5000713" localSheetId="21">#REF!</definedName>
    <definedName name="_5000713" localSheetId="22">#REF!</definedName>
    <definedName name="_5000713">#REF!</definedName>
    <definedName name="_5000714" localSheetId="21">#REF!</definedName>
    <definedName name="_5000714" localSheetId="22">#REF!</definedName>
    <definedName name="_5000714">#REF!</definedName>
    <definedName name="_5000715" localSheetId="21">#REF!</definedName>
    <definedName name="_5000715" localSheetId="22">#REF!</definedName>
    <definedName name="_5000715">#REF!</definedName>
    <definedName name="_5000716" localSheetId="21">#REF!</definedName>
    <definedName name="_5000716" localSheetId="22">#REF!</definedName>
    <definedName name="_5000716">#REF!</definedName>
    <definedName name="_5000717" localSheetId="21">#REF!</definedName>
    <definedName name="_5000717" localSheetId="22">#REF!</definedName>
    <definedName name="_5000717">#REF!</definedName>
    <definedName name="_5000751" localSheetId="21">[1]ESTRUCTURA!#REF!</definedName>
    <definedName name="_5000751">[1]ESTRUCTURA!#REF!</definedName>
    <definedName name="_5000752" localSheetId="21">#REF!</definedName>
    <definedName name="_5000752" localSheetId="22">#REF!</definedName>
    <definedName name="_5000752">#REF!</definedName>
    <definedName name="_5000753" localSheetId="21">#REF!</definedName>
    <definedName name="_5000753" localSheetId="22">#REF!</definedName>
    <definedName name="_5000753">#REF!</definedName>
    <definedName name="_5000754" localSheetId="21">#REF!</definedName>
    <definedName name="_5000754" localSheetId="22">#REF!</definedName>
    <definedName name="_5000754">#REF!</definedName>
    <definedName name="_5000755" localSheetId="21">#REF!</definedName>
    <definedName name="_5000755" localSheetId="22">#REF!</definedName>
    <definedName name="_5000755">#REF!</definedName>
    <definedName name="_5000756" localSheetId="21">#REF!</definedName>
    <definedName name="_5000756" localSheetId="22">#REF!</definedName>
    <definedName name="_5000756">#REF!</definedName>
    <definedName name="_5000757" localSheetId="21">#REF!</definedName>
    <definedName name="_5000757" localSheetId="22">#REF!</definedName>
    <definedName name="_5000757">#REF!</definedName>
    <definedName name="_5000758" localSheetId="21">#REF!</definedName>
    <definedName name="_5000758" localSheetId="22">#REF!</definedName>
    <definedName name="_5000758">#REF!</definedName>
    <definedName name="_5000759" localSheetId="21">#REF!</definedName>
    <definedName name="_5000759" localSheetId="22">#REF!</definedName>
    <definedName name="_5000759">#REF!</definedName>
    <definedName name="_5000760" localSheetId="21">#REF!</definedName>
    <definedName name="_5000760" localSheetId="22">#REF!</definedName>
    <definedName name="_5000760">#REF!</definedName>
    <definedName name="_5000849" localSheetId="21">[1]ESTRUCTURA!#REF!</definedName>
    <definedName name="_5000849">[1]ESTRUCTURA!#REF!</definedName>
    <definedName name="_5000850" localSheetId="21">#REF!</definedName>
    <definedName name="_5000850" localSheetId="22">#REF!</definedName>
    <definedName name="_5000850">#REF!</definedName>
    <definedName name="_5000851" localSheetId="21">#REF!</definedName>
    <definedName name="_5000851" localSheetId="22">#REF!</definedName>
    <definedName name="_5000851">#REF!</definedName>
    <definedName name="_5000852" localSheetId="21">#REF!</definedName>
    <definedName name="_5000852" localSheetId="22">#REF!</definedName>
    <definedName name="_5000852">#REF!</definedName>
    <definedName name="_5000853" localSheetId="21">#REF!</definedName>
    <definedName name="_5000853" localSheetId="22">#REF!</definedName>
    <definedName name="_5000853">#REF!</definedName>
    <definedName name="_5000854" localSheetId="21">#REF!</definedName>
    <definedName name="_5000854" localSheetId="22">#REF!</definedName>
    <definedName name="_5000854">#REF!</definedName>
    <definedName name="_5000855" localSheetId="21">#REF!</definedName>
    <definedName name="_5000855" localSheetId="22">#REF!</definedName>
    <definedName name="_5000855">#REF!</definedName>
    <definedName name="_5000856" localSheetId="21">#REF!</definedName>
    <definedName name="_5000856" localSheetId="22">#REF!</definedName>
    <definedName name="_5000856">#REF!</definedName>
    <definedName name="_5000857" localSheetId="21">#REF!</definedName>
    <definedName name="_5000857" localSheetId="22">#REF!</definedName>
    <definedName name="_5000857">#REF!</definedName>
    <definedName name="_5000858" localSheetId="21">#REF!</definedName>
    <definedName name="_5000858" localSheetId="22">#REF!</definedName>
    <definedName name="_5000858">#REF!</definedName>
    <definedName name="_5000859" localSheetId="21">#REF!</definedName>
    <definedName name="_5000859" localSheetId="22">#REF!</definedName>
    <definedName name="_5000859">#REF!</definedName>
    <definedName name="_5000882" localSheetId="21">[1]ESTRUCTURA!#REF!</definedName>
    <definedName name="_5000882">[1]ESTRUCTURA!#REF!</definedName>
    <definedName name="_5000883" localSheetId="21">#REF!</definedName>
    <definedName name="_5000883" localSheetId="22">#REF!</definedName>
    <definedName name="_5000883">#REF!</definedName>
    <definedName name="_5000884" localSheetId="21">#REF!</definedName>
    <definedName name="_5000884" localSheetId="22">#REF!</definedName>
    <definedName name="_5000884">#REF!</definedName>
    <definedName name="_5000885" localSheetId="21">#REF!</definedName>
    <definedName name="_5000885" localSheetId="22">#REF!</definedName>
    <definedName name="_5000885">#REF!</definedName>
    <definedName name="_5000886" localSheetId="21">#REF!</definedName>
    <definedName name="_5000886" localSheetId="22">#REF!</definedName>
    <definedName name="_5000886">#REF!</definedName>
    <definedName name="_5000887" localSheetId="21">#REF!</definedName>
    <definedName name="_5000887" localSheetId="22">#REF!</definedName>
    <definedName name="_5000887">#REF!</definedName>
    <definedName name="_5000888" localSheetId="21">#REF!</definedName>
    <definedName name="_5000888" localSheetId="22">#REF!</definedName>
    <definedName name="_5000888">#REF!</definedName>
    <definedName name="_5000889" localSheetId="21">#REF!</definedName>
    <definedName name="_5000889" localSheetId="22">#REF!</definedName>
    <definedName name="_5000889">#REF!</definedName>
    <definedName name="_5000890" localSheetId="21">#REF!</definedName>
    <definedName name="_5000890" localSheetId="22">#REF!</definedName>
    <definedName name="_5000890">#REF!</definedName>
    <definedName name="_5000891" localSheetId="21">#REF!</definedName>
    <definedName name="_5000891" localSheetId="22">#REF!</definedName>
    <definedName name="_5000891">#REF!</definedName>
    <definedName name="_5000892" localSheetId="21">#REF!</definedName>
    <definedName name="_5000892" localSheetId="22">#REF!</definedName>
    <definedName name="_5000892">#REF!</definedName>
    <definedName name="_5000982" localSheetId="21">#REF!</definedName>
    <definedName name="_5000982" localSheetId="22">#REF!</definedName>
    <definedName name="_5000982">#REF!</definedName>
    <definedName name="_5000983" localSheetId="21">#REF!</definedName>
    <definedName name="_5000983" localSheetId="22">#REF!</definedName>
    <definedName name="_5000983">#REF!</definedName>
    <definedName name="_5000984" localSheetId="21">#REF!</definedName>
    <definedName name="_5000984" localSheetId="22">#REF!</definedName>
    <definedName name="_5000984">#REF!</definedName>
    <definedName name="_5000985" localSheetId="21">#REF!</definedName>
    <definedName name="_5000985" localSheetId="22">#REF!</definedName>
    <definedName name="_5000985">#REF!</definedName>
    <definedName name="_5000986" localSheetId="21">#REF!</definedName>
    <definedName name="_5000986" localSheetId="22">#REF!</definedName>
    <definedName name="_5000986">#REF!</definedName>
    <definedName name="_5000989" localSheetId="21">#REF!</definedName>
    <definedName name="_5000989" localSheetId="22">#REF!</definedName>
    <definedName name="_5000989">#REF!</definedName>
    <definedName name="_5000994" localSheetId="21">#REF!</definedName>
    <definedName name="_5000994" localSheetId="22">#REF!</definedName>
    <definedName name="_5000994">#REF!</definedName>
    <definedName name="_5000995" localSheetId="21">#REF!</definedName>
    <definedName name="_5000995" localSheetId="22">#REF!</definedName>
    <definedName name="_5000995">#REF!</definedName>
    <definedName name="_5002482" localSheetId="21">[2]ESTRUCTURA!#REF!</definedName>
    <definedName name="_5002482">[2]ESTRUCTURA!#REF!</definedName>
    <definedName name="_5002483" localSheetId="21">[2]ESTRUCTURA!#REF!</definedName>
    <definedName name="_5002483">[2]ESTRUCTURA!#REF!</definedName>
    <definedName name="_Fill" localSheetId="21" hidden="1">#REF!</definedName>
    <definedName name="_Fill" localSheetId="22" hidden="1">#REF!</definedName>
    <definedName name="_Fill" hidden="1">#REF!</definedName>
    <definedName name="_T_P_GRAFO">[2]ESTRUCTURA!$C$1:$D$1711</definedName>
    <definedName name="_T4" localSheetId="21">#REF!</definedName>
    <definedName name="_T4" localSheetId="22">#REF!</definedName>
    <definedName name="_T4">#REF!</definedName>
    <definedName name="_T4M" localSheetId="21">#REF!</definedName>
    <definedName name="_T4M" localSheetId="22">#REF!</definedName>
    <definedName name="_T4M">#REF!</definedName>
    <definedName name="_T4V" localSheetId="21">#REF!</definedName>
    <definedName name="_T4V" localSheetId="22">#REF!</definedName>
    <definedName name="_T4V">#REF!</definedName>
    <definedName name="_T5" localSheetId="21">#REF!</definedName>
    <definedName name="_T5" localSheetId="22">#REF!</definedName>
    <definedName name="_T5">#REF!</definedName>
    <definedName name="_T5M" localSheetId="21">#REF!</definedName>
    <definedName name="_T5M" localSheetId="22">#REF!</definedName>
    <definedName name="_T5M">#REF!</definedName>
    <definedName name="_T5V" localSheetId="21">#REF!</definedName>
    <definedName name="_T5V" localSheetId="22">#REF!</definedName>
    <definedName name="_T5V">#REF!</definedName>
    <definedName name="_T6" localSheetId="21">#REF!</definedName>
    <definedName name="_T6" localSheetId="22">#REF!</definedName>
    <definedName name="_T6">#REF!</definedName>
    <definedName name="_T6M" localSheetId="21">#REF!</definedName>
    <definedName name="_T6M" localSheetId="22">#REF!</definedName>
    <definedName name="_T6M">#REF!</definedName>
    <definedName name="_T6V" localSheetId="21">#REF!</definedName>
    <definedName name="_T6V" localSheetId="22">#REF!</definedName>
    <definedName name="_T6V">#REF!</definedName>
    <definedName name="_T7" localSheetId="21">#REF!</definedName>
    <definedName name="_T7" localSheetId="22">#REF!</definedName>
    <definedName name="_T7">#REF!</definedName>
    <definedName name="_T7M" localSheetId="21">#REF!</definedName>
    <definedName name="_T7M" localSheetId="22">#REF!</definedName>
    <definedName name="_T7M">#REF!</definedName>
    <definedName name="_T7V" localSheetId="21">#REF!</definedName>
    <definedName name="_T7V" localSheetId="22">#REF!</definedName>
    <definedName name="_T7V">#REF!</definedName>
    <definedName name="_T8" localSheetId="21">#REF!</definedName>
    <definedName name="_T8" localSheetId="22">#REF!</definedName>
    <definedName name="_T8">#REF!</definedName>
    <definedName name="_T8M" localSheetId="21">#REF!</definedName>
    <definedName name="_T8M" localSheetId="22">#REF!</definedName>
    <definedName name="_T8M">#REF!</definedName>
    <definedName name="_T8V" localSheetId="21">#REF!</definedName>
    <definedName name="_T8V" localSheetId="22">#REF!</definedName>
    <definedName name="_T8V">#REF!</definedName>
    <definedName name="AccessDatabase" hidden="1">"A:\SAIN.mdb"</definedName>
    <definedName name="ADMINISTRACION" localSheetId="21">#REF!</definedName>
    <definedName name="ADMINISTRACION" localSheetId="22">#REF!</definedName>
    <definedName name="ADMINISTRACION">#REF!</definedName>
    <definedName name="ADMINISTRACION_ADMTO" localSheetId="21">#REF!</definedName>
    <definedName name="ADMINISTRACION_ADMTO" localSheetId="22">#REF!</definedName>
    <definedName name="ADMINISTRACION_ADMTO">#REF!</definedName>
    <definedName name="ADMINISTRACIONHSE" localSheetId="21">#REF!</definedName>
    <definedName name="ADMINISTRACIONHSE" localSheetId="22">#REF!</definedName>
    <definedName name="ADMINISTRACIONHSE">#REF!</definedName>
    <definedName name="ADMINISTRACIONMOVILES_EQUIPOMENOR" localSheetId="21">#REF!</definedName>
    <definedName name="ADMINISTRACIONMOVILES_EQUIPOMENOR" localSheetId="22">#REF!</definedName>
    <definedName name="ADMINISTRACIONMOVILES_EQUIPOMENOR">#REF!</definedName>
    <definedName name="ADMINISTRACIONVARIOS" localSheetId="21">#REF!</definedName>
    <definedName name="ADMINISTRACIONVARIOS" localSheetId="22">#REF!</definedName>
    <definedName name="ADMINISTRACIONVARIOS">#REF!</definedName>
    <definedName name="ADMTO" localSheetId="21">#REF!</definedName>
    <definedName name="ADMTO" localSheetId="22">#REF!</definedName>
    <definedName name="ADMTO">#REF!</definedName>
    <definedName name="_xlnm.Print_Area" localSheetId="5">' APIC -IND-006'!$B$1:$AL$59</definedName>
    <definedName name="_xlnm.Print_Area" localSheetId="4">'APIC-IND-004'!$B$1:$AB$64</definedName>
    <definedName name="_xlnm.Print_Area" localSheetId="6">'APIC-IND-007'!$B$1:$AB$62</definedName>
    <definedName name="_xlnm.Print_Area" localSheetId="55">'CODI-IND-001'!$B$1:$AB$75</definedName>
    <definedName name="_xlnm.Print_Area" localSheetId="7">'EGTI-IND-001'!$B$1:$AB$67</definedName>
    <definedName name="_xlnm.Print_Area" localSheetId="46">'GAM-IND-001'!$B$1:$AB$69</definedName>
    <definedName name="_xlnm.Print_Area" localSheetId="25">'GCON-IND-001'!$B$1:$AB$53</definedName>
    <definedName name="_xlnm.Print_Area" localSheetId="26">'GCON-IND-002'!$B$1:$AB$65</definedName>
    <definedName name="_xlnm.Print_Area" localSheetId="50">'GDOC-IND-001'!$B$1:$AB$61</definedName>
    <definedName name="_xlnm.Print_Area" localSheetId="51">'GDOC-IND-002'!$B$1:$AB$61</definedName>
    <definedName name="_xlnm.Print_Area" localSheetId="52">'GDOC-IND-003'!$B$1:$AB$61</definedName>
    <definedName name="_xlnm.Print_Area" localSheetId="27">'GEFI-IND-002-V10'!$B$1:$AB$61</definedName>
    <definedName name="_xlnm.Print_Area" localSheetId="28">'GEFI-IND-003'!$B$1:$AB$63</definedName>
    <definedName name="_xlnm.Print_Area" localSheetId="29">'GEFI-IND-004'!$B$1:$AB$62</definedName>
    <definedName name="_xlnm.Print_Area" localSheetId="30">'GEFI-IND-005'!$B$1:$AB$62</definedName>
    <definedName name="_xlnm.Print_Area" localSheetId="31">'GEFI-IND-006'!$B$1:$AB$75</definedName>
    <definedName name="_xlnm.Print_Area" localSheetId="32">'GEFI-IND-007'!$B$1:$AB$65</definedName>
    <definedName name="_xlnm.Print_Area" localSheetId="53">'GJUR-IND-001'!$B$1:$AB$61</definedName>
    <definedName name="_xlnm.Print_Area" localSheetId="54">'GJUR-IND-002'!$B$1:$AB$59</definedName>
    <definedName name="_xlnm.Print_Area" localSheetId="33">'GLAB-IND-001'!$B$2:$AB$85</definedName>
    <definedName name="_xlnm.Print_Area" localSheetId="34">'GLAB-IND-002'!$B$2:$AB$69</definedName>
    <definedName name="_xlnm.Print_Area" localSheetId="35">'GLAB-IND-005'!$B$2:$AB$70</definedName>
    <definedName name="_xlnm.Print_Area" localSheetId="24">'GREF-IND-001'!$A$1:$AB$72</definedName>
    <definedName name="_xlnm.Print_Area" localSheetId="23">'GSIT-IND-001'!$B$2:$AB$61</definedName>
    <definedName name="_xlnm.Print_Area" localSheetId="36">'GTHU-IND-001'!$B$1:$AB$83</definedName>
    <definedName name="_xlnm.Print_Area" localSheetId="37">'GTHU-IND-002'!$B$1:$AB$64</definedName>
    <definedName name="_xlnm.Print_Area" localSheetId="38">'GTHU-IND-003'!$B$1:$AB$66</definedName>
    <definedName name="_xlnm.Print_Area" localSheetId="39">'GTHU-IND-006'!$B$1:$AB$83</definedName>
    <definedName name="_xlnm.Print_Area" localSheetId="41">'GTHU-IND-007'!$B$1:$AB$64</definedName>
    <definedName name="_xlnm.Print_Area" localSheetId="40">'GTHU-IND-008'!$B$1:$AB$64</definedName>
    <definedName name="_xlnm.Print_Area" localSheetId="42">'GTHU-IND-009'!$B$1:$AB$83</definedName>
    <definedName name="_xlnm.Print_Area" localSheetId="43">'GTHU-IND-010'!$B$1:$AB$66</definedName>
    <definedName name="_xlnm.Print_Area" localSheetId="44">'GTHU-IND-011'!$B$1:$AB$66</definedName>
    <definedName name="_xlnm.Print_Area" localSheetId="45">'GTHU-IND-012'!$B$1:$AB$64</definedName>
    <definedName name="_xlnm.Print_Area" localSheetId="18">'IMVI-IND-001'!$B$1:$AB$77</definedName>
    <definedName name="_xlnm.Print_Area" localSheetId="19">'IMVI-IND-002'!$B$1:$Z$69</definedName>
    <definedName name="_xlnm.Print_Area" localSheetId="21">'IMVI-IND-004'!$B$1:$AB$77</definedName>
    <definedName name="_xlnm.Print_Area" localSheetId="22">'IMVI-IND-005'!$B$1:$AB$77</definedName>
    <definedName name="_xlnm.Print_Area" localSheetId="20">'IMV-IND-003'!$B$1:$Y$69</definedName>
    <definedName name="_xlnm.Print_Area" localSheetId="14">'PPMQ-IND-001'!$A$1:$AA$61</definedName>
    <definedName name="_xlnm.Print_Area" localSheetId="15">'PPMQ-IND-002'!$A$1:$AA$67</definedName>
    <definedName name="_xlnm.Print_Area" localSheetId="16">'PPMQ-IND-003'!$A$1:$AB$61</definedName>
    <definedName name="ASFALTO" localSheetId="21">#REF!</definedName>
    <definedName name="ASFALTO" localSheetId="22">#REF!</definedName>
    <definedName name="ASFALTO">#REF!</definedName>
    <definedName name="ASFALTO_ESPUMADO" localSheetId="21">#REF!</definedName>
    <definedName name="ASFALTO_ESPUMADO" localSheetId="22">#REF!</definedName>
    <definedName name="ASFALTO_ESPUMADO">#REF!</definedName>
    <definedName name="ASFALTO_ESPUMADOCPB" localSheetId="21">#REF!</definedName>
    <definedName name="ASFALTO_ESPUMADOCPB" localSheetId="22">#REF!</definedName>
    <definedName name="ASFALTO_ESPUMADOCPB">#REF!</definedName>
    <definedName name="ASFALTO_ESPUMADOCPP" localSheetId="21">#REF!</definedName>
    <definedName name="ASFALTO_ESPUMADOCPP" localSheetId="22">#REF!</definedName>
    <definedName name="ASFALTO_ESPUMADOCPP">#REF!</definedName>
    <definedName name="ASFALTOCPB" localSheetId="21">#REF!</definedName>
    <definedName name="ASFALTOCPB" localSheetId="22">#REF!</definedName>
    <definedName name="ASFALTOCPB">#REF!</definedName>
    <definedName name="ASFALTOCPP" localSheetId="21">#REF!</definedName>
    <definedName name="ASFALTOCPP" localSheetId="22">#REF!</definedName>
    <definedName name="ASFALTOCPP">#REF!</definedName>
    <definedName name="base">[3]BASE!$B$358:$F$675</definedName>
    <definedName name="BASE_CODIGO">'[4]Base de datos'!$B:$B</definedName>
    <definedName name="BASE_CODIGOS">'[2]Base de datos'!$B:$B</definedName>
    <definedName name="busc" localSheetId="21">#REF!</definedName>
    <definedName name="busc" localSheetId="22">#REF!</definedName>
    <definedName name="busc">#REF!</definedName>
    <definedName name="buscb1" localSheetId="21">#REF!</definedName>
    <definedName name="buscb1" localSheetId="22">#REF!</definedName>
    <definedName name="buscb1">#REF!</definedName>
    <definedName name="c.equipo">[5]Captura!$B$11</definedName>
    <definedName name="CAD.PRODUCT.">'[2]Base de datos'!$O:$O</definedName>
    <definedName name="CANT_SALSIPUEDES" localSheetId="21">#REF!</definedName>
    <definedName name="CANT_SALSIPUEDES" localSheetId="22">#REF!</definedName>
    <definedName name="CANT_SALSIPUEDES">#REF!</definedName>
    <definedName name="CANT_SALSIPUEDESCPB" localSheetId="21">#REF!</definedName>
    <definedName name="CANT_SALSIPUEDESCPB" localSheetId="22">#REF!</definedName>
    <definedName name="CANT_SALSIPUEDESCPB">#REF!</definedName>
    <definedName name="CANTERA" localSheetId="21">#REF!</definedName>
    <definedName name="CANTERA" localSheetId="22">#REF!</definedName>
    <definedName name="CANTERA">#REF!</definedName>
    <definedName name="CANTERACPB" localSheetId="21">#REF!</definedName>
    <definedName name="CANTERACPB" localSheetId="22">#REF!</definedName>
    <definedName name="CANTERACPB">#REF!</definedName>
    <definedName name="CANTERACPP" localSheetId="21">#REF!</definedName>
    <definedName name="CANTERACPP" localSheetId="22">#REF!</definedName>
    <definedName name="CANTERACPP">#REF!</definedName>
    <definedName name="COD_GRAFO">[2]ESTRUCTURA!$E$1:$H$1711</definedName>
    <definedName name="COD_OPER">[2]ESTRUCTURA!$I$1:$J$1711</definedName>
    <definedName name="CODIGO">[2]Captura!$C$3</definedName>
    <definedName name="CODIGOS">'[2]Datos de base'!$B$1:$B$99</definedName>
    <definedName name="CODIGOSAP" localSheetId="21">[6]ESTRUCTURA!#REF!</definedName>
    <definedName name="CODIGOSAP">[6]ESTRUCTURA!#REF!</definedName>
    <definedName name="codigosbase" localSheetId="21">#REF!</definedName>
    <definedName name="codigosbase" localSheetId="22">#REF!</definedName>
    <definedName name="codigosbase">#REF!</definedName>
    <definedName name="CODIGOSR" localSheetId="21">#REF!</definedName>
    <definedName name="CODIGOSR" localSheetId="22">#REF!</definedName>
    <definedName name="CODIGOSR">#REF!</definedName>
    <definedName name="CONC_S1" localSheetId="21">#REF!</definedName>
    <definedName name="CONC_S1" localSheetId="22">#REF!</definedName>
    <definedName name="CONC_S1">#REF!</definedName>
    <definedName name="CONC_S2" localSheetId="21">#REF!</definedName>
    <definedName name="CONC_S2" localSheetId="22">#REF!</definedName>
    <definedName name="CONC_S2">#REF!</definedName>
    <definedName name="CONC_S3" localSheetId="21">#REF!</definedName>
    <definedName name="CONC_S3" localSheetId="22">#REF!</definedName>
    <definedName name="CONC_S3">#REF!</definedName>
    <definedName name="CONC_S4" localSheetId="21">#REF!</definedName>
    <definedName name="CONC_S4" localSheetId="22">#REF!</definedName>
    <definedName name="CONC_S4">#REF!</definedName>
    <definedName name="CONCRETO" localSheetId="21">#REF!</definedName>
    <definedName name="CONCRETO" localSheetId="22">#REF!</definedName>
    <definedName name="CONCRETO">#REF!</definedName>
    <definedName name="CONCRETOCPB" localSheetId="21">#REF!</definedName>
    <definedName name="CONCRETOCPB" localSheetId="22">#REF!</definedName>
    <definedName name="CONCRETOCPB">#REF!</definedName>
    <definedName name="CONCRETOCPP" localSheetId="21">#REF!</definedName>
    <definedName name="CONCRETOCPP" localSheetId="22">#REF!</definedName>
    <definedName name="CONCRETOCPP">#REF!</definedName>
    <definedName name="consecutivos">'[7]Datos de base'!$B:$D</definedName>
    <definedName name="CONTRATOS" localSheetId="21">#REF!</definedName>
    <definedName name="CONTRATOS" localSheetId="22">#REF!</definedName>
    <definedName name="CONTRATOS">#REF!</definedName>
    <definedName name="CPB" localSheetId="21">#REF!</definedName>
    <definedName name="CPB" localSheetId="22">#REF!</definedName>
    <definedName name="CPB">#REF!</definedName>
    <definedName name="CPP" localSheetId="21">#REF!</definedName>
    <definedName name="CPP" localSheetId="22">#REF!</definedName>
    <definedName name="CPP">#REF!</definedName>
    <definedName name="DATOS_BASE" localSheetId="21">#REF!</definedName>
    <definedName name="DATOS_BASE" localSheetId="22">#REF!</definedName>
    <definedName name="DATOS_BASE">#REF!</definedName>
    <definedName name="dependecias" localSheetId="47">[8]Hoja2!#REF!</definedName>
    <definedName name="dependecias" localSheetId="48">[8]Hoja2!#REF!</definedName>
    <definedName name="dependecias">[8]Hoja2!#REF!</definedName>
    <definedName name="DESCRIP_PEPS">[9]PEPS!$A$1:$M$1712</definedName>
    <definedName name="DESCRIPCION">[10]ESTRUCTURA!$A$1:$L$1712</definedName>
    <definedName name="DESCRIPCION_1" localSheetId="21">#REF!</definedName>
    <definedName name="DESCRIPCION_1" localSheetId="22">#REF!</definedName>
    <definedName name="DESCRIPCION_1">#REF!</definedName>
    <definedName name="DESCRIPCION_GRAFO">[11]DESCRIPCION_GRAFO!$A$1:$K$2143</definedName>
    <definedName name="DESCRIPCON">'[12]NUEVA ESTRUCTURA RUTA III'!$A$5:$J$1798</definedName>
    <definedName name="DESCRP_EQUIPO" localSheetId="21">#REF!</definedName>
    <definedName name="DESCRP_EQUIPO" localSheetId="22">#REF!</definedName>
    <definedName name="DESCRP_EQUIPO">#REF!</definedName>
    <definedName name="DESCRP_PEPS" localSheetId="21">#REF!</definedName>
    <definedName name="DESCRP_PEPS" localSheetId="22">#REF!</definedName>
    <definedName name="DESCRP_PEPS">#REF!</definedName>
    <definedName name="DIAS_MES">'[5]Datos de base'!$I$1</definedName>
    <definedName name="DIRECTOS" localSheetId="21">#REF!</definedName>
    <definedName name="DIRECTOS" localSheetId="22">#REF!</definedName>
    <definedName name="DIRECTOS">#REF!</definedName>
    <definedName name="DIRECTOS_MATRIZ" localSheetId="21">#REF!</definedName>
    <definedName name="DIRECTOS_MATRIZ" localSheetId="22">#REF!</definedName>
    <definedName name="DIRECTOS_MATRIZ">#REF!</definedName>
    <definedName name="EQU_ALQUI">'[13]Datos de base'!$B$1:$F$73</definedName>
    <definedName name="EQU_PROPIO">'[13]Datos de base (2)'!$B$1:$F$114</definedName>
    <definedName name="ESTRUCTURA" localSheetId="21">#REF!</definedName>
    <definedName name="ESTRUCTURA" localSheetId="22">#REF!</definedName>
    <definedName name="ESTRUCTURA">#REF!</definedName>
    <definedName name="ESTRUCTURA_DESCIP" localSheetId="21">#REF!</definedName>
    <definedName name="ESTRUCTURA_DESCIP" localSheetId="22">#REF!</definedName>
    <definedName name="ESTRUCTURA_DESCIP">#REF!</definedName>
    <definedName name="FABRICACIÓN_TUBOS" localSheetId="21">#REF!</definedName>
    <definedName name="FABRICACIÓN_TUBOS" localSheetId="22">#REF!</definedName>
    <definedName name="FABRICACIÓN_TUBOS">#REF!</definedName>
    <definedName name="FABRICACIÓN_TUBOSCPB" localSheetId="21">#REF!</definedName>
    <definedName name="FABRICACIÓN_TUBOSCPB" localSheetId="22">#REF!</definedName>
    <definedName name="FABRICACIÓN_TUBOSCPB">#REF!</definedName>
    <definedName name="fac_eq1">[6]Hoja6!$E$4:$AD$68</definedName>
    <definedName name="FIE_ALQUILADO" localSheetId="21">#REF!</definedName>
    <definedName name="FIE_ALQUILADO" localSheetId="22">#REF!</definedName>
    <definedName name="FIE_ALQUILADO">#REF!</definedName>
    <definedName name="FIE_EQUIPOPROPIO">'[14]FIE EQUIPO PROPIO'!$B$2:$E$97</definedName>
    <definedName name="FIE_PROPIO" localSheetId="21">#REF!</definedName>
    <definedName name="FIE_PROPIO" localSheetId="22">#REF!</definedName>
    <definedName name="FIE_PROPIO">#REF!</definedName>
    <definedName name="FINAL">[2]Captura!$F$3</definedName>
    <definedName name="GASTOS_GENERALES" localSheetId="21">#REF!</definedName>
    <definedName name="GASTOS_GENERALES" localSheetId="22">#REF!</definedName>
    <definedName name="GASTOS_GENERALES">#REF!</definedName>
    <definedName name="GASTOS_GENERALESCPB" localSheetId="21">#REF!</definedName>
    <definedName name="GASTOS_GENERALESCPB" localSheetId="22">#REF!</definedName>
    <definedName name="GASTOS_GENERALESCPB">#REF!</definedName>
    <definedName name="GASTOS_GENERALESCPP" localSheetId="21">#REF!</definedName>
    <definedName name="GASTOS_GENERALESCPP" localSheetId="22">#REF!</definedName>
    <definedName name="GASTOS_GENERALESCPP">#REF!</definedName>
    <definedName name="GRAF_OP">'[15]ESTRCT. SAP'!$G:$K</definedName>
    <definedName name="GRUPO">'[2]Datos de base'!$B:$F</definedName>
    <definedName name="H.FINAL">[5]Captura!$B$21</definedName>
    <definedName name="H.INICIAL">[5]Captura!$B$19</definedName>
    <definedName name="H_ADICIONAL">'[2]Base de datos'!$Q:$Q</definedName>
    <definedName name="HITO">'[15]Datos de base'!$L$3:$L$83</definedName>
    <definedName name="HORA_ADICIONAL">'[4]Base de datos'!$Q:$Q</definedName>
    <definedName name="HORAFINAL">[7]Captura!$B$21</definedName>
    <definedName name="HORAINICIAL">[7]Captura!$B$19</definedName>
    <definedName name="HORAS_HOROMETRO">'[4]Base de datos'!$L:$L</definedName>
    <definedName name="HTR">[15]HTREAL!$A$4:$E$134</definedName>
    <definedName name="ID">'[15]Datos de base'!$B:$C</definedName>
    <definedName name="id.unico">'[7]Base de datos'!$A:$X</definedName>
    <definedName name="INDIRECTOS" localSheetId="21">#REF!</definedName>
    <definedName name="INDIRECTOS" localSheetId="22">#REF!</definedName>
    <definedName name="INDIRECTOS">#REF!</definedName>
    <definedName name="INDIRECTOS_MATRIZ" localSheetId="21">#REF!</definedName>
    <definedName name="INDIRECTOS_MATRIZ" localSheetId="22">#REF!</definedName>
    <definedName name="INDIRECTOS_MATRIZ">#REF!</definedName>
    <definedName name="INFORMEDIARIO">'[7]Base de datos'!$E:$E</definedName>
    <definedName name="INICIAL">[2]Captura!$F$1</definedName>
    <definedName name="kilometros">'[7]res. factura'!$A:$C</definedName>
    <definedName name="lista_upz">OFFSET(INDIRECT([16]Población!$A$1),,,[16]Población!$B$1)</definedName>
    <definedName name="M_CONTRATO">'[15]Datos de base'!$B$2:$F$346</definedName>
    <definedName name="M_CONTRATOS">'[2]Datos de base'!$B$1:$F$99</definedName>
    <definedName name="M_EQUIPOS">'[4]Datos de base'!$B$2:$G$68</definedName>
    <definedName name="mallavial">'[17]KENNEDY 27-Sep-16'!$I$44:$I$54</definedName>
    <definedName name="MANTENIMIENTO" localSheetId="21">#REF!</definedName>
    <definedName name="MANTENIMIENTO" localSheetId="22">#REF!</definedName>
    <definedName name="MANTENIMIENTO">#REF!</definedName>
    <definedName name="MANTENIMIENTO_GRA" localSheetId="21">#REF!</definedName>
    <definedName name="MANTENIMIENTO_GRA" localSheetId="22">#REF!</definedName>
    <definedName name="MANTENIMIENTO_GRA">#REF!</definedName>
    <definedName name="MANTENIMIENTOTRAMO_4" localSheetId="21">#REF!</definedName>
    <definedName name="MANTENIMIENTOTRAMO_4" localSheetId="22">#REF!</definedName>
    <definedName name="MANTENIMIENTOTRAMO_4">#REF!</definedName>
    <definedName name="MANTENIMIENTOTRAMO_5" localSheetId="21">#REF!</definedName>
    <definedName name="MANTENIMIENTOTRAMO_5" localSheetId="22">#REF!</definedName>
    <definedName name="MANTENIMIENTOTRAMO_5">#REF!</definedName>
    <definedName name="MANTENIMIENTOTRAMO_6" localSheetId="21">#REF!</definedName>
    <definedName name="MANTENIMIENTOTRAMO_6" localSheetId="22">#REF!</definedName>
    <definedName name="MANTENIMIENTOTRAMO_6">#REF!</definedName>
    <definedName name="MANTENIMIENTOTRAMO_7" localSheetId="21">#REF!</definedName>
    <definedName name="MANTENIMIENTOTRAMO_7" localSheetId="22">#REF!</definedName>
    <definedName name="MANTENIMIENTOTRAMO_7">#REF!</definedName>
    <definedName name="MANTENIMIENTOTRAMO_8" localSheetId="21">#REF!</definedName>
    <definedName name="MANTENIMIENTOTRAMO_8" localSheetId="22">#REF!</definedName>
    <definedName name="MANTENIMIENTOTRAMO_8">#REF!</definedName>
    <definedName name="MAS" localSheetId="21">#REF!</definedName>
    <definedName name="MAS" localSheetId="22">#REF!</definedName>
    <definedName name="MAS">#REF!</definedName>
    <definedName name="MATRIZ">'[2]Base de datos'!$A:$X</definedName>
    <definedName name="MEJORAMIENTO" localSheetId="21">#REF!</definedName>
    <definedName name="MEJORAMIENTO" localSheetId="22">#REF!</definedName>
    <definedName name="MEJORAMIENTO">#REF!</definedName>
    <definedName name="MEJORAMIENTOTRAMO_4" localSheetId="21">#REF!</definedName>
    <definedName name="MEJORAMIENTOTRAMO_4" localSheetId="22">#REF!</definedName>
    <definedName name="MEJORAMIENTOTRAMO_4">#REF!</definedName>
    <definedName name="MEJORAMIENTOTRAMO_5" localSheetId="21">#REF!</definedName>
    <definedName name="MEJORAMIENTOTRAMO_5" localSheetId="22">#REF!</definedName>
    <definedName name="MEJORAMIENTOTRAMO_5">#REF!</definedName>
    <definedName name="MEJORAMIENTOTRAMO_6" localSheetId="21">#REF!</definedName>
    <definedName name="MEJORAMIENTOTRAMO_6" localSheetId="22">#REF!</definedName>
    <definedName name="MEJORAMIENTOTRAMO_6">#REF!</definedName>
    <definedName name="MEJORAMIENTOTRAMO_7" localSheetId="21">#REF!</definedName>
    <definedName name="MEJORAMIENTOTRAMO_7" localSheetId="22">#REF!</definedName>
    <definedName name="MEJORAMIENTOTRAMO_7">#REF!</definedName>
    <definedName name="MEJORAMIENTOTRAMO_8" localSheetId="21">#REF!</definedName>
    <definedName name="MEJORAMIENTOTRAMO_8" localSheetId="22">#REF!</definedName>
    <definedName name="MEJORAMIENTOTRAMO_8">#REF!</definedName>
    <definedName name="NO_REQUERIDOS">'[4]Base de datos'!$P:$P</definedName>
    <definedName name="NºREPORTE">'[2]Base de datos'!$D:$D</definedName>
    <definedName name="NOREQ">'[2]Base de datos'!$P:$P</definedName>
    <definedName name="OBRA" localSheetId="21">#REF!</definedName>
    <definedName name="OBRA" localSheetId="22">#REF!</definedName>
    <definedName name="OBRA">#REF!</definedName>
    <definedName name="PLANTA" localSheetId="21">#REF!</definedName>
    <definedName name="PLANTA" localSheetId="22">#REF!</definedName>
    <definedName name="PLANTA">#REF!</definedName>
    <definedName name="PLANTACPB" localSheetId="21">#REF!</definedName>
    <definedName name="PLANTACPB" localSheetId="22">#REF!</definedName>
    <definedName name="PLANTACPB">#REF!</definedName>
    <definedName name="PLANTACPP" localSheetId="21">#REF!</definedName>
    <definedName name="PLANTACPP" localSheetId="22">#REF!</definedName>
    <definedName name="PLANTACPP">#REF!</definedName>
    <definedName name="plazo" localSheetId="21">#REF!</definedName>
    <definedName name="plazo" localSheetId="22">#REF!</definedName>
    <definedName name="plazo">#REF!</definedName>
    <definedName name="procesos" localSheetId="47">'[8]Plan de Acción 2019'!#REF!</definedName>
    <definedName name="procesos" localSheetId="48">'[8]Plan de Acción 2019'!#REF!</definedName>
    <definedName name="procesos">'[8]Plan de Acción 2019'!#REF!</definedName>
    <definedName name="PROYECTO">'[2]Datos de base'!$H$1:$J$1</definedName>
    <definedName name="R_COMPROMISO">'[15]TARIFAS 2014 (2)'!$C$7:$L$133</definedName>
    <definedName name="RECU">'[18]PROGRAMAS Y ESTRATEGIAS'!$D$6:$D$12</definedName>
    <definedName name="REV" localSheetId="21">#REF!</definedName>
    <definedName name="REV" localSheetId="22">#REF!</definedName>
    <definedName name="REV">#REF!</definedName>
    <definedName name="SAP">'[19]D. EQUIPOS'!$B:$F</definedName>
    <definedName name="SegmentaciónDeDatos_LOCALIDAD1">#N/A</definedName>
    <definedName name="SegmentaciónDeDatos_MES1">#N/A</definedName>
    <definedName name="SegmentaciónDeDatos_TIPO_DE_ACTIVIDAD">#N/A</definedName>
    <definedName name="SegmentaciónDeDatos_ZONAS_EAB1">#N/A</definedName>
    <definedName name="SEMANAS">'[2]Base de datos'!$I:$I</definedName>
    <definedName name="STANDBY">'[7]Base de datos'!$R:$R</definedName>
    <definedName name="T_OBRA">'[2]Datos de base'!$L$1:$W$1</definedName>
    <definedName name="TARIF_2014">'[4]TARIFAS 2014'!$C$6:$L$133</definedName>
    <definedName name="TARIFA_2014">'[2]Tarifa 2014 '!$B$2:$I$50</definedName>
    <definedName name="TARIFA_ALQUILADOS">'[20]TARIFAS ALQUILADOS'!$B$6:$F$34</definedName>
    <definedName name="TARIFA_COSTOALQUILADO" localSheetId="21">#REF!</definedName>
    <definedName name="TARIFA_COSTOALQUILADO" localSheetId="22">#REF!</definedName>
    <definedName name="TARIFA_COSTOALQUILADO">#REF!</definedName>
    <definedName name="TARIFA_COSTOPROPIO" localSheetId="21">#REF!</definedName>
    <definedName name="TARIFA_COSTOPROPIO" localSheetId="22">#REF!</definedName>
    <definedName name="TARIFA_COSTOPROPIO">#REF!</definedName>
    <definedName name="TARIFA2014">'[15]TARIFAS 2014 (2)'!$C$7:$L$135</definedName>
    <definedName name="TARIFALQ">'[1]Tarifa 2014 '!$B$2:$G$54</definedName>
    <definedName name="TARIFAS">[5]TARIFAS!$C$6:$P$113</definedName>
    <definedName name="TARIFAS_2014">'[21]TARIFAS 2014'!$C$6:$L$133</definedName>
    <definedName name="TARIFAS2014">'[5]TARIFAS 2014'!$C$7:$K$133</definedName>
    <definedName name="tipo_de_riesgos">[22]FORMULAS!$C$4:$C$6</definedName>
    <definedName name="TIPOPAVIMENTO">[23]convenciones!$C$3:$C$14</definedName>
    <definedName name="_xlnm.Print_Titles" localSheetId="5">' APIC -IND-006'!$2:$4</definedName>
    <definedName name="_xlnm.Print_Titles" localSheetId="1">'APIC-IND-001'!$2:$4</definedName>
    <definedName name="_xlnm.Print_Titles" localSheetId="2">'APIC-IND-002'!$2:$4</definedName>
    <definedName name="_xlnm.Print_Titles" localSheetId="3">'APIC-IND-003'!$2:$4</definedName>
    <definedName name="_xlnm.Print_Titles" localSheetId="4">'APIC-IND-004'!$2:$4</definedName>
    <definedName name="_xlnm.Print_Titles" localSheetId="6">'APIC-IND-007'!$2:$4</definedName>
    <definedName name="_xlnm.Print_Titles" localSheetId="55">'CODI-IND-001'!$2:$4</definedName>
    <definedName name="_xlnm.Print_Titles" localSheetId="7">'EGTI-IND-001'!$2:$4</definedName>
    <definedName name="_xlnm.Print_Titles" localSheetId="46">'GAM-IND-001'!$2:$4</definedName>
    <definedName name="_xlnm.Print_Titles" localSheetId="25">'GCON-IND-001'!$2:$4</definedName>
    <definedName name="_xlnm.Print_Titles" localSheetId="26">'GCON-IND-002'!$2:$4</definedName>
    <definedName name="_xlnm.Print_Titles" localSheetId="50">'GDOC-IND-001'!$2:$4</definedName>
    <definedName name="_xlnm.Print_Titles" localSheetId="51">'GDOC-IND-002'!$2:$4</definedName>
    <definedName name="_xlnm.Print_Titles" localSheetId="52">'GDOC-IND-003'!$2:$4</definedName>
    <definedName name="_xlnm.Print_Titles" localSheetId="27">'GEFI-IND-002-V10'!$2:$4</definedName>
    <definedName name="_xlnm.Print_Titles" localSheetId="28">'GEFI-IND-003'!$2:$4</definedName>
    <definedName name="_xlnm.Print_Titles" localSheetId="29">'GEFI-IND-004'!$2:$4</definedName>
    <definedName name="_xlnm.Print_Titles" localSheetId="30">'GEFI-IND-005'!$2:$4</definedName>
    <definedName name="_xlnm.Print_Titles" localSheetId="31">'GEFI-IND-006'!$2:$4</definedName>
    <definedName name="_xlnm.Print_Titles" localSheetId="32">'GEFI-IND-007'!$2:$4</definedName>
    <definedName name="_xlnm.Print_Titles" localSheetId="53">'GJUR-IND-001'!$2:$4</definedName>
    <definedName name="_xlnm.Print_Titles" localSheetId="54">'GJUR-IND-002'!$2:$4</definedName>
    <definedName name="_xlnm.Print_Titles" localSheetId="33">'GLAB-IND-001'!$2:$4</definedName>
    <definedName name="_xlnm.Print_Titles" localSheetId="34">'GLAB-IND-002'!$2:$4</definedName>
    <definedName name="_xlnm.Print_Titles" localSheetId="35">'GLAB-IND-005'!$2:$4</definedName>
    <definedName name="_xlnm.Print_Titles" localSheetId="24">'GREF-IND-001'!$2:$4</definedName>
    <definedName name="_xlnm.Print_Titles" localSheetId="23">'GSIT-IND-001'!$2:$4</definedName>
    <definedName name="_xlnm.Print_Titles" localSheetId="36">'GTHU-IND-001'!$2:$4</definedName>
    <definedName name="_xlnm.Print_Titles" localSheetId="37">'GTHU-IND-002'!$2:$4</definedName>
    <definedName name="_xlnm.Print_Titles" localSheetId="38">'GTHU-IND-003'!$2:$4</definedName>
    <definedName name="_xlnm.Print_Titles" localSheetId="39">'GTHU-IND-006'!$2:$4</definedName>
    <definedName name="_xlnm.Print_Titles" localSheetId="41">'GTHU-IND-007'!$2:$4</definedName>
    <definedName name="_xlnm.Print_Titles" localSheetId="40">'GTHU-IND-008'!$2:$4</definedName>
    <definedName name="_xlnm.Print_Titles" localSheetId="42">'GTHU-IND-009'!$2:$4</definedName>
    <definedName name="_xlnm.Print_Titles" localSheetId="43">'GTHU-IND-010'!$2:$4</definedName>
    <definedName name="_xlnm.Print_Titles" localSheetId="44">'GTHU-IND-011'!$2:$4</definedName>
    <definedName name="_xlnm.Print_Titles" localSheetId="45">'GTHU-IND-012'!$2:$4</definedName>
    <definedName name="_xlnm.Print_Titles" localSheetId="18">'IMVI-IND-001'!$2:$4</definedName>
    <definedName name="_xlnm.Print_Titles" localSheetId="19">'IMVI-IND-002'!$2:$4</definedName>
    <definedName name="_xlnm.Print_Titles" localSheetId="21">'IMVI-IND-004'!$2:$4</definedName>
    <definedName name="_xlnm.Print_Titles" localSheetId="22">'IMVI-IND-005'!$2:$4</definedName>
    <definedName name="_xlnm.Print_Titles" localSheetId="20">'IMV-IND-003'!$2:$4</definedName>
    <definedName name="TRABAJADAS">'[2]Base de datos'!$M:$M</definedName>
    <definedName name="TRITURADORA" localSheetId="21">#REF!</definedName>
    <definedName name="TRITURADORA" localSheetId="22">#REF!</definedName>
    <definedName name="TRITURADORA">#REF!</definedName>
    <definedName name="TRITURADORACPB" localSheetId="21">#REF!</definedName>
    <definedName name="TRITURADORACPB" localSheetId="22">#REF!</definedName>
    <definedName name="TRITURADORACPB">#REF!</definedName>
    <definedName name="TRITURADORACPP" localSheetId="21">#REF!</definedName>
    <definedName name="TRITURADORACPP" localSheetId="22">#REF!</definedName>
    <definedName name="TRITURADORACPP">#REF!</definedName>
    <definedName name="VARADAS">'[2]Base de datos'!$N:$N</definedName>
    <definedName name="VIA_NUEVA" localSheetId="21">#REF!</definedName>
    <definedName name="VIA_NUEVA" localSheetId="22">#REF!</definedName>
    <definedName name="VIA_NUEVA">#REF!</definedName>
    <definedName name="VIA_NUEVATRAMO_4" localSheetId="21">#REF!</definedName>
    <definedName name="VIA_NUEVATRAMO_4" localSheetId="22">#REF!</definedName>
    <definedName name="VIA_NUEVATRAMO_4">#REF!</definedName>
    <definedName name="VIA_NUEVATRAMO_5" localSheetId="21">#REF!</definedName>
    <definedName name="VIA_NUEVATRAMO_5" localSheetId="22">#REF!</definedName>
    <definedName name="VIA_NUEVATRAMO_5">#REF!</definedName>
    <definedName name="VIA_NUEVATRAMO_6" localSheetId="21">#REF!</definedName>
    <definedName name="VIA_NUEVATRAMO_6" localSheetId="22">#REF!</definedName>
    <definedName name="VIA_NUEVATRAMO_6">#REF!</definedName>
    <definedName name="VIA_NUEVATRAMO_7" localSheetId="21">#REF!</definedName>
    <definedName name="VIA_NUEVATRAMO_7" localSheetId="22">#REF!</definedName>
    <definedName name="VIA_NUEVATRAMO_7">#REF!</definedName>
    <definedName name="VIA_NUEVATRAMO_8" localSheetId="21">#REF!</definedName>
    <definedName name="VIA_NUEVATRAMO_8" localSheetId="22">#REF!</definedName>
    <definedName name="VIA_NUEVATRAMO_8">#REF!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8" i="62" l="1"/>
  <c r="J37" i="62"/>
  <c r="J39" i="62"/>
  <c r="I38" i="62"/>
  <c r="H38" i="62"/>
  <c r="J36" i="62" l="1"/>
  <c r="J47" i="62"/>
  <c r="J40" i="61"/>
  <c r="I40" i="61"/>
  <c r="H40" i="61"/>
  <c r="J37" i="61"/>
  <c r="J36" i="61"/>
  <c r="J66" i="60" l="1"/>
  <c r="J65" i="60"/>
  <c r="J64" i="60"/>
  <c r="J63" i="60"/>
  <c r="AM48" i="60"/>
  <c r="AK48" i="60"/>
  <c r="AM47" i="60"/>
  <c r="AK47" i="60"/>
  <c r="AM46" i="60"/>
  <c r="AK46" i="60"/>
  <c r="AM45" i="60"/>
  <c r="AM49" i="60" s="1"/>
  <c r="AK45" i="60"/>
  <c r="AK49" i="60" s="1"/>
  <c r="AL49" i="60" s="1"/>
  <c r="J40" i="60"/>
  <c r="I40" i="60"/>
  <c r="H40" i="60"/>
  <c r="J39" i="60"/>
  <c r="J38" i="60"/>
  <c r="J37" i="60"/>
  <c r="J36" i="60"/>
  <c r="AL45" i="60" l="1"/>
  <c r="AL46" i="60" s="1"/>
  <c r="AL47" i="60" s="1"/>
  <c r="AL48" i="60" s="1"/>
  <c r="AU52" i="59" l="1"/>
  <c r="AS52" i="59"/>
  <c r="AT51" i="59"/>
  <c r="AT52" i="59" s="1"/>
  <c r="AT50" i="59"/>
  <c r="AT49" i="59"/>
  <c r="I40" i="59"/>
  <c r="J40" i="59" s="1"/>
  <c r="H40" i="59"/>
  <c r="J39" i="59"/>
  <c r="J38" i="59"/>
  <c r="J37" i="59"/>
  <c r="J36" i="59"/>
  <c r="J66" i="58" l="1"/>
  <c r="J65" i="58"/>
  <c r="J64" i="58"/>
  <c r="J63" i="58"/>
  <c r="AP49" i="58"/>
  <c r="AN49" i="58"/>
  <c r="AP48" i="58"/>
  <c r="AN48" i="58"/>
  <c r="AP47" i="58"/>
  <c r="AN47" i="58"/>
  <c r="AP46" i="58"/>
  <c r="AP50" i="58" s="1"/>
  <c r="AN46" i="58"/>
  <c r="AN50" i="58" s="1"/>
  <c r="AO50" i="58" s="1"/>
  <c r="J40" i="58"/>
  <c r="I40" i="58"/>
  <c r="H40" i="58"/>
  <c r="J39" i="58"/>
  <c r="J38" i="58"/>
  <c r="J37" i="58"/>
  <c r="J36" i="58"/>
  <c r="AO46" i="58" l="1"/>
  <c r="AO47" i="58" s="1"/>
  <c r="AO48" i="58" s="1"/>
  <c r="AO49" i="58" s="1"/>
  <c r="J66" i="57" l="1"/>
  <c r="J65" i="57"/>
  <c r="J64" i="57"/>
  <c r="J63" i="57"/>
  <c r="AT50" i="57"/>
  <c r="AR50" i="57"/>
  <c r="AT49" i="57"/>
  <c r="AR49" i="57"/>
  <c r="AT48" i="57"/>
  <c r="AR48" i="57"/>
  <c r="AT47" i="57"/>
  <c r="AT51" i="57" s="1"/>
  <c r="AR47" i="57"/>
  <c r="AR51" i="57" s="1"/>
  <c r="AS51" i="57" s="1"/>
  <c r="J40" i="57"/>
  <c r="I40" i="57"/>
  <c r="H40" i="57"/>
  <c r="J39" i="57"/>
  <c r="J36" i="57"/>
  <c r="AS47" i="57" l="1"/>
  <c r="AS48" i="57" s="1"/>
  <c r="AS49" i="57" s="1"/>
  <c r="AS50" i="57" s="1"/>
  <c r="AU50" i="56" l="1"/>
  <c r="AS50" i="56"/>
  <c r="AT47" i="56"/>
  <c r="AT48" i="56" s="1"/>
  <c r="AT49" i="56" s="1"/>
  <c r="AT50" i="56" s="1"/>
  <c r="I40" i="56"/>
  <c r="J40" i="56" s="1"/>
  <c r="H40" i="56"/>
  <c r="J39" i="56"/>
  <c r="J38" i="56"/>
  <c r="J37" i="56"/>
  <c r="J36" i="56"/>
  <c r="J66" i="55" l="1"/>
  <c r="J65" i="55"/>
  <c r="J64" i="55"/>
  <c r="J63" i="55"/>
  <c r="AP52" i="55"/>
  <c r="AN52" i="55"/>
  <c r="AP51" i="55"/>
  <c r="AN51" i="55"/>
  <c r="AP50" i="55"/>
  <c r="AN50" i="55"/>
  <c r="AP49" i="55"/>
  <c r="AP53" i="55" s="1"/>
  <c r="AO49" i="55"/>
  <c r="AO50" i="55" s="1"/>
  <c r="AO51" i="55" s="1"/>
  <c r="AO52" i="55" s="1"/>
  <c r="AN49" i="55"/>
  <c r="AN53" i="55" s="1"/>
  <c r="AO53" i="55" s="1"/>
  <c r="I40" i="55"/>
  <c r="H40" i="55"/>
  <c r="J40" i="55" s="1"/>
  <c r="J39" i="55"/>
  <c r="J38" i="55"/>
  <c r="J37" i="55"/>
  <c r="J36" i="55"/>
  <c r="J36" i="17" l="1"/>
  <c r="J37" i="17"/>
  <c r="J58" i="54"/>
  <c r="I37" i="54"/>
  <c r="J37" i="54" s="1"/>
  <c r="H37" i="54"/>
  <c r="J36" i="54"/>
  <c r="I40" i="53" l="1"/>
  <c r="H40" i="53"/>
  <c r="J39" i="53"/>
  <c r="J38" i="53"/>
  <c r="J37" i="53"/>
  <c r="J36" i="53"/>
  <c r="H37" i="26" l="1"/>
  <c r="I38" i="51" l="1"/>
  <c r="H38" i="51"/>
  <c r="J38" i="51" s="1"/>
  <c r="J37" i="51"/>
  <c r="J36" i="51"/>
  <c r="I40" i="50" l="1"/>
  <c r="H40" i="50"/>
  <c r="J39" i="50"/>
  <c r="J38" i="50"/>
  <c r="J37" i="50"/>
  <c r="J36" i="50"/>
  <c r="J40" i="50" l="1"/>
  <c r="J40" i="49"/>
  <c r="J61" i="49" s="1"/>
  <c r="J39" i="49"/>
  <c r="J60" i="49" s="1"/>
  <c r="I38" i="49"/>
  <c r="J38" i="49" s="1"/>
  <c r="J59" i="49" s="1"/>
  <c r="H38" i="49"/>
  <c r="I37" i="49"/>
  <c r="H37" i="49"/>
  <c r="J37" i="49" s="1"/>
  <c r="J58" i="49" s="1"/>
  <c r="I42" i="48" l="1"/>
  <c r="I66" i="48" s="1"/>
  <c r="I40" i="48"/>
  <c r="I65" i="48" s="1"/>
  <c r="I38" i="48"/>
  <c r="I64" i="48" s="1"/>
  <c r="I36" i="48"/>
  <c r="I63" i="48" s="1"/>
  <c r="I44" i="48" l="1"/>
  <c r="I40" i="47"/>
  <c r="I39" i="47"/>
  <c r="I38" i="47"/>
  <c r="I37" i="47"/>
  <c r="I36" i="47"/>
  <c r="I57" i="47" s="1"/>
  <c r="A16" i="47"/>
  <c r="J42" i="46" l="1"/>
  <c r="J42" i="45" l="1"/>
  <c r="I42" i="45"/>
  <c r="H42" i="45"/>
  <c r="C68" i="44" l="1"/>
  <c r="C67" i="44"/>
  <c r="C66" i="44"/>
  <c r="C65" i="44"/>
  <c r="J41" i="44"/>
  <c r="J68" i="44" s="1"/>
  <c r="J40" i="44"/>
  <c r="J67" i="44" s="1"/>
  <c r="I39" i="44"/>
  <c r="H39" i="44"/>
  <c r="J39" i="44" s="1"/>
  <c r="J66" i="44" s="1"/>
  <c r="J38" i="44"/>
  <c r="J65" i="44" s="1"/>
  <c r="I38" i="44"/>
  <c r="I42" i="44" s="1"/>
  <c r="H38" i="44"/>
  <c r="H42" i="44" l="1"/>
  <c r="J42" i="44" s="1"/>
  <c r="J66" i="43"/>
  <c r="J42" i="43"/>
  <c r="J75" i="42" l="1"/>
  <c r="N75" i="42" s="1"/>
  <c r="J74" i="42"/>
  <c r="N74" i="42" s="1"/>
  <c r="J73" i="42"/>
  <c r="J76" i="42" s="1"/>
  <c r="J71" i="42"/>
  <c r="N71" i="42" s="1"/>
  <c r="J70" i="42"/>
  <c r="N70" i="42" s="1"/>
  <c r="J69" i="42"/>
  <c r="J72" i="42" s="1"/>
  <c r="N72" i="42" s="1"/>
  <c r="J67" i="42"/>
  <c r="N67" i="42" s="1"/>
  <c r="J66" i="42"/>
  <c r="N66" i="42" s="1"/>
  <c r="J65" i="42"/>
  <c r="J68" i="42" s="1"/>
  <c r="N68" i="42" s="1"/>
  <c r="J63" i="42"/>
  <c r="N63" i="42" s="1"/>
  <c r="J62" i="42"/>
  <c r="N62" i="42" s="1"/>
  <c r="J61" i="42"/>
  <c r="J64" i="42" s="1"/>
  <c r="N64" i="42" s="1"/>
  <c r="I48" i="42"/>
  <c r="H48" i="42"/>
  <c r="K47" i="42"/>
  <c r="J47" i="42"/>
  <c r="K46" i="42"/>
  <c r="J46" i="42"/>
  <c r="K45" i="42"/>
  <c r="J45" i="42"/>
  <c r="K44" i="42"/>
  <c r="J44" i="42"/>
  <c r="K43" i="42"/>
  <c r="J43" i="42"/>
  <c r="K42" i="42"/>
  <c r="J42" i="42"/>
  <c r="K41" i="42"/>
  <c r="J41" i="42"/>
  <c r="K40" i="42"/>
  <c r="J40" i="42"/>
  <c r="K39" i="42"/>
  <c r="J39" i="42"/>
  <c r="K38" i="42"/>
  <c r="J38" i="42"/>
  <c r="K37" i="42"/>
  <c r="J37" i="42"/>
  <c r="K36" i="42"/>
  <c r="J36" i="42"/>
  <c r="N61" i="42" l="1"/>
  <c r="N65" i="42"/>
  <c r="N69" i="42"/>
  <c r="N73" i="42"/>
  <c r="J37" i="41" l="1"/>
  <c r="J36" i="41"/>
  <c r="J38" i="41" s="1"/>
  <c r="J38" i="40" l="1"/>
  <c r="J37" i="40"/>
  <c r="J36" i="40"/>
  <c r="J38" i="39" l="1"/>
  <c r="J37" i="39"/>
  <c r="J36" i="39"/>
  <c r="H48" i="38" l="1"/>
  <c r="J41" i="38"/>
  <c r="I40" i="38"/>
  <c r="I48" i="38" s="1"/>
  <c r="J39" i="38"/>
  <c r="J38" i="38"/>
  <c r="J37" i="38"/>
  <c r="J36" i="38"/>
  <c r="J40" i="38" l="1"/>
  <c r="J48" i="38"/>
  <c r="I38" i="37"/>
  <c r="H38" i="37"/>
  <c r="J37" i="37"/>
  <c r="J36" i="37"/>
  <c r="J38" i="37" s="1"/>
  <c r="I38" i="36" l="1"/>
  <c r="H38" i="36"/>
  <c r="J37" i="36"/>
  <c r="J36" i="36"/>
  <c r="J38" i="36" s="1"/>
  <c r="I48" i="35" l="1"/>
  <c r="H48" i="35"/>
  <c r="J41" i="35"/>
  <c r="J40" i="35"/>
  <c r="J39" i="35"/>
  <c r="J38" i="35"/>
  <c r="J37" i="35"/>
  <c r="J36" i="35"/>
  <c r="J48" i="35" s="1"/>
  <c r="I40" i="34" l="1"/>
  <c r="H40" i="34"/>
  <c r="J39" i="34"/>
  <c r="J38" i="34"/>
  <c r="J37" i="34"/>
  <c r="J36" i="34"/>
  <c r="J40" i="34" s="1"/>
  <c r="I38" i="33" l="1"/>
  <c r="H38" i="33"/>
  <c r="J37" i="33"/>
  <c r="J36" i="33"/>
  <c r="J38" i="33" s="1"/>
  <c r="I48" i="32" l="1"/>
  <c r="H48" i="32"/>
  <c r="J41" i="32"/>
  <c r="J40" i="32"/>
  <c r="J39" i="32"/>
  <c r="J38" i="32"/>
  <c r="J37" i="32"/>
  <c r="J36" i="32"/>
  <c r="J48" i="32" s="1"/>
  <c r="I40" i="31" l="1"/>
  <c r="H40" i="31"/>
  <c r="J40" i="31" s="1"/>
  <c r="J39" i="31"/>
  <c r="J38" i="31"/>
  <c r="J37" i="31"/>
  <c r="J58" i="31" s="1"/>
  <c r="J36" i="31"/>
  <c r="J57" i="31" s="1"/>
  <c r="I40" i="30" l="1"/>
  <c r="H40" i="30"/>
  <c r="J39" i="30"/>
  <c r="J38" i="30"/>
  <c r="J37" i="30"/>
  <c r="J36" i="30"/>
  <c r="J63" i="30" s="1"/>
  <c r="H64" i="30" s="1"/>
  <c r="J40" i="30" l="1"/>
  <c r="I42" i="29"/>
  <c r="H42" i="29"/>
  <c r="J42" i="29" s="1"/>
  <c r="J37" i="29"/>
  <c r="J36" i="29"/>
  <c r="I44" i="28" l="1"/>
  <c r="H44" i="28"/>
  <c r="J44" i="28" s="1"/>
  <c r="J37" i="28"/>
  <c r="J36" i="28"/>
  <c r="I37" i="27" l="1"/>
  <c r="I40" i="27" s="1"/>
  <c r="I36" i="27"/>
  <c r="H36" i="27"/>
  <c r="H37" i="27" s="1"/>
  <c r="J37" i="27" s="1"/>
  <c r="J36" i="27" l="1"/>
  <c r="H40" i="27"/>
  <c r="J40" i="27" s="1"/>
  <c r="H40" i="26" l="1"/>
  <c r="I37" i="26"/>
  <c r="I40" i="26" s="1"/>
  <c r="I36" i="26"/>
  <c r="J36" i="26" s="1"/>
  <c r="J37" i="26" l="1"/>
  <c r="J40" i="26"/>
  <c r="I40" i="25" l="1"/>
  <c r="H40" i="25"/>
  <c r="J40" i="25" s="1"/>
  <c r="J37" i="25"/>
  <c r="J36" i="25"/>
  <c r="I40" i="24" l="1"/>
  <c r="H37" i="24"/>
  <c r="H40" i="24" s="1"/>
  <c r="J40" i="24" s="1"/>
  <c r="J36" i="24"/>
  <c r="J37" i="24" l="1"/>
  <c r="I40" i="23"/>
  <c r="H40" i="23"/>
  <c r="J40" i="23" s="1"/>
  <c r="J37" i="23"/>
  <c r="J36" i="23"/>
  <c r="J36" i="22" l="1"/>
  <c r="J64" i="21" l="1"/>
  <c r="J38" i="21"/>
  <c r="J63" i="21" s="1"/>
  <c r="J38" i="20" l="1"/>
  <c r="J63" i="20" s="1"/>
  <c r="J40" i="20" l="1"/>
  <c r="J41" i="19" l="1"/>
  <c r="J40" i="19"/>
  <c r="J39" i="19"/>
  <c r="J66" i="19" s="1"/>
  <c r="J38" i="19"/>
  <c r="J65" i="19" s="1"/>
  <c r="I40" i="18" l="1"/>
  <c r="H40" i="18"/>
  <c r="J39" i="18"/>
  <c r="J38" i="18"/>
  <c r="J37" i="18"/>
  <c r="J64" i="18" s="1"/>
  <c r="J36" i="18"/>
  <c r="J63" i="18" s="1"/>
  <c r="J40" i="18" l="1"/>
  <c r="I40" i="17"/>
  <c r="H40" i="17"/>
  <c r="J40" i="17" s="1"/>
  <c r="J39" i="17"/>
  <c r="J38" i="17"/>
  <c r="I39" i="16" l="1"/>
  <c r="H37" i="16"/>
  <c r="H39" i="16" s="1"/>
  <c r="J37" i="16" l="1"/>
  <c r="J39" i="16" s="1"/>
  <c r="J36" i="15"/>
  <c r="J40" i="14" l="1"/>
  <c r="J40" i="13" l="1"/>
  <c r="J36" i="13"/>
  <c r="I40" i="12" l="1"/>
  <c r="H40" i="12"/>
  <c r="J40" i="12" s="1"/>
  <c r="J37" i="12"/>
  <c r="J36" i="12"/>
  <c r="J42" i="11" l="1"/>
  <c r="J41" i="11"/>
  <c r="I40" i="11"/>
  <c r="J40" i="11" s="1"/>
  <c r="J67" i="11" s="1"/>
  <c r="H40" i="11"/>
  <c r="I39" i="11"/>
  <c r="H39" i="11"/>
  <c r="H43" i="11" s="1"/>
  <c r="J39" i="11" l="1"/>
  <c r="J66" i="11" s="1"/>
  <c r="I43" i="11"/>
  <c r="J43" i="11" s="1"/>
  <c r="AG40" i="10" l="1"/>
  <c r="AF40" i="10"/>
  <c r="AE40" i="10"/>
  <c r="AD40" i="10"/>
  <c r="H40" i="10" s="1"/>
  <c r="J40" i="10" s="1"/>
  <c r="J60" i="10" s="1"/>
  <c r="AG39" i="10"/>
  <c r="AF39" i="10"/>
  <c r="AE39" i="10"/>
  <c r="AD39" i="10"/>
  <c r="H39" i="10" s="1"/>
  <c r="J39" i="10" s="1"/>
  <c r="J59" i="10" s="1"/>
  <c r="AG38" i="10"/>
  <c r="AF38" i="10"/>
  <c r="AE38" i="10"/>
  <c r="AD38" i="10"/>
  <c r="AG37" i="10"/>
  <c r="AF37" i="10"/>
  <c r="AE37" i="10"/>
  <c r="AD37" i="10"/>
  <c r="H37" i="10" l="1"/>
  <c r="J37" i="10" s="1"/>
  <c r="J57" i="10" s="1"/>
  <c r="H38" i="10"/>
  <c r="J38" i="10" s="1"/>
  <c r="J58" i="10" s="1"/>
  <c r="J37" i="9"/>
  <c r="J36" i="9"/>
  <c r="J56" i="9" s="1"/>
  <c r="J37" i="8" l="1"/>
  <c r="J36" i="8"/>
  <c r="J57" i="8" s="1"/>
  <c r="J75" i="7" l="1"/>
  <c r="N75" i="7" s="1"/>
  <c r="J74" i="7"/>
  <c r="N74" i="7" s="1"/>
  <c r="N73" i="7"/>
  <c r="J73" i="7"/>
  <c r="J71" i="7"/>
  <c r="N71" i="7" s="1"/>
  <c r="J70" i="7"/>
  <c r="N70" i="7" s="1"/>
  <c r="J69" i="7"/>
  <c r="J67" i="7"/>
  <c r="N67" i="7" s="1"/>
  <c r="J66" i="7"/>
  <c r="N66" i="7" s="1"/>
  <c r="J65" i="7"/>
  <c r="J63" i="7"/>
  <c r="N63" i="7" s="1"/>
  <c r="N62" i="7"/>
  <c r="J62" i="7"/>
  <c r="J61" i="7"/>
  <c r="I48" i="7"/>
  <c r="H48" i="7"/>
  <c r="K47" i="7"/>
  <c r="J47" i="7"/>
  <c r="K46" i="7"/>
  <c r="J46" i="7"/>
  <c r="K45" i="7"/>
  <c r="J45" i="7"/>
  <c r="K44" i="7"/>
  <c r="J44" i="7"/>
  <c r="K43" i="7"/>
  <c r="J43" i="7"/>
  <c r="K42" i="7"/>
  <c r="J42" i="7"/>
  <c r="K41" i="7"/>
  <c r="J41" i="7"/>
  <c r="K40" i="7"/>
  <c r="J40" i="7"/>
  <c r="K39" i="7"/>
  <c r="J39" i="7"/>
  <c r="K38" i="7"/>
  <c r="J38" i="7"/>
  <c r="K37" i="7"/>
  <c r="J37" i="7"/>
  <c r="K36" i="7"/>
  <c r="J36" i="7"/>
  <c r="J64" i="7" l="1"/>
  <c r="N64" i="7" s="1"/>
  <c r="J68" i="7"/>
  <c r="N68" i="7" s="1"/>
  <c r="J72" i="7"/>
  <c r="N72" i="7" s="1"/>
  <c r="N69" i="7"/>
  <c r="J76" i="7"/>
  <c r="N76" i="7" s="1"/>
  <c r="N61" i="7"/>
  <c r="J75" i="4" l="1"/>
  <c r="N75" i="4" s="1"/>
  <c r="J74" i="4"/>
  <c r="N74" i="4" s="1"/>
  <c r="J73" i="4"/>
  <c r="J76" i="4" s="1"/>
  <c r="N76" i="4" s="1"/>
  <c r="J71" i="4"/>
  <c r="N71" i="4" s="1"/>
  <c r="J70" i="4"/>
  <c r="N70" i="4" s="1"/>
  <c r="J69" i="4"/>
  <c r="N69" i="4" s="1"/>
  <c r="J67" i="4"/>
  <c r="N67" i="4" s="1"/>
  <c r="J66" i="4"/>
  <c r="N66" i="4" s="1"/>
  <c r="J65" i="4"/>
  <c r="J63" i="4"/>
  <c r="N63" i="4" s="1"/>
  <c r="J62" i="4"/>
  <c r="N62" i="4" s="1"/>
  <c r="J61" i="4"/>
  <c r="J64" i="4" s="1"/>
  <c r="N64" i="4" s="1"/>
  <c r="I48" i="4"/>
  <c r="H48" i="4"/>
  <c r="K47" i="4"/>
  <c r="J47" i="4"/>
  <c r="K46" i="4"/>
  <c r="J46" i="4"/>
  <c r="K45" i="4"/>
  <c r="J45" i="4"/>
  <c r="K44" i="4"/>
  <c r="J44" i="4"/>
  <c r="K43" i="4"/>
  <c r="J43" i="4"/>
  <c r="K42" i="4"/>
  <c r="J42" i="4"/>
  <c r="K41" i="4"/>
  <c r="J41" i="4"/>
  <c r="K40" i="4"/>
  <c r="J40" i="4"/>
  <c r="K39" i="4"/>
  <c r="J39" i="4"/>
  <c r="K38" i="4"/>
  <c r="J38" i="4"/>
  <c r="K37" i="4"/>
  <c r="J37" i="4"/>
  <c r="K36" i="4"/>
  <c r="J36" i="4"/>
  <c r="J68" i="4" l="1"/>
  <c r="N68" i="4" s="1"/>
  <c r="N61" i="4"/>
  <c r="N65" i="4"/>
  <c r="N73" i="4"/>
  <c r="J72" i="4"/>
  <c r="N72" i="4" s="1"/>
  <c r="J37" i="3" l="1"/>
  <c r="J36" i="3"/>
  <c r="C84" i="2" l="1"/>
  <c r="C83" i="2"/>
  <c r="C82" i="2"/>
  <c r="C81" i="2"/>
  <c r="C80" i="2"/>
  <c r="C79" i="2"/>
  <c r="C78" i="2"/>
  <c r="C77" i="2"/>
  <c r="C76" i="2"/>
  <c r="C75" i="2"/>
  <c r="C74" i="2"/>
  <c r="C73" i="2"/>
  <c r="I50" i="2"/>
  <c r="H50" i="2"/>
  <c r="J50" i="2" s="1"/>
  <c r="J49" i="2"/>
  <c r="J48" i="2"/>
  <c r="J47" i="2"/>
  <c r="J46" i="2"/>
  <c r="J45" i="2"/>
  <c r="J44" i="2"/>
  <c r="J43" i="2"/>
  <c r="J78" i="2" s="1"/>
  <c r="J42" i="2"/>
  <c r="J77" i="2" s="1"/>
  <c r="J41" i="2"/>
  <c r="J76" i="2" s="1"/>
  <c r="J40" i="2"/>
  <c r="J39" i="2"/>
  <c r="J38" i="2"/>
</calcChain>
</file>

<file path=xl/comments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rgb="FF000000"/>
            <rFont val="Tahoma"/>
            <family val="2"/>
          </rPr>
          <t xml:space="preserve">Meta: </t>
        </r>
        <r>
          <rPr>
            <sz val="9"/>
            <color rgb="FF000000"/>
            <rFont val="Tahoma"/>
            <family val="2"/>
          </rPr>
          <t xml:space="preserve">Cantidad programada o valor objetivo que espera alcanzar un indicador en un periodo específico
</t>
        </r>
      </text>
    </comment>
    <comment ref="T13" authorId="0" shapeId="0">
      <text>
        <r>
          <rPr>
            <b/>
            <sz val="9"/>
            <color rgb="FF000000"/>
            <rFont val="Tahoma"/>
            <family val="2"/>
          </rPr>
          <t xml:space="preserve">Tipo de indicador: </t>
        </r>
        <r>
          <rPr>
            <sz val="9"/>
            <color rgb="FF000000"/>
            <rFont val="Tahoma"/>
            <family val="2"/>
          </rPr>
          <t xml:space="preserve">De acuerdo a la tipología de los indicadores: Eficacia, Eficiencia, Efectividad.
</t>
        </r>
      </text>
    </comment>
    <comment ref="C16" authorId="0" shapeId="0">
      <text>
        <r>
          <rPr>
            <b/>
            <sz val="9"/>
            <color rgb="FF000000"/>
            <rFont val="Tahoma"/>
            <family val="2"/>
          </rPr>
          <t>Objetivo:</t>
        </r>
        <r>
          <rPr>
            <sz val="9"/>
            <color rgb="FF000000"/>
            <rFont val="Tahoma"/>
            <family val="2"/>
          </rPr>
          <t xml:space="preserve"> Señala el para qué se establece el indicador y qué mide.
</t>
        </r>
        <r>
          <rPr>
            <sz val="9"/>
            <color rgb="FF000000"/>
            <rFont val="Tahoma"/>
            <family val="2"/>
          </rPr>
          <t xml:space="preserve">
</t>
        </r>
        <r>
          <rPr>
            <sz val="9"/>
            <color rgb="FF000000"/>
            <rFont val="Tahoma"/>
            <family val="2"/>
          </rPr>
          <t xml:space="preserve">
</t>
        </r>
      </text>
    </comment>
    <comment ref="C18" authorId="0" shapeId="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rgb="FF000000"/>
            <rFont val="Tahoma"/>
            <family val="2"/>
          </rPr>
          <t xml:space="preserve">Frecuencia: </t>
        </r>
        <r>
          <rPr>
            <sz val="9"/>
            <color rgb="FF000000"/>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rgb="FF000000"/>
            <rFont val="Tahoma"/>
            <family val="2"/>
          </rPr>
          <t xml:space="preserve">Proceso Generador de la Información: </t>
        </r>
        <r>
          <rPr>
            <sz val="9"/>
            <color rgb="FF000000"/>
            <rFont val="Tahoma"/>
            <family val="2"/>
          </rPr>
          <t xml:space="preserve"> Nombre del proceso (s) encargado (s) de la producción y/o suministro de la información que se utiliza para la construcción y reporte del indicador.</t>
        </r>
        <r>
          <rPr>
            <b/>
            <sz val="9"/>
            <color rgb="FF000000"/>
            <rFont val="Tahoma"/>
            <family val="2"/>
          </rPr>
          <t xml:space="preserve">
</t>
        </r>
        <r>
          <rPr>
            <b/>
            <sz val="9"/>
            <color rgb="FF000000"/>
            <rFont val="Tahoma"/>
            <family val="2"/>
          </rPr>
          <t xml:space="preserve">
</t>
        </r>
        <r>
          <rPr>
            <sz val="9"/>
            <color rgb="FF000000"/>
            <rFont val="Tahoma"/>
            <family val="2"/>
          </rPr>
          <t xml:space="preserve">
</t>
        </r>
      </text>
    </comment>
    <comment ref="Q23" authorId="0" shapeId="0">
      <text>
        <r>
          <rPr>
            <b/>
            <sz val="9"/>
            <color rgb="FF000000"/>
            <rFont val="Tahoma"/>
            <family val="2"/>
          </rPr>
          <t xml:space="preserve">Responsable del Indicador: </t>
        </r>
        <r>
          <rPr>
            <sz val="9"/>
            <color rgb="FF000000"/>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rgb="FF000000"/>
            <rFont val="Tahoma"/>
            <family val="2"/>
          </rPr>
          <t xml:space="preserve">Sentido del Indicador : </t>
        </r>
        <r>
          <rPr>
            <sz val="9"/>
            <color rgb="FF000000"/>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rgb="FF000000"/>
            <rFont val="Tahoma"/>
            <family val="2"/>
          </rPr>
          <t xml:space="preserve">Variable 1: Numerador, </t>
        </r>
        <r>
          <rPr>
            <sz val="9"/>
            <color rgb="FF000000"/>
            <rFont val="Tahoma"/>
            <family val="2"/>
          </rPr>
          <t xml:space="preserve">regitrar el nombre del numerador de la formula del indicador.   
</t>
        </r>
      </text>
    </comment>
    <comment ref="I35" authorId="0" shapeId="0">
      <text>
        <r>
          <rPr>
            <b/>
            <sz val="9"/>
            <color rgb="FF000000"/>
            <rFont val="Tahoma"/>
            <family val="2"/>
          </rPr>
          <t>Variable 2: Denominador</t>
        </r>
        <r>
          <rPr>
            <sz val="9"/>
            <color rgb="FF000000"/>
            <rFont val="Tahoma"/>
            <family val="2"/>
          </rPr>
          <t xml:space="preserve">
</t>
        </r>
        <r>
          <rPr>
            <sz val="9"/>
            <color rgb="FF000000"/>
            <rFont val="Tahoma"/>
            <family val="2"/>
          </rPr>
          <t xml:space="preserve">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traves de la simple 
</t>
        </r>
        <r>
          <rPr>
            <sz val="9"/>
            <color rgb="FF000000"/>
            <rFont val="Tahoma"/>
            <family val="2"/>
          </rPr>
          <t xml:space="preserve">operación matemática
</t>
        </r>
      </text>
    </comment>
    <comment ref="V4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
  </authors>
  <commentList>
    <comment ref="B9" authorId="0" shapeId="0">
      <text>
        <r>
          <rPr>
            <sz val="11"/>
            <color theme="1"/>
            <rFont val="Arial"/>
            <family val="2"/>
          </rPr>
          <t>======
ID#AAAAJjBBTBM
Nombre del Indicador    (2020-05-14 21:59:45)
Debe coincidir con el indicador,  Es importante que el nombre del indicador sea claro, conciso y corto.</t>
        </r>
      </text>
    </comment>
    <comment ref="B12" authorId="0" shapeId="0">
      <text>
        <r>
          <rPr>
            <sz val="11"/>
            <color theme="1"/>
            <rFont val="Arial"/>
            <family val="2"/>
          </rPr>
          <t>======
ID#AAAAJjBBS8E
Alexander Perea Mena    (2020-05-14 21:59:44)
Meta: Cantidad programada o valor objetivo que espera alcanzar un indicador en un periodo específico</t>
        </r>
      </text>
    </comment>
    <comment ref="S12" authorId="0" shapeId="0">
      <text>
        <r>
          <rPr>
            <sz val="11"/>
            <color theme="1"/>
            <rFont val="Arial"/>
            <family val="2"/>
          </rPr>
          <t>======
ID#AAAAJjBBTCQ
Alexander Perea Mena    (2020-05-14 21:59:45)
Tipo de indicador: De acuerdo a la tipología de los indicadores: Eficacia, Eficiencia, Efectividad.</t>
        </r>
      </text>
    </comment>
    <comment ref="B15" authorId="0" shapeId="0">
      <text>
        <r>
          <rPr>
            <sz val="11"/>
            <color theme="1"/>
            <rFont val="Arial"/>
            <family val="2"/>
          </rPr>
          <t>======
ID#AAAAJjBBS6w
Alexander Perea Mena    (2020-05-14 21:59:44)
Objetivo: Señala el para qué se establece el indicador y qué mide.</t>
        </r>
      </text>
    </comment>
    <comment ref="B17"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B27"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text>
        <r>
          <rPr>
            <sz val="11"/>
            <color theme="1"/>
            <rFont val="Arial"/>
            <family val="2"/>
          </rPr>
          <t>======
ID#AAAAJjBBS_4
Carolina Duque P.    (2020-05-14 21:59:44)
Mejorable: Amarillo como mejorable cuando se presenta un leve rezago en el alcance de la meta</t>
        </r>
      </text>
    </comment>
    <comment ref="W29" authorId="0" shapeId="0">
      <text>
        <r>
          <rPr>
            <sz val="11"/>
            <color theme="1"/>
            <rFont val="Arial"/>
            <family val="2"/>
          </rPr>
          <t>======
ID#AAAAJjBBS-E
Carolina Duque P.    (2020-05-14 21:59:44)
Apropiado: Verde como apropiado cuando el resultado del indicador es igual o superior la meta establecida</t>
        </r>
      </text>
    </comment>
    <comment ref="B34" authorId="0" shapeId="0">
      <text>
        <r>
          <rPr>
            <sz val="11"/>
            <color theme="1"/>
            <rFont val="Arial"/>
            <family val="2"/>
          </rPr>
          <t>======
ID#AAAAJjBBS94
Natalia Norato Mora    (2020-05-14 21:59:44)
Mensual
trimestral
semetral:</t>
        </r>
      </text>
    </comment>
    <comment ref="G34" authorId="0" shapeId="0">
      <text>
        <r>
          <rPr>
            <sz val="11"/>
            <color theme="1"/>
            <rFont val="Arial"/>
            <family val="2"/>
          </rPr>
          <t>======
ID#AAAAJjBBTBs
Alexander Perea Mena    (2020-05-14 21:59:45)
Variable 1: Numerador, registrar el nombre del numerador de la formula del indicador.</t>
        </r>
      </text>
    </comment>
    <comment ref="H34" authorId="0" shapeId="0">
      <text>
        <r>
          <rPr>
            <sz val="11"/>
            <color theme="1"/>
            <rFont val="Arial"/>
            <family val="2"/>
          </rPr>
          <t>======
ID#AAAAJjBBS9s
Alexander Perea Mena    (2020-05-14 21:59:44)
Variable 1: Numerador, registrar el nombre del numerador de la formula del indicador.</t>
        </r>
      </text>
    </comment>
    <comment ref="I34" authorId="0" shapeId="0">
      <text>
        <r>
          <rPr>
            <sz val="11"/>
            <color theme="1"/>
            <rFont val="Arial"/>
            <family val="2"/>
          </rPr>
          <t>======
ID#AAAAJjBBS_A
Reultado    (2020-05-14 21:59:44)
Producto de la operación</t>
        </r>
      </text>
    </comment>
    <comment ref="J34"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U54"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6.xml><?xml version="1.0" encoding="utf-8"?>
<comments xmlns="http://schemas.openxmlformats.org/spreadsheetml/2006/main">
  <authors>
    <author/>
  </authors>
  <commentList>
    <comment ref="B9" authorId="0" shapeId="0">
      <text>
        <r>
          <rPr>
            <sz val="11"/>
            <color theme="1"/>
            <rFont val="Arial"/>
            <family val="2"/>
          </rPr>
          <t>======
ID#AAAAJjBBS74
Nombre del Indicador    (2020-05-14 21:59:44)
Debe coincidir con el indicador,  Es importante que el nombre del indicador sea claro, conciso y corto.</t>
        </r>
      </text>
    </comment>
    <comment ref="B12" authorId="0" shapeId="0">
      <text>
        <r>
          <rPr>
            <sz val="11"/>
            <color theme="1"/>
            <rFont val="Arial"/>
            <family val="2"/>
          </rPr>
          <t>======
ID#AAAAJjBBS7Y
Alexander Perea Mena    (2020-05-14 21:59:44)
Meta: Cantidad programada o valor objetivo que espera alcanzar un indicador en un periodo específico</t>
        </r>
      </text>
    </comment>
    <comment ref="S12" authorId="0" shapeId="0">
      <text>
        <r>
          <rPr>
            <sz val="11"/>
            <color theme="1"/>
            <rFont val="Arial"/>
            <family val="2"/>
          </rPr>
          <t>======
ID#AAAAJjBBS8A
Alexander Perea Mena    (2020-05-14 21:59:44)
Tipo de indicador: De acuerdo a la tipología de los indicadores: Eficacia, Eficiencia, Efectividad.</t>
        </r>
      </text>
    </comment>
    <comment ref="B15" authorId="0" shapeId="0">
      <text>
        <r>
          <rPr>
            <sz val="11"/>
            <color theme="1"/>
            <rFont val="Arial"/>
            <family val="2"/>
          </rPr>
          <t>======
ID#AAAAJjBBTBQ
Alexander Perea Mena    (2020-05-14 21:59:45)
Objetivo: Señala el para qué se establece el indicador y qué mide.</t>
        </r>
      </text>
    </comment>
    <comment ref="B17"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L19"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S19"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B22"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I22"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P22"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B27"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R29" authorId="0" shapeId="0">
      <text>
        <r>
          <rPr>
            <sz val="11"/>
            <color theme="1"/>
            <rFont val="Arial"/>
            <family val="2"/>
          </rPr>
          <t>======
ID#AAAAJjBBS9o
Carolina Duque P.    (2020-05-14 21:59:44)
Mejorable: Amarillo como mejorable cuando se presenta un leve rezago en el alcance de la meta</t>
        </r>
      </text>
    </comment>
    <comment ref="W29" authorId="0" shapeId="0">
      <text>
        <r>
          <rPr>
            <sz val="11"/>
            <color theme="1"/>
            <rFont val="Arial"/>
            <family val="2"/>
          </rPr>
          <t>======
ID#AAAAJjBBTCY
Carolina Duque P.    (2020-05-14 21:59:45)
Apropiado: Verde como apropiado cuando el resultado del indicador es igual o superior la meta establecida</t>
        </r>
      </text>
    </comment>
    <comment ref="B34" authorId="0" shapeId="0">
      <text>
        <r>
          <rPr>
            <sz val="11"/>
            <color theme="1"/>
            <rFont val="Arial"/>
            <family val="2"/>
          </rPr>
          <t>======
ID#AAAAJjBBTBA
Natalia Norato Mora    (2020-05-14 21:59:45)
Mensual
trimestral
semetral:</t>
        </r>
      </text>
    </comment>
    <comment ref="G34" authorId="0" shapeId="0">
      <text>
        <r>
          <rPr>
            <sz val="11"/>
            <color theme="1"/>
            <rFont val="Arial"/>
            <family val="2"/>
          </rPr>
          <t>======
ID#AAAAJjBBTAk
Alexander Perea Mena    (2020-05-14 21:59:44)
Variable 1: Numerador, regitrar el nombre del numerador de la formula del indicador.</t>
        </r>
      </text>
    </comment>
    <comment ref="H34" authorId="0" shapeId="0">
      <text>
        <r>
          <rPr>
            <sz val="11"/>
            <color theme="1"/>
            <rFont val="Arial"/>
            <family val="2"/>
          </rPr>
          <t>======
ID#AAAAJjBBS6s
Alexander Perea Mena    (2020-05-14 21:59:44)
Variable 2: Denominador
regitrar el nombre del denominador de la formula del indicador.</t>
        </r>
      </text>
    </comment>
    <comment ref="I34" authorId="0" shapeId="0">
      <text>
        <r>
          <rPr>
            <sz val="11"/>
            <color theme="1"/>
            <rFont val="Arial"/>
            <family val="2"/>
          </rPr>
          <t>======
ID#AAAAJjBBS6o
Reultado    (2020-05-14 21:59:44)
Producto de la operación</t>
        </r>
      </text>
    </comment>
    <comment ref="J34"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U60"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17.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18.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1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regitrar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1"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<sst xmlns="http://schemas.openxmlformats.org/spreadsheetml/2006/main" count="4579" uniqueCount="1153">
  <si>
    <t>FORMATO INDICADOR DE GESTIÓN</t>
  </si>
  <si>
    <t>CÓDIGO: DESI-FM-007</t>
  </si>
  <si>
    <t>VERSIÓN: 8</t>
  </si>
  <si>
    <t>FECHA DE APLICACIÓN: MAYO 2020</t>
  </si>
  <si>
    <t>PROCESO:</t>
  </si>
  <si>
    <t>GESTIÓN DE LABORATORIO</t>
  </si>
  <si>
    <t>NOMBRE DEL INDICADOR:</t>
  </si>
  <si>
    <t>SEGUIMIENTO A LAS SOLICITUDES DE LOS ENSAYOS</t>
  </si>
  <si>
    <t xml:space="preserve">CÓDIGO </t>
  </si>
  <si>
    <t xml:space="preserve"> VERSIÓN:</t>
  </si>
  <si>
    <t>GLAB-IND-001</t>
  </si>
  <si>
    <t>META:</t>
  </si>
  <si>
    <t>CUMPLIR EN UN 95% LAS SOLICITUDES DE ENSAYOS</t>
  </si>
  <si>
    <t xml:space="preserve">TIPO DE INDICADOR: </t>
  </si>
  <si>
    <t>EFICIENCIA</t>
  </si>
  <si>
    <t xml:space="preserve">OBJETIVO: </t>
  </si>
  <si>
    <t>Hacer seguimiento a la ejecución de los ensayos solicitados por los clientes (gerencia de producción, gerencia de intervención y la subdirección técnica de mejoramiento de la malla vial),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</si>
  <si>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 xml:space="preserve">DESCRIPCIÓN </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</si>
  <si>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</si>
  <si>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r>
      <rPr>
        <b/>
        <sz val="11"/>
        <rFont val="Arial"/>
        <family val="2"/>
      </rPr>
      <t>Fecha de Actualización:</t>
    </r>
    <r>
      <rPr>
        <sz val="11"/>
        <rFont val="Arial"/>
        <family val="2"/>
      </rPr>
      <t xml:space="preserve"> </t>
    </r>
  </si>
  <si>
    <t>JULIO 2023</t>
  </si>
  <si>
    <t>Frecuencia:</t>
  </si>
  <si>
    <t>Unidad de Medida:</t>
  </si>
  <si>
    <t>MENSUAL</t>
  </si>
  <si>
    <t>PORCENTAJE</t>
  </si>
  <si>
    <t>Fuente de Información:</t>
  </si>
  <si>
    <t>Proceso(s) generador(es)  de la información:</t>
  </si>
  <si>
    <t xml:space="preserve">Responsable del Indicador: </t>
  </si>
  <si>
    <t>Consolidado de ensayos del mes</t>
  </si>
  <si>
    <t>Gestión de laboratorio</t>
  </si>
  <si>
    <t>Subdirección Técnica de Producción e Intervención</t>
  </si>
  <si>
    <t xml:space="preserve">Forma de Cálculo: </t>
  </si>
  <si>
    <t>LINEA BASE</t>
  </si>
  <si>
    <t>SENTIDO DEL INDICADOR</t>
  </si>
  <si>
    <t>Ascendente</t>
  </si>
  <si>
    <t>constante o Independiente</t>
  </si>
  <si>
    <t>x</t>
  </si>
  <si>
    <t xml:space="preserve"> Descendente</t>
  </si>
  <si>
    <t>Rangos de gestión</t>
  </si>
  <si>
    <t>Deficiente</t>
  </si>
  <si>
    <t>Mejorable</t>
  </si>
  <si>
    <t>Apropiado</t>
  </si>
  <si>
    <t>Min</t>
  </si>
  <si>
    <t>Max</t>
  </si>
  <si>
    <t>CUADRO DE SEGUIMIENTO</t>
  </si>
  <si>
    <t>PERIODO DE MEDICIÓN</t>
  </si>
  <si>
    <t>N° TOTAL DE ENSAYOS REALIZADOS</t>
  </si>
  <si>
    <t>N° TOTAL DE ENSAYOS SOLICITADOS</t>
  </si>
  <si>
    <t>% DE ENSAYOS REALIZADOS DE ACUERDO A LAS SOLICITUDES DE LOS SERVICIOS</t>
  </si>
  <si>
    <t xml:space="preserve">EVALUACIÓN CUALITATIVA </t>
  </si>
  <si>
    <t>MES 1</t>
  </si>
  <si>
    <t>En el mes de enero se ensayaron 1602 muestras de las materias primas recibidas para la ejecución de las intervenciones, las mezclas producidas, las capas de la estructura de pavimento y de la exploración geotécnica (apiques), a las cuales se le realizaron 4249 ensayos de los 4249 solicitados, obteniendo un porcentaje de cumplimiento del 100% de los servicios solicitados.</t>
  </si>
  <si>
    <t>MES 2</t>
  </si>
  <si>
    <t xml:space="preserve">En el mes de febrero se ensayaron 707 muestras de las materias primas recibidas para la ejecución de las intervenciones, las mezclas producidas, las capas de la estructura de pavimento y de la exploración geotécnica (apiques), a las cuales se le realizaron 3400 ensayos de los 3400 solicitados, obteniendo un porcentaje de cumplimiento del 100% de los servicios solicitados.
</t>
  </si>
  <si>
    <t>MES 3</t>
  </si>
  <si>
    <t>En el mes de marzo se ensayaron 770 muestras de las materias primas recibidas para la ejecución de las intervenciones, las mezclas producidas, las capas de la estructura de pavimento y de la exploración geotécnica (apiques), a las cuales se le realizaron 3505 ensayos de los 3505 solicitados, obteniendo un porcentaje de cumplimiento del 100% de los servicios solicitados.</t>
  </si>
  <si>
    <t>MES 4</t>
  </si>
  <si>
    <t>En el mes de abril se ensayaron 770 muestras de las materias primas recibidas para la ejecución de las intervenciones, las mezclas producidas, las capas de la estructura de pavimento y de la exploración geotécnica (apiques), a las cuales se le realizaron 3580 ensayos de los 3580 solicitados, obteniendo un porcentaje de cumplimiento del 100% de los servicios solicitados.</t>
  </si>
  <si>
    <t>MES 5</t>
  </si>
  <si>
    <t>En el mes de mayo se ensayaron 770 muestras de las materias primas recibidas para la ejecución de las intervenciones, las mezclas producidas, las capas de la estructura de pavimento y de la exploración geotécnica (apiques), a las cuales se le realizaron 4107 ensayos de los 4107 solicitados, obteniendo un porcentaje de cumplimiento del 100% de los servicios solicitados.</t>
  </si>
  <si>
    <t>MES 6</t>
  </si>
  <si>
    <t>En el mes de junio se ensayaron 770 muestras de las materias primas recibidas para la ejecución de las intervenciones, las mezclas producidas, las capas de la estructura de pavimento y de la exploración geotécnica (apiques), a las cuales se le realizaron 3580 ensayos de los 3580 solicitados, obteniendo un porcentaje de cumplimiento del 100% de los servicios solicitados.</t>
  </si>
  <si>
    <t>MES 7</t>
  </si>
  <si>
    <t>MES 8</t>
  </si>
  <si>
    <t>MES 9</t>
  </si>
  <si>
    <t>MES 10</t>
  </si>
  <si>
    <t>MES 11</t>
  </si>
  <si>
    <t>MES 12</t>
  </si>
  <si>
    <t>TOTAL</t>
  </si>
  <si>
    <t>REPRESENTACIÓN GRÁFICA</t>
  </si>
  <si>
    <t>Incluir la gráfica acorde con el indicador</t>
  </si>
  <si>
    <t>RESULTADOS
VIGENCIA ANTERIOR</t>
  </si>
  <si>
    <t xml:space="preserve">RESULTADOS 
VIGENCIA ACTUAL </t>
  </si>
  <si>
    <t>ANALISIS DE LA DESVIACIÓN</t>
  </si>
  <si>
    <t>ACCIÓN DE MEJORA</t>
  </si>
  <si>
    <t>No se encuentra desviaciones en la obtención de resultados de este indicador</t>
  </si>
  <si>
    <t>No se proponen acciones de mejora, para este mes, debido a que la medición del indicador esta dentro del rango apropiado para este.</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</si>
  <si>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</si>
  <si>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</si>
  <si>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</si>
  <si>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</si>
  <si>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EFICACIA</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</si>
  <si>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</si>
  <si>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</si>
  <si>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</si>
  <si>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Trimestral</t>
  </si>
  <si>
    <t>Porcentaje</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</si>
  <si>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</si>
  <si>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</si>
  <si>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</si>
  <si>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</si>
  <si>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</si>
  <si>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</si>
  <si>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N/A</t>
  </si>
  <si>
    <t>X</t>
  </si>
  <si>
    <t>No de  radicados anulados en el periodo/ Total de radicados  en el periodo</t>
  </si>
  <si>
    <t>No de  radicados finalizados en el periodo</t>
  </si>
  <si>
    <t>Total de radicados  en el periodo</t>
  </si>
  <si>
    <t>RESULTADO</t>
  </si>
  <si>
    <t>Primer Trimestre</t>
  </si>
  <si>
    <t xml:space="preserve">El indicador se encuentra en un rango mejorable, destacando las sensibilizaciones brindadas por parte del proceso de Gestión Documental a todos los colaboradores de la Entidad, es importante mencionar que el trámite de finalización de radicados en orfeo depende de cada usuario y no ha sido posible que los radicados se finalicen por parte de los usuarios en un tiempo razonable después de tramitados. </t>
  </si>
  <si>
    <t>SegundoTrimestre</t>
  </si>
  <si>
    <t>Durante el periodo aumento en numero de radicados sin finalizar teniendo en cuenta que los usuarios  no finalizan los radicados gestionados durante el periodo, pese al acompañamiento que brinda el proceso de gestión documental en temas de sensibilización, acompañamientos y seguimiento mensual  para lograr el cierre de esos radicados sin finalizar.</t>
  </si>
  <si>
    <t>Tercer trimestre</t>
  </si>
  <si>
    <t>Cuarto trimestre</t>
  </si>
  <si>
    <t xml:space="preserve">Incluir la gráfica de barra acorde con el indicador que contenga minimo las variables propias de la medición y el resultado  </t>
  </si>
  <si>
    <t>ANÁLISIS DE LA DESVIACIÓN</t>
  </si>
  <si>
    <t>Primer trimestre</t>
  </si>
  <si>
    <t>De acuerdo a los resultados de la vigencia anterior, se denota que se mantiene el comportamiento del indicador en relación a la finalización de trámites en Orfeo, entre  un 82% a 83%, como acciones de mejora se continua con el proceso de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</si>
  <si>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</si>
  <si>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Segundo Trimestre</t>
  </si>
  <si>
    <t>De acuerdo a los resultados de la vigencia anterior, se denota un leve aumento en el numero de radicados sin finalizar teniendo en cuenta  que los usuarios  no finalizan los radicados gestionados durante el periodo, pese al acompañamiento que brinda el proceso de gestión documental en temas de sensibilización, acompañamientos y seguimiento mensual  para lograr el cierre de esos radicados sin finalizar.</t>
  </si>
  <si>
    <t xml:space="preserve">INTERVENCIÓN DE LA MALLA VIAL </t>
  </si>
  <si>
    <t>CUMPLIMIENTO DE METAS DE INTERVENCIÓN DE VIAS</t>
  </si>
  <si>
    <t>IMVI-IND-001</t>
  </si>
  <si>
    <t>CUMPLIR CON EL 100% DE INTERVENCIÓN DE KILOMETROS CARRIL PROGRAMADOS POR LA GERENCIA DE INTERVENCIÓN  PARA EL CUMPLIMIENTO DE LA META DISTRITAL DE LA VIGENCIA</t>
  </si>
  <si>
    <t>Verificar el cumplimiento de la meta de intervenciones de la malla vial programada por la Gerencia de intervención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</si>
  <si>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</si>
  <si>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Marzo 2022</t>
  </si>
  <si>
    <t>Mensual</t>
  </si>
  <si>
    <t xml:space="preserve">Porcentaje </t>
  </si>
  <si>
    <t>Informe Consolidado Diario de Trabajo Realizado</t>
  </si>
  <si>
    <t>Intervención de la Malla Vial</t>
  </si>
  <si>
    <t>Gerencia de Intervención</t>
  </si>
  <si>
    <t>(Km carril de impacto intervenido en rehabilitación+ Km carril de impacto intervenido en mantenimiento) / (km carril de impacto programadas) * 100</t>
  </si>
  <si>
    <t xml:space="preserve">98% Cumplimiento </t>
  </si>
  <si>
    <t># Km carril de impacto intervenido</t>
  </si>
  <si>
    <t># Km carril de impacto programados</t>
  </si>
  <si>
    <t>% de intervención mensual para el cumplimiento</t>
  </si>
  <si>
    <t>% de intervención acumulado para el cumplimiento</t>
  </si>
  <si>
    <t>Enero</t>
  </si>
  <si>
    <r>
      <t xml:space="preserve">El avance de ejecución en el </t>
    </r>
    <r>
      <rPr>
        <b/>
        <sz val="10"/>
        <color theme="1"/>
        <rFont val="Arial"/>
        <family val="2"/>
      </rPr>
      <t>primer</t>
    </r>
    <r>
      <rPr>
        <sz val="10"/>
        <color theme="1"/>
        <rFont val="Arial"/>
        <family val="2"/>
      </rPr>
      <t xml:space="preserve"> trimestre con corte al 31 de marzo del 2023, fue de 53,52 Km/Carril de los 69,48 Km/Carril programados; lo que representa un avance del 12,03% en el </t>
    </r>
    <r>
      <rPr>
        <b/>
        <sz val="10"/>
        <color theme="1"/>
        <rFont val="Arial"/>
        <family val="2"/>
      </rPr>
      <t>primer</t>
    </r>
    <r>
      <rPr>
        <sz val="10"/>
        <color theme="1"/>
        <rFont val="Arial"/>
        <family val="2"/>
      </rPr>
      <t xml:space="preserve"> trimestre de lo proyectado, para un acumulado del 53,52 Km/carril  de los 444,86 Km/carril de la meta misional de la Entidad para el año 2023.
Con respecto a la ejecución de meta por tipo de intervención, se tiene el siguiente avance en el trimestre:
• Km/carril ejecutado PA:  29,29 de 33,00            89% de lo proyectado
• Km/carril ejecutado CC: 5,07 de 5,00               101% de lo proyectado
• Km/carril ejecutado SF: 15,15 de 25,50             59% de lo proyectado
• Km/carril ejecutado RHF: 1,91 de 2,95               65% de lo proyectado
• Km/carril ejecutado RH R: 0,35 de 0,37             95% de lo proyectado     
• Km/carril ejecutado CL: 0,73 de 0,55                133% de lo proyectado                                                                                                                                                                                                                                                                                                                                                                                                                                                                                                                                                                                           
• Km/carril ejecutado FE:1,02 de 2,11                   48% de lo proyectado.              </t>
    </r>
  </si>
  <si>
    <t>Febrero</t>
  </si>
  <si>
    <t>Marzo</t>
  </si>
  <si>
    <t>Abril</t>
  </si>
  <si>
    <t xml:space="preserve">El avance de ejecución en el segundo trimestre con corte al 30 de junio del 2023, fue de 143,10 Km/Carril de los 124,71 Km/Carril programados; lo que representa un avance del 44,20% en el segundo trimestre de lo proyectado, para un acumulado del 196,62 Km/carril  de los 444,86 Km/carril de la meta misional de la Entidad para el año 2023.
Con respecto a la ejecución de meta por tipo de intervención, se tiene el siguiente avance en el trimestre:
• Km/carril ejecutado PA:  69,62 de 64,00            109% de lo proyectado
• Km/carril ejecutado CC: 6,30 de 6,50                  97% de lo proyectado
• Km/carril ejecutado SF: 62,89 de 46,00             137% de lo proyectado
• Km/carril ejecutado RHF: 2,42 de 3,00                81% de lo proyectado
• Km/carril ejecutado RH R: 0,17 de 0,55              31% de lo proyectado     
• Km/carril ejecutado CL: 1,15 de 0,46                250% de lo proyectado                                                                                                                                                                                                                                                                                                                                                                                                                                                                                                                                                                                           
• Km/carril ejecutado FE:0,55 de 4,20                   13% de lo proyectado.       </t>
  </si>
  <si>
    <t>Mayo</t>
  </si>
  <si>
    <t>Junio</t>
  </si>
  <si>
    <t>Julio</t>
  </si>
  <si>
    <t>Agosto</t>
  </si>
  <si>
    <t>Septiembre</t>
  </si>
  <si>
    <t>Octubre</t>
  </si>
  <si>
    <t>Noviembre</t>
  </si>
  <si>
    <t>Diciembre</t>
  </si>
  <si>
    <t>Meta Misional de la Entidad</t>
  </si>
  <si>
    <t>Para el cumplimiento de las actividades se requiere el incremento de produccion y entrega del material requerido y el envio oportuno de volquetas para retiro de material de excavación</t>
  </si>
  <si>
    <t xml:space="preserve">Febrero </t>
  </si>
  <si>
    <t>I Trimestre</t>
  </si>
  <si>
    <t>Para el cumplimiento de las actividades se requiere el incremento de segmentos priorizados en la malla vial local de la ciudad y la produccion y entrega del material requerido y el envio oportuno de volquetas para retiro de material de excavación</t>
  </si>
  <si>
    <t>II Trmiestre</t>
  </si>
  <si>
    <t>IIITrmiestre</t>
  </si>
  <si>
    <t>IVTrmiestre</t>
  </si>
  <si>
    <t xml:space="preserve">95% Cumplimiento </t>
  </si>
  <si>
    <t>Para el cumplimiento de las actividades se requiere el incremento de produccion y entrega del material requerido y el envio oportuno de volquetas para retiro de material de excavación.</t>
  </si>
  <si>
    <t>II Trimestre</t>
  </si>
  <si>
    <t>CUMPLIMIENTO DE METAS DE ESPACIO PÚBLICO</t>
  </si>
  <si>
    <t>IMVI-IND-005</t>
  </si>
  <si>
    <t>CUMPLIR CON EL 100% DE INTERVENCIÓN DE METROS CUADRADOS PROGRAMADOS DE ESPACIO PÚBLICO POR LA GERENCIA DE INTERVENCIÓN  PARA EL CUMPLIMIENTO DE LA META DISTRITAL DE LA VIGENCIA</t>
  </si>
  <si>
    <t>Verificar el cumplimiento de la meta de intervenciones de espacio público programado por la Gerencia de intervención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</si>
  <si>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</si>
  <si>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</si>
  <si>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</si>
  <si>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</si>
  <si>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r>
      <t xml:space="preserve">                                                                                            
El avance de ejecución en el primer trimestre para el cumplimiento de metas de Espacio Público con corte al 31 de marzo del 2023, fue de 8.692,08 M2 de los 10.050M2 programados; lo que representa un avance del 28,97% en el primer trimestre de lo proyectado, para un acumulado de 8.692,08 de los 30.000,00 M2 de la meta de Espacio Publico de la Entidad para el año 2023.
Con respecto a la ejecución de meta por mes, se tiene el siguiente avance en el primer trimestre:
</t>
    </r>
    <r>
      <rPr>
        <sz val="10"/>
        <color theme="1"/>
        <rFont val="Arial"/>
        <family val="2"/>
      </rPr>
      <t xml:space="preserve">
ENERO       • M2 representado: 6.011,41        • Segmentos ejecutados: 6
FEBRERO   • M2 representado: 2.5677,67      • Segmentos ejecutados: 4
MARZO     • M2 representado: 113,00            • Segmentos ejecutados: 1</t>
    </r>
    <r>
      <rPr>
        <sz val="10"/>
        <rFont val="Arial"/>
        <family val="2"/>
      </rPr>
      <t xml:space="preserve">
   </t>
    </r>
  </si>
  <si>
    <r>
      <t xml:space="preserve">                                                                                            
El avance de ejecución en el segundo trimestre para el cumplimiento de metas de Espacio Público con corte al 30 de junio del 2023, fue de 9.562,34 M2 de los 6.500,00 M2 programados; lo que representa un avance del 147,11% en el segundo trimestre de lo proyectado, para un acumulado de 18.254,42 de los 30.000,00 M2 de la meta de Espacio Publico de la Entidad para el año 2023.
Con respecto a la ejecución de meta por mes, se tiene el siguiente avance en el segundo trimestre:
</t>
    </r>
    <r>
      <rPr>
        <sz val="10"/>
        <color theme="1"/>
        <rFont val="Arial"/>
        <family val="2"/>
      </rPr>
      <t xml:space="preserve">
ABRIL         • M2 representado: 1827,42          • Segmentos ejecutados: 7
MAYO        • M2 representado: 4.637,83         • Segmentos ejecutados: 26
JUNIO         • M2 representado: 3.097,09         • Segmentos ejecutados: 14</t>
    </r>
    <r>
      <rPr>
        <sz val="10"/>
        <rFont val="Arial"/>
        <family val="2"/>
      </rPr>
      <t xml:space="preserve">
   </t>
    </r>
  </si>
  <si>
    <t>Meta Espacio Público de la Entidad</t>
  </si>
  <si>
    <t>Para el cumplimiento de las actividades se requiere el incremento de produccion y entrega del material requerido y el envio oportuno de volquetas para retiro de material de excavación. Se esta a la espera de recibir priorizaciones por parte de la SMVL, de segmentos ya ejecutados para poder ser incluidos en el avance.</t>
  </si>
  <si>
    <t>-</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</si>
  <si>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</si>
  <si>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</si>
  <si>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</si>
  <si>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</si>
  <si>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</si>
  <si>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</si>
  <si>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</si>
  <si>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</si>
  <si>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</si>
  <si>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</si>
  <si>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</si>
  <si>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</si>
  <si>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</si>
  <si>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</si>
  <si>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</si>
  <si>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</si>
  <si>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</si>
  <si>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 xml:space="preserve">Para el presente periodo el indicador de préstamos se mantiene dentro del rango de gestión apropiado con un tiempo de respuesta de 1 día, esto obedece a que para el presente periodo tambien bajo el numero de consultas solicitadas con relación a los anteriores periodos anteriores, teniendo en cuenta que la mayoria de usuarios ahora consulta los expedientes contractuales desde el aplicativo Orfeo. </t>
  </si>
  <si>
    <t>Segundo trimestre</t>
  </si>
  <si>
    <t>Para el presente periodo el indicador de préstamos se mantiene dentro del rango de gestión apropiado con un tiempo de respuesta de 1 día, teniendo en cuenta que en el momento que se recepciona la solicitud se gestiona enseguida el prestamo documental acorde con el tipo de solicitud.</t>
  </si>
  <si>
    <t xml:space="preserve">Incluir la gráfica de barra acorde con el indicador que contenga minimo las variables propias de la medicón y el resultado  </t>
  </si>
  <si>
    <t>De acuerdo con los resultados de la vigencia anterior 1 día al resultado actual 1 día se infiere que los resultados del indicador se mantienen en un nivel apropiado de comportamiento.</t>
  </si>
  <si>
    <t xml:space="preserve">El indicador se mantiene en un nivel apropiado, por lo tanto no hay que establecer acciones de mejora al respecto </t>
  </si>
  <si>
    <t>Teniendo en cuenta los resultados obtenidos en la vigencia anterior en comparación con los resultados de la presente vigencia el comportamiento del indicador se mantiene en un nivel apropiado</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</si>
  <si>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</si>
  <si>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</si>
  <si>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</si>
  <si>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</si>
  <si>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</si>
  <si>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</si>
  <si>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</si>
  <si>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</si>
  <si>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</si>
  <si>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 xml:space="preserve">El indicador se mantiene en un nivel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</si>
  <si>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De acuerdo con los resultados del indicador respecto a la vigencia anterior  los resultados actuales se mantienen de forma constante , asi mismo se infiere que el comportamiento del indicador ha mejorado en razón a las acciones de mejora implementadas por el proceso entre las cuales se encuentran los acompañamientos y la divulgación de tips del manejo del aplicativo de Orfeo.</t>
  </si>
  <si>
    <t xml:space="preserve">El indicador se mantiene en un estado apropiado, por lo cual no es necesario establecer una acción de mejora durante este periodo </t>
  </si>
  <si>
    <t>PRODUCCIÓN DE MEZCLA Y PROVISIONAMIENTO DE MAQUINARIA Y EQUIPOS</t>
  </si>
  <si>
    <t>DISPONIBILIDAD DE LOS VEHÍCULOS , MAQUINARIA, EQUIPOS Y PLANTA DE PRODUCCIÓN DE LA UMV</t>
  </si>
  <si>
    <t>PPMQ-IND-003</t>
  </si>
  <si>
    <t>VERSIÓN: 1.0</t>
  </si>
  <si>
    <t>TENER DISPONIBILIDAD MÍNIMA DE UN 85% DE VEHÍCULOS, MAQUINARIA, EQUIPOS Y PLANTA DE PRODUCCIÓN DE LA UMV</t>
  </si>
  <si>
    <t>Eficacia</t>
  </si>
  <si>
    <t>Identificar el estado real de los vehiculos, maquinari,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</si>
  <si>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</si>
  <si>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junio 2023</t>
  </si>
  <si>
    <t>TRIMESTRAL</t>
  </si>
  <si>
    <t>Parque Automotor de la entidad y Planta de producción de la entidad. Planilla de disponibilidad.</t>
  </si>
  <si>
    <t>PPMQ</t>
  </si>
  <si>
    <t>Gerencia Producción</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</si>
  <si>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</si>
  <si>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</si>
  <si>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</si>
  <si>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</si>
  <si>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</si>
  <si>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</si>
  <si>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</si>
  <si>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Trimestre 1</t>
  </si>
  <si>
    <t>Durante el mes de enero se presento una disponibilidad general promedio  de 83,39% por grupo,  el grupo con la disponibilidad mas baja presentada fue la de vehiculo pesado con 77,5% esto a causa de incremento de trabajo y dificil consecucion de repuestos.
Durante el mes de febrero se presento una disponibilidad general promedio de 82,16%  por grupo,.el grupo que presenta la disponibilidad mas baja para este periodo es el de vehiculo pesado con un 77,74%.
Durante el mes de marzo se presento una disponibilidad general promedio de 82,34%  por grupo, .el grupo que presenta la disponibilidad mas baja para este periodo es el de vehiculo pesado con un 75,54%.
para el priemer trimestre se obtiene un resultado del 83,3% de la disponibilidad logrando un 98% de la meta esperada.</t>
  </si>
  <si>
    <t>Trimestre 2</t>
  </si>
  <si>
    <t>Durante el mes de abril se presento una disponibilidad general promedio  de 84,47% por grupo,  el grupo con la disponibilidad mas baja presentada fue la de vehiculo pesado con 75,7% .
Durante el mes de mayo se presento una disponibilidad general promedio de 85,17%  por grupo,el grupo que presenta la disponibilidad mas baja para este periodo es el de vehiculo pesado con un 81,23%.
Durante el mes de junio se presento una disponibilidad general promedio de 83,55%  por grupo, .el grupo que presenta la disponibilidad mas baja para este periodo es el de plantas industriales con 68,10%.
para el segundo trimestre de 2023 se obtiene una disponibilidad del 84,8% de la disponibilidad logrando un resultado del 99,7% de la meta esperada y mejorando con respecto al primer trimestre del año</t>
  </si>
  <si>
    <t>Trimestre 3</t>
  </si>
  <si>
    <t>Trimestre 4</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</si>
  <si>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</si>
  <si>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</si>
  <si>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</si>
  <si>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</si>
  <si>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</si>
  <si>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ABRIL 2023</t>
  </si>
  <si>
    <t>Matriz de seguimiento de los servicios del laboratorio</t>
  </si>
  <si>
    <t>(Número total de informes entregados oportunamente en el trimestre /  Número total de informes entregados en el trimestre)*100</t>
  </si>
  <si>
    <t xml:space="preserve">N° TOTAL DE  INFORMES  ENTREGADOS OPORTUNAMENTE </t>
  </si>
  <si>
    <t>N° TOTAL  DE INFORMES ENTREGADOS</t>
  </si>
  <si>
    <t>% DE CUMPLIMIENTO DE LA ENTREGA DE LOS INFORMES</t>
  </si>
  <si>
    <t>TRIMESTRE 1</t>
  </si>
  <si>
    <t xml:space="preserve">En los meses de enero, febrero y marzo se entregaron un total de 2588 informes de ensayo de los cuales 2587 se entregaron oportunamente lo que da un porcentaje de cumplimiento del 99,96 %.
</t>
  </si>
  <si>
    <t>TRIMESTRE 2</t>
  </si>
  <si>
    <t xml:space="preserve">En los meses de abril, mayo y junio se entregaron un total de 2523 informes de ensayo de los cuales 2523 se entregaron oportunamente lo que da un porcentaje de cumplimiento del 100%.
</t>
  </si>
  <si>
    <t>TRIMESTRE 3</t>
  </si>
  <si>
    <t>TRIMESTRE 4</t>
  </si>
  <si>
    <t>Se encuentra una mejoría en el resultado de este indicador en relación con el año 2022.</t>
  </si>
  <si>
    <t>No se proponen acciones de mejora, para este trimestre, debido a que la medición del indicador esta dentro del rango apropiado para este.</t>
  </si>
  <si>
    <t>ATENCIÓN A PARTES INTERESADAS Y COMUNICACIONES</t>
  </si>
  <si>
    <t>PORCENTAJE DE DESATENCIÓN DE PQRSFD CON TÉRMINOS DE 10 DÍAS HÁBILES</t>
  </si>
  <si>
    <t>APIC-IND-001</t>
  </si>
  <si>
    <t>VERSIÓN: 7</t>
  </si>
  <si>
    <t>MANTENER EN UN 0% LAS PQRSFD CON TÉRMINOS DE 10 DÍAS HÁBILES RESPONDIDAS FUERA DE TÉRMINOS LEGALES</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</si>
  <si>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</si>
  <si>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</si>
  <si>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JULIO DE  2023</t>
  </si>
  <si>
    <t>Sistema Bogotá Te Escucha - SDQS
Sistema de Gestión Documental Orfeo
Base de datos PQRSFD</t>
  </si>
  <si>
    <t>Atención a partes interesadas y comunicaciones</t>
  </si>
  <si>
    <t>Secretaría General</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</si>
  <si>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</si>
  <si>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</si>
  <si>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</si>
  <si>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</si>
  <si>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 xml:space="preserve">Respecto al total de las peticiones respondidas fuera de términos, se encuentra que para este trimestre se reportaron 0 peticiones vencidas, lo que permite evidenciar que el indicador se encuentra en el rango de mejorable con un 0% para las PQRSFD con términos de 10 días hábiles.  Cabe mencionar que se mantuvo el porcentaje de peticiones respondidas fuera de términos de 10 hábiles con respecto al IV trimestre de 2022 que registro un 3%.					</t>
  </si>
  <si>
    <t>2 TRIMESTRE</t>
  </si>
  <si>
    <t xml:space="preserve">Respecto al total de las peticiones respondidas fuera de términos, se encuentra que para este trimestre se reportaron 7 peticiones vencidas, lo que permite evidenciar que el indicador se encuentra en el rango de mejorable con un 7% para las PQRSFD con términos de 10 días hábiles.  Cabe mencionar que se aumentó el porcentaje de peticiones respondidas fuera de términos de 10 hábiles con respecto al I trimestre de 2023 que registró un 0%.
Por otra parte se realizó revisión con corte a 04/07/2023 encontrando que estas 7 peticiones ya se encuentran respondidas, pero presentan acuse de recibo extemporáneo bajo los siguientes radicados: 20231120047062, 20231120049782, 20231120052592, 20231120052662, 20231120056302, 20231120071482 y 20231120076642. Es pertinente tener en cuenta que el componente de Atención al Ciudadano durante el período realizó seguimiento a través de los correos de alerta preventiva para evitar el vencimiento de las peticiones.			, 			</t>
  </si>
  <si>
    <t>Se evidencia que con respecto a la vigencia anterior, hay un aumento de 3 puntos porcentuales  frente a las respuestas emitidas fuera  de los términos de ley, ya que para esta vigencia se reportaron 3 peticiones vencidas.Se sugiere a las dependencias responsables que se implementen las acciones de mejoramiento tendientes a brindar las respuestas con los criterios de  oportunidad, claridad, coherencia, calidad y calidez.</t>
  </si>
  <si>
    <t>Continuar realizando el monitoreo  permanente  de correos de alerta preventiva, para el cumplimiento de las respuestas a los requerimientos dentro de los términos de ley.</t>
  </si>
  <si>
    <t>Se evidencia que con respecto a la vigencia anterior, hay un aumento de 7 puntos porcentuales  frente a las respuestas emitidas fuera  de los términos de ley, ya que para esta vigencia se reportaron 7 peticiones vencidas. Se sugiere a las dependencias responsables que se implementen las acciones de mejoramiento tendientes a brindar las respuestas con los criterios de  oportunidad, claridad, coherencia, calidad y calidez.</t>
  </si>
  <si>
    <t>3 TRIMESTRE</t>
  </si>
  <si>
    <t>4 TRIMESTRE</t>
  </si>
  <si>
    <t>TIEMPO  PROMEDIO DE ESPERA PARA  LA ATENCIÓN EN EL CHAT VIRTUAL</t>
  </si>
  <si>
    <t>APIC-IND-002</t>
  </si>
  <si>
    <t>VERSIÓN: 1</t>
  </si>
  <si>
    <t>LOGRAR QUE EL TIEMPO DE ESPERA PROMEDIO SEA MENOR O IGUAL A 3 MINUTOS PARA LA ATENCIÓN EN EL CHAT VIRTUAL</t>
  </si>
  <si>
    <t>Medir el tiempo promedio de espera para la atención en el chat virtual que permita definir acciones encaminadas a majorar los tiempos de respuesta.</t>
  </si>
  <si>
    <t>Este indicador mide el tiempo promedio de espera para la atención en el  chat virtual para cada ciudadano(a). Este tiempo se mide desde el momento que ingresa el usuario hasta que recibe la primera respuesta por parte del operador(a).</t>
  </si>
  <si>
    <t>JULIO de 2023</t>
  </si>
  <si>
    <t>Minutos</t>
  </si>
  <si>
    <t>Reporte trimestral chat virtual</t>
  </si>
  <si>
    <t>Sumatoria del tiempo de espera del total de personas atendidas en el periodo / total de personas atendidas en el periodo.</t>
  </si>
  <si>
    <t>2 MIN</t>
  </si>
  <si>
    <t>4 min</t>
  </si>
  <si>
    <t>sup 5 min</t>
  </si>
  <si>
    <t>3 min</t>
  </si>
  <si>
    <t>3:59 min</t>
  </si>
  <si>
    <t>0 min</t>
  </si>
  <si>
    <t>2:59 min</t>
  </si>
  <si>
    <t>Sumatoria del tiempo de espera del total de personas atendidas en el periodo (minutos)</t>
  </si>
  <si>
    <t xml:space="preserve">
total de personas atendidas en el periodo.</t>
  </si>
  <si>
    <t>RESULTADO
(minutos)</t>
  </si>
  <si>
    <t xml:space="preserve"> 1 Trimestre</t>
  </si>
  <si>
    <t xml:space="preserve">
De acuerdo con el resultado, se puede evidenciar que el tiempo de espera promedio de primera respuesta en el chat virtual es de 2 minutos por chat, tiempo que se encuentra en el rango apropiado, de acuerdo con los parámetros establecidos en dicho indicador. Por otro lado, mencionar que el número de personas atendidas en el periodo (enero a marzo) corresponde a 193, la cuales se atendieron en un total de 5 horas con 41 minutos equivalentes a 341 minutos. Cabe anotar, que el componente de Atención al Ciudadano está trabajando para mantener el rango apropiado e intentar que dichos tiempos cada día mejoren y que la experiencia de la ciudadanía en términos de espera sea menor.</t>
  </si>
  <si>
    <t>2 Trimestre</t>
  </si>
  <si>
    <t xml:space="preserve">
De acuerdo con el resultado, se puede evidenciar que el tiempo de espera promedio de primera respuesta en el chat virtual es de 1 minuto, 19 segundos por chat, tiempo que se encuentra en el rango apropiado, de acuerdo con los parámetros establecidos en dicho indicador. Por otro lado, es importante mencionar que el número de personas atendidas en el periodo (abril a junio) corresponde a 156, las cuales se atendieron en un total de 28 minutos. Cabe anotar, que el componente de Atención al Ciudadano está trabajando para mantener el rango apropiado en los tiiempos espera, para  que la experiencia de la ciudadanía sea la mejor.</t>
  </si>
  <si>
    <t>1 trimestre 2022</t>
  </si>
  <si>
    <t xml:space="preserve">N/A
(el indicador se comenzó a medir a partir del tercer trimestre de 2022) </t>
  </si>
  <si>
    <t>2 min</t>
  </si>
  <si>
    <t xml:space="preserve">
Se recomienda continuar manteniendo este promedio de primera respuesta a través de este canal con el objetivo de mostrar la efectividad del mismo hacia la ciudadanía.
</t>
  </si>
  <si>
    <t>1 min</t>
  </si>
  <si>
    <t>TIEMPO PROMEDIO DE ATENCIÓN CHAT VIRTUAL</t>
  </si>
  <si>
    <t>APIC-IND-003</t>
  </si>
  <si>
    <t>LOGRAR QUE EL TIEMPO PROMEDIO DE MANTENER DE ATENCIÓN EN CHAT VIRTUAL SEA MAXIMO 6 MINUTOS</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</si>
  <si>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</si>
  <si>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</si>
  <si>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JULIO DE 2023</t>
  </si>
  <si>
    <t>Sumatoria de tiempo de atención del total de atenciones / total de atenciones realizadas en chat virtual</t>
  </si>
  <si>
    <t>17 minutos 52 segundos</t>
  </si>
  <si>
    <t>sup 0:40:01</t>
  </si>
  <si>
    <t>Sumatoria de tiempo de atención del total de atenciones
(MINUTOS)</t>
  </si>
  <si>
    <t xml:space="preserve">total de atenciones realizadas en chat virtual
</t>
  </si>
  <si>
    <t>RESULTADO
(MINUTOS)</t>
  </si>
  <si>
    <t xml:space="preserve">
De acuerdo con el resultado, se puede evidenciar que el tiempo promedio de atención es de 17:52 diecisiete minutos, cincuenta y dos segundos por chat, el cual se encuentra en el rango apropiado, de acuerdo con los parámetros establecidos en dicho indicador. Por otro lado, mencionar que el número de personas atendidas en el periodo (enero a marzo) corresponde a 193, que se atendieron en un total de 53 horas con 45 minutos, equivalentes a 3235 minutos. Cabe anotar, que el componente de Atención al Ciudadano está trabajando  para disminuir dichos tiempos y que la experiencia de la ciudadanía  durante la espera para  la  atención sea menor.
														</t>
  </si>
  <si>
    <t xml:space="preserve">
De acuerdo con el resultado, se puede evidenciar que el tiempo promedio de atención es de 12:26 doce minutos, veinte seis segundos por chat, el cual se encuentra en el rango apropiado, de acuerdo con los parámetros establecidos en dicho indicador. Por otro lado, mencionar que el número de personas atendidas en el periodo (abril a junio) corresponde a 156, que se atendieron en un total de 323 horas con 19 minutos, equivalentes a 1939 minutos. Cabe anotar, que el componente de Atención al Ciudadano está trabajando  para disminuir dichos tiempos y que la experiencia de la ciudadanía  durante la espera para  la  atención sea menor.
														</t>
  </si>
  <si>
    <t>1 TRIMESTRE 2022</t>
  </si>
  <si>
    <t>17 min con 52 segundos</t>
  </si>
  <si>
    <t>2 TRIMESTRE 2023</t>
  </si>
  <si>
    <t xml:space="preserve">ATENCIÓN A PARTES INTERESADAS Y COMUNICACIONES </t>
  </si>
  <si>
    <t>PERCEPCIÓN  DE LOS CONTENIDOS PUBLICADOS EN CANALES DE COMUNICACIÓN DE LA ENTIDAD</t>
  </si>
  <si>
    <t>APIC-IND-004</t>
  </si>
  <si>
    <t>VERSIÓN: 3</t>
  </si>
  <si>
    <t>LOGRAR EL 80% DE PERCEPCION POSITIVA DE LOS CONTENIDOS DIVULGADOS POR LOS CANALES DE COMUNICACIÓN DE LA ENTIDAD</t>
  </si>
  <si>
    <t>EFECTIVIDAD</t>
  </si>
  <si>
    <t xml:space="preserve">MEDIR LA PERCEPCIÓN DE LOS COLABORADORES DE LA ENTIDAD SOBRE LOS CONTENIDOS DIVULGADOS A TRAVÉS DE LOS CANALES DE COMUNICACIÓN DE LA ENTIDAD. </t>
  </si>
  <si>
    <t xml:space="preserve">DESCRICIÓN </t>
  </si>
  <si>
    <t>El indicador busca medir el porcentaje de colaboradores con percepción positiva sobre la información que se publica a través de los canales de comunicación de la entidad</t>
  </si>
  <si>
    <t>MAYO 2021</t>
  </si>
  <si>
    <t>SEMESTRAL</t>
  </si>
  <si>
    <t>ENCUESTA SEMESTRAL DE COMUNICACIONES</t>
  </si>
  <si>
    <t>DIRECCIÓN GENERAL</t>
  </si>
  <si>
    <t>(NÚMERO DE RESPUESTAS POSITIVAS (PREGUNTA 3-ENCUESTA)/NÚMERO DE ENCUESTADOS)*100</t>
  </si>
  <si>
    <t>NÚMERO DE RESPUESTAS POSITIVAS</t>
  </si>
  <si>
    <t>NÚMERO DE ENCUESTADOS</t>
  </si>
  <si>
    <t>Semestre 1</t>
  </si>
  <si>
    <t xml:space="preserve">El 99% de los colaboradores que respondieron la encuesta semestral de comunicaciones tienen una percepción positiva de los contenidos publicados en los canales de comunicación de la entidad, que se nutren de los insumos que las mismas dependencias suministran al equipo de Comunicaciones, con esto se puede concluir que se están viendo atendidas sus necesidades. </t>
  </si>
  <si>
    <t>FECHA DE APLICACIÓN: MAYO 2019</t>
  </si>
  <si>
    <t xml:space="preserve">NOMBRE DEL INDICADOR: </t>
  </si>
  <si>
    <t>Satisfacción de actividades de responsabilidad social en la entidad.</t>
  </si>
  <si>
    <t>APIC-IND-006</t>
  </si>
  <si>
    <t>VERSIÓN: 5</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</si>
  <si>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</si>
  <si>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</si>
  <si>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</si>
  <si>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Junio 2023</t>
  </si>
  <si>
    <t>PROMEDIO</t>
  </si>
  <si>
    <t>Formato de Satisfacción de Actividades de Responsabilidad Social APIC-FM-013</t>
  </si>
  <si>
    <t>ATENCIÓN A PARTES INTERESADAS</t>
  </si>
  <si>
    <t>OFICINA DE SERVICIO A LA CIUDADANIA Y SOSTENBILIDAD</t>
  </si>
  <si>
    <t xml:space="preserve">Sumatoria de las calificaciones obtenidas / Número de evaluaciones realizadas </t>
  </si>
  <si>
    <t>4.0%</t>
  </si>
  <si>
    <t>2.99</t>
  </si>
  <si>
    <t>3.0</t>
  </si>
  <si>
    <t>4.19</t>
  </si>
  <si>
    <t>4.2</t>
  </si>
  <si>
    <t xml:space="preserve">Sumatoria de Calificaciones obtenidas </t>
  </si>
  <si>
    <t xml:space="preserve">Número de evaluaciones realizadas </t>
  </si>
  <si>
    <t>Para el primer semestre del 2023 se realizó una Sensibilización a cerca de la Caracterización de Grupos de Valor de la UMV para los colaboradores de la entidad con el fin de dar a conocer la importancia y el proceso que se lleva a cabo para elaborar la caracterización de Grupos de valor, para esta actividad se contó con la participación de 29 colaboradores.
Una vez finalizada la reunión 10 participantes dilgenciaron el formato de satisfacción de Responsabilidad Social, de los cuales 9 dieron respuesta a la pregunta N° 5 que es la que permite evaluar de manera cuantitativa el ejercicio, las demas preguntascorresponden a respuestas cualitativas. De esta forma se evidenció una calificación de 3.78 frente a la satisfaccion de la actividad  mencionada.</t>
  </si>
  <si>
    <t>Semestre  2</t>
  </si>
  <si>
    <t>Semestre  1</t>
  </si>
  <si>
    <t>4.6</t>
  </si>
  <si>
    <t>3.78</t>
  </si>
  <si>
    <t>Para esta vigencia se presenta desviación debido a que la calificación fue menor que en la vigencia anterior, sin embargo, falta evaluar el segundo semestre.</t>
  </si>
  <si>
    <t>Se propone como acción de mejora reforzar las actividades programadas con el fin de que aumente la satisfaccion frente a su desarrollo.</t>
  </si>
  <si>
    <t>PORCENTAJE DE DESATENCIÓN DE PQRSFD CON TÉRMINOS DE 15 DÍAS HÁBILES</t>
  </si>
  <si>
    <t>APIC-IND-007</t>
  </si>
  <si>
    <t>MANTENER EN UN 0% LAS PQRSFD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</si>
  <si>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</si>
  <si>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</si>
  <si>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</si>
  <si>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</si>
  <si>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</si>
  <si>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 xml:space="preserve">De las 1270 peticiones recibidas con porcentaje de desatención de PQRFD con términos de 15 días hábiles, se evidencia que 11 peticiones fueron respondidas fuera de tiempo, es decir el 1% del total de la peticiones respondidas durante el trimestre, lo que permite demostrar que actualmente la entidad se encuentra en el rango de gestión mejorable para las PQRSFD con términos de 15 días hábiles.  </t>
  </si>
  <si>
    <t xml:space="preserve">De las 1082 peticiones recibidas con porcentaje de desatención de PQRFD con términos de 15 días hábiles, se evidencia que 5 peticiones fueron respondidas fuera de tiempo, es decir el 0% del total de la peticiones respondidas durante el trimestre, lo que permite demostrar que actualmente la entidad se encuentra en el rango de gestión apropiado para las PQRSFD con términos de 15 días hábiles.  </t>
  </si>
  <si>
    <t>1 Trimestre</t>
  </si>
  <si>
    <t>Se evidencia que con respecto a la vigencia anterior, hay un aumento de 1 punto porcentual  frente a las respuestas emitidas fuera  de los términos de ley, ya que para esta vigencia se reportaron 11 peticiones vencidas.Se sugiere a las dependencias responsables que se implementen las acciones de mejoramiento tendientes a brindar las respuestas con los criterios de  oportunidad, claridad, coherencia, calidad y calidez.</t>
  </si>
  <si>
    <t>0|%</t>
  </si>
  <si>
    <t>Se evidencia que con respecto a la vigencia anterior, se mantuvo en 0%  las respuestas emitidas fuera  de los términos de ley, ya que para esta vigencia se reportaron  5 peticiones vencidas.Se sugiere a las dependencias responsables que se implementen las acciones de mejoramiento tendientes a brindar las respuestas con los criterios de  oportunidad, claridad, coherencia, calidad y calidez.</t>
  </si>
  <si>
    <t>ESTRATEGIA Y GOBIERNO DE TI</t>
  </si>
  <si>
    <t>CUMPLIMIENTO DE LAS ACCIONES DEL PLAN ESTRATÉGICO DE TECNOLOGÍAS DE LA INFORMACIÓN</t>
  </si>
  <si>
    <t>EGTI-IND-001</t>
  </si>
  <si>
    <t>Cumplir con el 83%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</si>
  <si>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</si>
  <si>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</si>
  <si>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</si>
  <si>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Mayo del 2020</t>
  </si>
  <si>
    <t>Cronogramas implementación PETI</t>
  </si>
  <si>
    <t>Estrategia y Gobierno de TI</t>
  </si>
  <si>
    <t>SECRETARÍA GENERAL</t>
  </si>
  <si>
    <t>(N. de actividades ejecutadas / N. de actividades programadas ) *100</t>
  </si>
  <si>
    <t>ACTIVIDADES EJECUTADAS</t>
  </si>
  <si>
    <t>ACTIVIDADES PROGRAMADAS</t>
  </si>
  <si>
    <t>1.	Plan de comunicaciones. Se realizan las siguientes actividades: Se incorporan las evidencias de las capacitaciones desarrolladas por uso y apropiación respecto a los proyectos que se desarrollaron para la vigencia 2022, incluyendo las relacionadas con los sistemas de información y Se incluye la grabación de presentación y aprobación del PETI para la vigencia 2023.
2.	Fortalecimiento y mantenimiento del Marco de Referencia de la Arquitectura Empresarial de la Entidad se relaciona las actividades desarrolladas presentados para el primer trimestre del 2023: Actividades desarrolladas Estrategia y Gobierno de TI: Se vienen realizando la construcción de las matrices, catálogos y diagramas para el proceso de actualización de los dominios mencionados y Se definición el plan de capacitación, plan de trabajo para el ejercicio de AE con la OPA y se viene construyendo el material de capacitación de AE. Actividades desarrolladas Servicios Tecnológicos: Se vienen realizando la construcción de las matrices, catálogos y diagramas para el proceso de actualización del dominio mencionado, Actividades desarrolladas Cultura y Apropiación, Seguimiento a la elaboración y publicación de las piezas de comunicación (Elaboración, revisión, ajustes y aprobación, Documento alcance apoyo Cultura y Apropiación a Mejores Equipos de Trabajo (Elaboración, revisión y ajustes), Documento campaña gestión del conocimiento SharePoint (Elaboración y revisión) y Documento estrategias de CA Actualizado.
3.	Construcción, actualización y modelamiento de los artefactos matrices y catálogos de la arquitectura empresarial de la entidad se relaciona las actividades desarrolladas presentados para el primer trimestre del 2023: Actividades desarrolladas Estrategia y Gobierno de TI: Se vienen realizando la construcción de las matrices, catálogos y diagramas para el proceso de actualización de los dominios mencionados. Actividades desarrolladas Servicios Tecnológicos: Se vienen realizando la construcción de las matrices, catálogos y diagramas para el proceso de actualización del dominio mencionado.
4.	Planear, definir e implementar directrices y lineamientos que fortalezcan el marco de gestión y gobernabilidad de TI: se relaciona las actividades desarrolladas presentados para el primer trimestre del 2023: Definición de lecciones aprendidas para el desarrollo del libro de la entidad y Diseño de la caracterización del proceso de TI para la Oficina de TI de la entidad.
5.	Actualización y desarrollo del plan de Transformación digital para la Unidad Administrativa Especial de Rehabilitación y Mantenimiento Vial – UAERMV se relaciona las actividades desarrolladas presentados para el primer trimestre del 2023: Articulación con la plataforma estratégica de la entidad, Visión Digital, Objetivos de transformación Digital, Análisis de la situación actual, Tecnologías Emergentes, Actividades de Transformación Digital, Plan de Gestión del cambio e indicadores
6.	Fortalecimiento e implementación de artefactos del dominio de Información se relaciona las actividades desarrolladas presentados para el primer trimestre del 2023: Establecer las actividades relacionadas con la gestión de los componentes de información, Determinar los roles y responsabilidades en las actividades relacionadas con la gestión de los componentes de la información, Definir los tiempos de implementación de las actividades relacionadas con los componentes de información, Establecer la alienación con la plataforma estratégica institucional y Relacionar los indicadores de gestión y las acciones de seguimiento y control.
7.	Sigma – Desarrollo e implementación del Sistema de Información Georreferenciada se relaciona las actividades desarrolladas presentados para el primer trimestre del 2023: Se espera realizar la formulación de cambio para el siguiente trimestre, Se inicia el proyecto con dificultades por la contratación del equipo de desarrollo, Está en proceso de definición de los módulos de ingeniería y de unidades de muestreo.
8.	BPM – Implementación solución Calíope - Contabilidad de Costos intervención se relaciona las actividades desarrolladas presentados para el primer trimestre del 2023: Se espera realizar la formulación de cambio para el siguiente trimestre, Surgen nuevos requerimientos para producción y para el alcance del proyecto, Se ha adelantado trabajo para la especificación de documentos y la definición de catálogos de intervención, Se inicia el análisis de proceso de interoperabilidad con el sistema SAE y Se realiza la liberación del paquete de mejoramiento de costos de producción.
9.	CALIOPE - Cuentas de Cobro se relaciona las actividades desarrolladas presentados para el primer trimestre del 2023: Para este trimestre se le dio una alta prioridad, donde fueron reasignados ingenieros para implementar el sistema en este periodo de tiempo, El proyecto sale a producción en el mes de febrero, Se realiza capacitación e inducción a los funcionarios de la entidad, Durante el mes de marzo se realiza el proceso de estabilización y Esta por realizarse la formalización de cierre de la primera fase.
10.	Diseño e implementación del proyecto de conectividad del Sumapaz se relaciona las actividades desarrolladas presentados para el primer trimestre del 2023: Desde diciembre del 2022 se designó que era una contratación directa, para lo cual Internexa prestara los servicios, Se realiza el kick off del proyecto y se realiza el acta de inicio, Ya llegaron los equipos para ser instalados y Se realizaron pruebas satelitales satisfactorias.
11.	Diseño, planeación y fortalecimiento de los programas de formación y capacitación tecnológica en la solución de e-learning de la Entidad se relaciona las actividades desarrolladas presentados para el primer trimestre del 2023: Fortalecer los programas de formación tecnológica en la solución de e-learning Calíope cuentas de cobro (Mesa de trabajo con proceso de talento humano para definir inclusión en la plataforma de la información correspondiente a las capacitaciones sobre el módulo).
12.	Actualización e implementación del Modelo de Seguridad y Privacidad de la Información se relaciona las actividades desarrolladas presentados para el primer trimestre del 2023: Se realiza presentación de activos con el plan de trabajo para realizar la identificación de activos al interior de la entidad desde la segunda semana de abril, Se realiza el documento que contienen el diagnóstico de protección de datos personales de la entidad con su respectivo informe, Se realiza el GAP DE MADUREZ basado en la ISO 27001 dando como resultado un 66% de buenas prácticas de seguridad, el objetivo es llegar a mínimo 80% al mes de noviembre de 2023. para esto se deben implementar algunos controles y políticas que faltan en la UMV, Se realiza el informe de seguimiento a la gestión de resultados y proceso de TI, gestión de desempeño institucional, índice de transparencia entre otros, Se realizo documento con el Plan de Concientización y Sensibilización 2023 para todo lo referente al MPSI. Se envió por correo y está pendiente de revisión y aprobación, se realiza la política general de seguridad y privacidad de la información y estamos a la espera de la aprobación por parte del comité de gestión y desempeño, se realiza la matriz RACI y el documento con los roles y perfiles del MSPI. se realiza el manual de seguridad y privacidad de la información, está en revisión y ajustes. Actividades desarrolladas Seguridad Informática: Elaboración Piezas Gráficas - Operación: Se inicia elaboración de piezas gráficas relacionadas con el funcionamiento y requisitos básicos de TI, Apoyo Elaboración Plan de Mejoramiento: Se realiza colaboración para elaboración del Plan de Mejoramiento de Auditoría Independiente de la Política de Gobierno Digital y MSPI, Socialización Política Actualizaciones de Software - INFRA: Se realiza socialización de Políticas de Seguridad de Actualizaciones de Software – INFRA, Actualización Activos de Información TI: Se inicia actualización de activos de información en articulación con Infraestructura y Seguimiento y Control - Infra: Se tiene por cronograma GODI-VI, la realización de seguimiento y control al equipo de infraestructura.
Proyectos sin iniciar a la fecha: 
13.	Actualización y documentación del Plan Estratégico de Tecnologías de Información – PETI para la Unidad Administrativa Especial de Rehabilitación y Mantenimiento Vial – UAERMV
14.	Apoyo a la implementación de la PMO y esquema de madurez de la Entidad
15.	Diseño de la arquitectura de referencia para la implementación de los servicios en la ventanilla única de la Entidad
16.	PES – Adquisición e implementación del sistema para el direccionamiento estratégico de la Entidad
17.	Apoyar la implementación del sistema de integración de políticas MIPG
18.	Adquisición e implementación del Sistema de Planificación de Recursos Empresariales – ERP
19.	Diseño y definición del Modelo de Requisitos de Documentos Electrónicos – MOREQ
20.	Apoyo a la implementación de la Sala de Obras de la Entidad
21.	Diseño y planeación del plan de gestión de capacidad de la infraestructura tecnológica de la Entidad.
22.	Automatización de la Torre de Bacheo - Fase I</t>
  </si>
  <si>
    <t>1. Plan de comunicaciones: Las actividades desarrolladas son Seguimiento a la elaboración y publicación de las piezas de comunicación (Elaboración, revisión, ajustes y aprobación, Documento campaña gestión del conocimiento SharePoint (Elaboración y revisión), Documento estrategias de CA Actualizado, Esquema de incentivos, Plan de formación, Capacitaciones por parte del proveedor de tecnología, Encuesta nivel de adopción e Indicadores cultura y apropiación.
2. PRO-ES-01 Fortalecimiento y mantenimiento del Marco de Referencia de la Arquitectura Empresarial de la Entidad: Las actividades desarrolladas son Se viene realizando la construcción de las matrices, catálogos y diagramas para el proceso de actualización de los dominios mencionados, Se viene construyendo el manual de principios y restricciones de la arquitectura empresarial, Se encuentra en construcción el modelamiento de la arquitectura empresarial a nivel del modelo operativo de TI dentro de la herramienta de arquitect.
3. PRO-GO-01 Construcción, actualización y modelamiento de los artefactos matrices y catálogos de la arquitectura empresarial de la entidad: Se vienen realizando la construcción de las matrices, catálogos y diagramas para el modelo operativo de TI.
4. PRO-GO-02 Planear, definir e implementar directrices y lineamientos que fortalezcan el marco de gestión y gobernabilidad de TI: Las actividades desarrolladas son Definición de lecciones aprendidas para el desarrollo del libro de la entidad y Diseño de la caracterización del proceso de TI para la Oficina de TI de la entidad y actualización de procedimientos, formatos y manuales
5. PRO-ES-03 Actualización y desarrollo del plan de Transformación digital para la UAERMV Las actividades desarrolladas son: Mesas de Trabajo internas con el equipo de TI,  Revisión de la normatividad técnica vigente, Definición del nivel de madurez de transformación digital, Realización de la encuesta de tecnologías emergentes y análisis de resultados y Reportes a la Alta Consejería Distrital para las TIC.
6. PRO-IN-01 Fortalecimiento e implementación de artefactos del dominio de Información Las actividades desarrolladas son: Actualización del Plan de Responsabilidad y Gestión de los Componentes de Información: se realizó la actualización del plan, el cual, se encuentra en proceso de publicación en SISGESTIÓN, Implementación de las actividades del Plan de Responsabilidad y Gestión de los Componentes de Información: se realizaron las siguientes actividades priorizadas en el cronograma del plan y en el cronograma del proyecto GODI VI: Definición del nivel de madurez por lineamiento del Modelo de Arquitectura Empresarial y el Modelo de Gestión y Gobierno TI del Ministerio TIC, con sus respectivos diagramas de radar y evidencias correspondientes al segundo trimestre 2023, Actualización del Plan de Calidad de la Información, el cual, se encuentra en proceso de publicación en SISGESTIÓN, Actualización del Plan de Datos Abiertos, el cual, se encuentra en proceso de publicación en SISGESTIÓN, Gestión de la comunidad de datos en Yammer de la Entidad, ¡Datéate con la UMV!, Preparación y programación del primer ejercicio de aprovechamiento de datos abiertos vigencia 2023, Mesas de trabajo de colaboración del proyecto BI, Verificación de los lineamientos de calidad de los conjuntos de datos previa postulación al Sello de Excelencia del Ministerio TIC, Validación preliminar del catálogo de componentes de información de la entidad, Revisión preliminar y avance en la actualización del mapa de interoperabilidad, Verificación del procedimiento de Calidad de la Información liderado e implementado por el Equipo de Desarrollo, Análisis de los mecanismos de acceso a los componentes de información con el fin de incorporar directrices de accesibilidad, usabilidad y seguridad y Avance en las acciones de sensibilización y socialización del dominio información conformadas por una pieza gráfica y una presentación.
7. PRO-SI-01 Sigma – Desarrollo e implementación del Sistema de Información Georreferenciada Misional – Fase IV Las actividades desarrolladas son: En este momento se han venido ejecutando una serie de mejoras sobre el sistema Sigma, en su mayoría solicitadas por la gerencia de mejoramiento, Se viene entregando una serie de módulos con los usuarios del sistema los cuales quedarían finalizados en el mes de julio, entre los cuales podemos encontrar: Módulo de unidades de muestreo, Módulo de bioingeniería, Módulo de mapa digital TPD, La gerencia de mejoramiento y los usuarios de GASA han solicitado una serie de modificaciones los cuales la dirección ha aprobado para un nuevo control de cambios No 2, donde se ampliará el alcance del proyecto sin modificar el tiempo de entrega, lo cual implica que el avance se reduciría a un 57% a la fecha y Para este trimestre se realizó un control de cambio donde se actualiza la línea base de conformidad con Los inconvenientes presentados durante el inicio de la presente vigencia.
8. PRO-SI-06 BPM – Implementación solución Calíope - Contabilidad de Costos intervención Las actividades desarrolladas son: Hasta la fecha se han ejecutado varios requerimientos a nivel de producción e intervención, donde se cubrían principalmente la creación de catálogos, que son los datos maestros del sistema, Se viene trabajando y entregando el desarrollo de 29 documentos de los cuales ya existen cuatro adelantados, que en sí son los que establecen el álgebra de los costos dentro del sistema, los cuales fueron entregados por el equipo funcional para su implementación en el sistema, Se está realizando la interoperabilidad con la SAE y Calíope y Para este trimestre se realizó un control de cambio donde se actualiza la línea base de conformidad con Los inconvenientes presentados durante el inicio de la presente vigencia.
9. PRO-SI-07 CALIOPE - Cuentas de Cobro Las actividades desarrolladas son: El desarrollo del proyecto se encuentra su segunda fase, Se realiza la definición de 35 requerimientos funcionales que deben ser construidos dentro del sistema, En el mes de abril se liberan el primer paquete de requerimientos cubiertos en el sprint número 1 a nivel de optimización del sistema, Del total de estos 35 requerimientos en el mes de mayo ya se ha realizado la entrega del segundo sprint, los cuales cubren mejoras en el flujo contractual y cuentas de cobro, complemento de interoperabilidad con el sistema Orfeo y La Secretaría General propone realizar un nuevo sprint y pausar el proyecto para priorizar los recursos en el proyecto de costos de intervención.
10. PRO-IN-02 Diseño y generación herramientas de inteligencia de negocio para el análisis y aprovechamiento de la información en la Entidad Las actividades desarrolladas son: El proyecto BI, el cual consiste en la implementación de una solución integral de Inteligencia de Negocios, que apoye a la Entidad en la toma de decisiones basada en datos. De este principal objetivo se desprenden las siguientes acciones: Se realizó el Kickoff del proyecto, y posteriormente se realizaron reuniones de socialización con las áreas funcionales, Se revisó el estado actual de la entidad en cuanto a la arquitectura de datos, Se generaron mesas de trabajo con las áreas funcionales, para conocer los ejercicios internos de visualización (tableros) y escuchar las necesidades, Se están realizando mesas para priorizar las necesidades, y en paralelo con la definición de la arquitectura, se irán realizando tableros de información alineados a las necesidades de la Entidad y Se generaron los documentos de gestión del proyecto, los cuales se encuentran en el repositorio oficial del proyecto.
11. PRO-CA-01 Diseño, planeación y fortalecimiento de los programas de formación y capacitación tecnológica en la solución de e-learning de la Entidad Las actividades desarrolladas son: El proyecto se está ejecutado acorde a la programación de avance en cada una de las actividades relacionadas en el cronograma de trabajo del proyecto GODI VI, del cual CULTURA Y APROPIACIÓN es uno de los dominios que conforman dicho proyecto. Durante el segundo trimestre se presentaron desviaciones normales que afectan en un mínimo porcentaje la ejecución respecto al porcentaje proyectado. Por otra parte, se trabaja fuertemente en la ejecución de las actividades del cronograma de trabajo para garantizar su cumplimiento acorde a los porcentajes revistos de avance. Política Actualizaciones Se realiza socialización de Políticas de Seguridad de Actualizaciones de Software - Desarrollo. Se realizó posterior al corte del Primer Seguimiento, Política BYOD...  Se realiza socialización de la Política de Seguridad BYOD al equipo de Infraestructura, detallando los recursos mínimos necesarios a considerar, Infraestructura Tecnológica - Aranda - Mesa de ayuda y Capacitaciones SIGMA – CALIOPE.
12. PRO-SG-01 Actualización e implementación del Modelo de Seguridad y Privacidad de la Información Las actividades desarrolladas son: En el marco del proyecto de identificación, actuación y gestión de activos, se llevó a cabo la revisión de activos de información para 17 procesos, encontrando 525 activos en total y 60 activos categorizados como críticos, estos serán la base para trabajar el plan de tratamiento de riesgos durante el último trimestre del año, Se realiza actualización al cronograma de trabajo en el cual se incluye el proyecto de plan de continuidad del negocio BCP, Se realizan los informes de seguimiento a la gestión y resultados y el informe para la política de gestión y desempeño institucional – MIPG, Se realizan las piezas de sensibilización (10) para ser enviadas y sensibilizadas a toda la entidad respecto a los TIPS de seguridad y privacidad de la información, Se crea la política de control accesos y se actualiza la política de buen uso de correo electrónico, Se realiza auditoria al sistema de información SICAPITAL y se realiza informe con algunas oportunidades de mejoras las cuales están siendo subsanadas por el equipo de TI, Ajustes a la matriz de roles y perfiles del MSPI y matriz RACI, se aprueba en el comité de gestión y desempeño en conjunto con la política de seguridad y privacidad de la información, se actualiza la política de protección de datos en Sigestion y en la página web, adicionalmente se actualiza el normograma de la entidad a nivel de MSPI, Se realiza actualización de todos los documentos que pertenecen al proceso de Gestión de Servicios de Infraestructura Tecnológica (GSIT). Por Estrategia y Gobierno de TI.(31 DOCUMENTOS), Identificación y gestión de los riesgos de los riesgos de seguridad digital primer cuatrimestre y Se realiza la encuesta de percepción de seguridad de la información a toda la entidad, se crea la política de términos y condiciones del sitio WEB de la UMV. Actividades desarrolladas Seguridad Informática Elaboración Piezas Gráficas - Operación: Se finaliza elaboración de piezas gráficas relacionadas con el funcionamiento y requisitos básicos de TI, Socialización Política Actualizaciones de Software - INFRA: Se realiza socialización de Políticas de Seguridad de Actualizaciones de Software – Desarrollo, Socialización Política BYOD - INFRA: Se realiza socialización de la Política de Seguridad BYOD al equipo de Infraestructura, detallando los recursos mínimos necesarios a considera, Socialización Indicadores de Seguridad: Se realiza socialización de medición de indicadores de Seguridad equipo EGTI, referente al primer trimestre 2023, Informe Seguridad Informática 1 Trimestre: Se realiza elaboración del informe de seguridad del primer trimestre 2023, en donde se manifiesta las acciones realizadas en materia de seguridad junto con sus respectivas necesidades correspondientes a la implementación de las políticas de seguridad de la información, Monitoreo Riesgos Seguridad TI: Se realiza monitoreo de riesgos de los procesos GSIT y EGTI, conforme a los riesgos establecidos sobre los activos críticos del proceso, Actualización Activos de Información TI: Se finaliza actualización de activos de información en articulación con Infraestructura, Actualización Riesgos Activos TI: Se inicia actualización de los Riesgos de activos de información equipo TI, Seguimiento y Control - Infra: Se realiza seguimiento y Control Equipo Infraestructura, así mismo, se tiene por cronograma GODI-VI, la realización de los demás seguimientos y control al equipo de infraestructura y Auditoría EGTI - Seguridad - OCI: Se atiende Auditoría del proceso en los aspectos relacionados con la Política de Seguridad Protección y Tratamiento de Datos Personales, Gestión de Activos y Actualizaciones de Software, se está a la espera del informe emitido por la OCI.
Proyectos sin iniciar 
13. PRO-ES-02 Actualización y documentación del Plan Estratégico de Tecnologías de Información – PETI para la Unidad Administrativa Especial de Rehabilitación y Mantenimiento Vial – UAERMV.
14. PRO-GO-04 Apoyo a la implementación de la PMO y esquema de madurez de la Entidad.
15. PRO-SI-02 Diseño de la arquitectura de referencia para la implementación de los servicios en la ventanilla única de la Entidad.
16. PRO-SI-03 PES – Adquisición e implementación del sistema para el direccionamiento estratégico de la Entidad.
17. PRO-SI-04 Apoyar la implementación del sistema de integración de políticas MIPG.
18. PRO-SI-05 Adquisición e implementación del Sistema de Planificación de Recursos Empresariales – ERP.
19. PRO-SI-08 Diseño y definición del Modelo de Requisitos de Documentos Electrónicos – MOREQ.
20. PRO-SI-09 Acompañamiento en el diseño y planeación de los términos de referencia para la adquisición del SGDEA para la UAERMV.
21. PRO-SI-10 Apoyo a la implementación de la Sala de Obras de la Entidad.
22. PRO-SI-11 IA - Detectar y georreferenciar las fallas en los pavimentos.
23. PRO-ST-01 Diseño y planeación del plan de gestión de capacidad de la infraestructura tecnológica de la Entidad.
24. PRO-SI-12 Automatización de la Torre de Bacheo - Fase I.
Proyectos no cumplidos
25. PRO-ST-02 Diseño e implementación del proyecto de conectividad del Sumapaz: Se indico el lugar donde va a quedar el campamento base y en este momento se está resolviendo un tema eléctrico dado que la instalación de los equipos requiere unas características especiales de 220 V. Se encuentra en este momento en un trámite con la alcaldía de Sumapaz.</t>
  </si>
  <si>
    <t>Tercer Trimestre</t>
  </si>
  <si>
    <t>Cuarto Trimestre</t>
  </si>
  <si>
    <t xml:space="preserve">Incluir la gráfica de barra acorde con el indicador que contenga mínimo las variables propias de la medición y el resultado  </t>
  </si>
  <si>
    <t xml:space="preserve">Debido a retrasos en la contratación algunos hay proyectos sin iniciar, actualmente se encuentran en verificación de cronograma y se esta revisando la viabilidad de una control de cambios. </t>
  </si>
  <si>
    <t xml:space="preserve">Realizar un control de cambios al PETI. </t>
  </si>
  <si>
    <t>GESTION AMBIENTAL</t>
  </si>
  <si>
    <t>Aprovechamiento de residuos generados en la entidad</t>
  </si>
  <si>
    <t>GAM-IND-001</t>
  </si>
  <si>
    <t>VERSIÓN 4</t>
  </si>
  <si>
    <t xml:space="preserve">Aprovechar minimo el 45%  del total de  residuos generados por la Entidad </t>
  </si>
  <si>
    <t>Controlar el impacto ambiental negativo por la disposición final de residuos  en relleno sanitario</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</si>
  <si>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</si>
  <si>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Septiembre  2022</t>
  </si>
  <si>
    <t>Formato de generación diaria de residuos no peligrosos
Certificaciones de aprovechamiento por parte del gestor externo</t>
  </si>
  <si>
    <t>Gestión ambiental</t>
  </si>
  <si>
    <t>Gerencia Ambiental, Social y Atención al Usuario</t>
  </si>
  <si>
    <t>kg de residuos aprovechabales gestionados /kg de residuos generados *100</t>
  </si>
  <si>
    <t>kg de residuos aprovechbales gestionados</t>
  </si>
  <si>
    <t>kg de residuos generados</t>
  </si>
  <si>
    <t>I trimestre</t>
  </si>
  <si>
    <t>En lo corrido del I trimestre de 2023, se realizó aprovechamiento al 75,46% del total de  residuos generados en la Entidad, esto debido a que se dieron de baja varios elementos por parte del equipo de Gestión de Recursos Físicos.</t>
  </si>
  <si>
    <t>II trimestre</t>
  </si>
  <si>
    <t>En lo corrido del II trimestre de 2023, se realizó aprovechamiento al 88,38% del total de  residuos generados en la Entidad, esto debido a que se dieron de baja varios elementos por parte del equipo de Gestión de Recursos Físicos.</t>
  </si>
  <si>
    <t>III trimestre</t>
  </si>
  <si>
    <t>IV trimestre</t>
  </si>
  <si>
    <t>Trimestre I</t>
  </si>
  <si>
    <t>En comparación con el mismo periodo del año anterior, se observa un 38% más de aprovechamiento de residuos generados para el presente trimestre; lo anterior, debido al incremento de residuos aprovechables que se dieron de baja, por parte del equipo de Gestión de Recursos Físicos.</t>
  </si>
  <si>
    <t>No se requiere acción de mejora. Sin embargo, se Continuará con las jornadas de sensibilizacion según cronograma aprobado asi como realizar  seguimiento a los puntos ecologicos de las sedes para determinar las areas que requieren mejor enfasis en la segregacion de residuos.</t>
  </si>
  <si>
    <t>Trimestre II</t>
  </si>
  <si>
    <t>En comparación con el mismo periodo del año anterior, se observa un 44% más de aprovechamiento de residuos generados para el presente trimestre; lo anterior, debido al incremento de residuos aprovechables que se dieron de baja, por parte del equipo de Gestión de Recursos Físicos.</t>
  </si>
  <si>
    <t>Trimestre III</t>
  </si>
  <si>
    <t>Trimestre IV</t>
  </si>
  <si>
    <t>EFICIENCIA EN EL CONSUMO DE AGUA EN LA ENTIDAD</t>
  </si>
  <si>
    <t>GAM-IND-002</t>
  </si>
  <si>
    <t>VERSIÓN 3</t>
  </si>
  <si>
    <t>Mantener el consumo per cápita de agua menor o igual a 1 m3/mes en promedio</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</si>
  <si>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</si>
  <si>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seguimiento y vigilar su comportamiento para tomar medidas de control.</t>
  </si>
  <si>
    <t>Marzo 2021</t>
  </si>
  <si>
    <t>Semestral</t>
  </si>
  <si>
    <t>Metros cúbicos</t>
  </si>
  <si>
    <t xml:space="preserve">Facturación por la prestación del servicio
</t>
  </si>
  <si>
    <t>Gestión ambiental
Gestión de recursos físicos
Gestión financiera</t>
  </si>
  <si>
    <t xml:space="preserve">Promedio de M3 consumidos al mes /Promedio de colaboradores presentes en las sedes de la Entidad -mes </t>
  </si>
  <si>
    <t>1 m3</t>
  </si>
  <si>
    <t>Promedio de M3 consumidos al mes</t>
  </si>
  <si>
    <t>Número de colaboradores presentes en las sedes de la Entidad en promedio-mes</t>
  </si>
  <si>
    <t>I semestre</t>
  </si>
  <si>
    <t>Se observa para el periodo un consumo per cápita de 0.46 m3/persona, encontrándose dentro de la meta establecida por la entidad, no obstante se llevará seguimiento a las conexiones de agua al interior de la entidad y al contador de la misma.</t>
  </si>
  <si>
    <t>II semestre</t>
  </si>
  <si>
    <t>En la presente vigencia se observa un mayor numero de personas en la presencialidad lo cual ocasiona un mayor consumo del recurso. Adicionalmente, teniendo en cuenta el cambio del medidor, se esta recibiendo el consumo real ajustado de la sede.</t>
  </si>
  <si>
    <t>No aplica por estar en un rango adecuado, sin embargo se continuará con el seguimiento a las conexiones de agua en las sedes y al contador de agua en  sede operativa</t>
  </si>
  <si>
    <t>Contratos suscritos mediante proceso de selección con cláusulas de sostenibilidad</t>
  </si>
  <si>
    <t>GAM-IND-004</t>
  </si>
  <si>
    <t>Incluir cláusulas de sostenibilidad al 60% de los contratos suscritos mediante procesos de selección para la Adquisición de bienes y servicios en la Entidad en el año</t>
  </si>
  <si>
    <t>Este indicador se establece con el fin de controlar impactos ambientales negativos generados por las adquisiciones de bienes o servicios realizadas por la Entidad.</t>
  </si>
  <si>
    <r>
      <t xml:space="preserve">De conformidad al objetivo No.12 de los Objetivos de Desarrollo Sostenible </t>
    </r>
    <r>
      <rPr>
        <i/>
        <sz val="11"/>
        <rFont val="Arial"/>
        <family val="2"/>
      </rPr>
      <t xml:space="preserve">"Producción y Consumo Responsable", </t>
    </r>
    <r>
      <rPr>
        <sz val="11"/>
        <rFont val="Arial"/>
        <family val="2"/>
      </rPr>
      <t>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Es por ello que se requiere medir el grado de compromiso con las normas y requisitos ambientales de nuestras partes interesadas ( proveedores de bienes y servicios) que redunden en beneficios no solo para la Entidad si no para la ciudad -región</t>
    </r>
  </si>
  <si>
    <t>Septiembre 2022</t>
  </si>
  <si>
    <t>Matriz de contratación 
SECOP</t>
  </si>
  <si>
    <t>Gestión Contractual
Gestión Ambiental</t>
  </si>
  <si>
    <t>(# de Contratos suscritos mediante proceso de selección con cláusulas de sostenibilidad en el periodo /Total de contratos suscritos con cláusulas de sostenibilidad en el periodo)  *100</t>
  </si>
  <si>
    <t xml:space="preserve">NA </t>
  </si>
  <si>
    <t>No. de contratos suscritos con criterios de sostenibilidad en el periodo</t>
  </si>
  <si>
    <t>Total de contratos suscritos en el periodo</t>
  </si>
  <si>
    <t>Semestre I</t>
  </si>
  <si>
    <t>Durante el I semestre de 2023 se suscribieron 30 contratos de los cuales 21 tuvieron criterio ambiental, obteniendo un 70% de contratación con criterios ambientales en la Entidad estando en el rango de gestión adecuado.</t>
  </si>
  <si>
    <t>Semestre II</t>
  </si>
  <si>
    <t>Se realizo ajuste al indicador, por lo tanto, no es posible generar la comparación con el año inmediatamente anterior.</t>
  </si>
  <si>
    <t>NA</t>
  </si>
  <si>
    <t>Gestión Contractual</t>
  </si>
  <si>
    <t>CONTRATOS O CONVENIOS LIQUIDADOS POR MUTUO ACUERDO</t>
  </si>
  <si>
    <t>GCON-IND-001</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</si>
  <si>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</si>
  <si>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</si>
  <si>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</si>
  <si>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t>Mayo de 2020</t>
  </si>
  <si>
    <t>Base de datos contratación</t>
  </si>
  <si>
    <t>(N. de contratos liquidados en el periodo en un tiempo menor o igual a seis meses / N. de contratos liquidados en el periodo) *100</t>
  </si>
  <si>
    <t>N. de contratos liquidados en el periodo en un tiempo menor o igual a seis meses</t>
  </si>
  <si>
    <t>N. de contratos liquidados en el periodo</t>
  </si>
  <si>
    <t>Semestre 1 2023</t>
  </si>
  <si>
    <t>Para este periodo se presentópor parte de los supervisores la radicación  de 31 proyectos de liquidación, de los cuales se liquidaron 20 contratos dentro de los términos establecidos de 180 días o menos.</t>
  </si>
  <si>
    <t>SEMESTRE 1 - 2023</t>
  </si>
  <si>
    <t>Para este período el indicador presenta un rango de gestión mejorable, teniendo en cuenta el seguimiento a las liquidaciones y el reforzamiento con personal profesionales del proceso de Gestión Contractual para la realización de las liquidaciones de acuerdo a la radicación, sin embargo, se realizará el análisis correspondiente para continuar mejorando el indicador.</t>
  </si>
  <si>
    <t>Ampliación de recursos en el proceso</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</si>
  <si>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</si>
  <si>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</si>
  <si>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</si>
  <si>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</si>
  <si>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</si>
  <si>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r>
      <t xml:space="preserve">Consiste en el número de procesos contractuales </t>
    </r>
    <r>
      <rPr>
        <b/>
        <u/>
        <sz val="10.5"/>
        <rFont val="Arial"/>
        <family val="2"/>
      </rPr>
      <t>iniciados</t>
    </r>
    <r>
      <rPr>
        <sz val="10.5"/>
        <rFont val="Arial"/>
        <family val="2"/>
      </rPr>
      <t xml:space="preserve"> que son publicados en el portal de contratación SECOP- Sistema Electrónica para la Contratación Pública o en la TVEC-Tienda Virtual del Estado "Colombia Compra Eficiente", en cada periodo programado del PAA (incluidas las modificaciones aprobadas).</t>
    </r>
  </si>
  <si>
    <t>JULIO 2021</t>
  </si>
  <si>
    <t>Proceso(s) generador(es)  
de la información:</t>
  </si>
  <si>
    <t>Plan Anual de Adquisiciones
Base de datos contratación, propia del proceso GCON (que contiene los procesos contratuales en el SECOP y TVEC)</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</si>
  <si>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</si>
  <si>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</si>
  <si>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</si>
  <si>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</si>
  <si>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t>En el seguimiento a la ejecución de los procesos de contratación programados en el Plan Anual de Adquisiciones para el primer trimestre de 2023, se programaron 21 procesos contractuales los cuales se publicaron  en su totalidad en la plataforma de Secop II, igualmente de estos procesos se suscribieron 12 contratos y 9 procesos continuaron en publicación dando cumplimiento del cronograma establecido.</t>
  </si>
  <si>
    <t>Dando continuidad al seguimiento del avance del cumplimiento de la programación del Plan Anual de Adquisiciones en el segundo trimestre de 2023, estaban previstos 36 procesos contractuales, de los cuales se publicaron 35 procesos en Secop II y 25 procesos se suscribieron y 1 proceso  en estructuración y área generadora de la necesidad, por lo que debe ser ajustado para dar inicio en el tercer trimestre de 2023.</t>
  </si>
  <si>
    <t>INICIADOS/PROG PAA</t>
  </si>
  <si>
    <t>1er Trimestre</t>
  </si>
  <si>
    <t>La evolución del indicador para el primer trimestre de 2023, es favorable, por lo cual se continuará con el seguimiento costante por parte del proceso de Gestión Contractual, la comunicación con las diferentes dependencias por medio de mesas interdiciplinarias, correos electrónicos y reuniones, permitiendo alcanzar el porcentaje de avance en este período.</t>
  </si>
  <si>
    <t>2o. Trimestre</t>
  </si>
  <si>
    <t>Para segundo trimestre de 2023, continua siendo apropiado, lo cual se ha mantenido con el seguimiento costante a través de las herramientas establecidas como correos, reuniones, comunicación directa, mesas interdiciplinarias y seguimiento por parte del proceso de Gestión Contractual, mejorando la eficacia en la planeación de sus adquisiciones y la definición del Plan Anual de Adquisiciones, lo que permitió alcanzar el porcentaje de avance en este período.</t>
  </si>
  <si>
    <t>3o. Trimestre</t>
  </si>
  <si>
    <t>4o. Trimestre</t>
  </si>
  <si>
    <t>GESTIÓN FINANCIERA</t>
  </si>
  <si>
    <t>EJECUCIÓN PRESUPUESTAL</t>
  </si>
  <si>
    <t>GEFI-IND-002</t>
  </si>
  <si>
    <t>VERSIÓN: 10</t>
  </si>
  <si>
    <t xml:space="preserve">COMPROMETER EN UN PORCENTAJE IGUAL O SUPERIOR AL 90% LOS RECURSOS DEL PRESUPUESTO DE GASTOS RESPECTO A LOS RECURSOS ASIGNADOS A LA ENTIDAD EN LA VIGENCIA.            </t>
  </si>
  <si>
    <t>Realizar el seguimiento de la ejecución de los recursos asignados a la entidad en la vigencia con el fin de lograr la máxima eficiencia presupuestal.</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</si>
  <si>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</si>
  <si>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Marzo de 2022</t>
  </si>
  <si>
    <t>SISTEMA DE INFORMACIÓN SDH - BOGDATA</t>
  </si>
  <si>
    <t>SECRETARÏA GENERAL</t>
  </si>
  <si>
    <t>(Valor ejecutado del presupuesto (compromisos) Período / Valor total de presupuesto asignado vigencia) *100</t>
  </si>
  <si>
    <t>Valor ejecutado del presupuesto (compromisos)</t>
  </si>
  <si>
    <t>Valor total de presupuesto asignado</t>
  </si>
  <si>
    <t>PRIMER
PERÍODO</t>
  </si>
  <si>
    <t xml:space="preserve">En el primer trimestre de 2023, es decir con corte a marzo 31, se ha comprometido el 37,38% del presupuesto asignado para la vigencia, es decir del presupuesto asignado de $ 277.391.490.000 se han comprometido $ 103.685.675.442, de los cuales $ 5.857.771.214 se asocian a inversión y los restantes $ 97.827.904.228 atañen a funcionamiento. </t>
  </si>
  <si>
    <t>SEGUNDO PERÍODO</t>
  </si>
  <si>
    <t>A 30 de junio de 2023, es decir, en el segundo trimestre se comprometieron el 24.79% del presupuesto asignado, para un compromiso consolidado en lo ocurrido en la vigencia de 62.17%, correspondiendo a $ 172.461.945.375 de los cuales $ 18.257.174.722 atañen a funcionamiento y $ 154.204.770.653 responden a inversión.</t>
  </si>
  <si>
    <t>PRIMER TRIMESTRE</t>
  </si>
  <si>
    <t>En la vigencia actual la ejecución presupuestal fue menor a la registrada en el primer trimestre de 2022, en cerca del 17.56%, actualmente se adelanta el seguimiento de los cronogramas de contratación establecidos en el Plan Anual de Adquisiciones para que en el tercer trimestre de 2023 se logre contratar un porcentaje superior al 70% de lo planificado en la vigencia, permitiendo un cumplimiento más eficiente de la ejecución presupuestal.</t>
  </si>
  <si>
    <t xml:space="preserve">Adelantar el seguimiento detallado de los cronogramas de contratación definidos en el Plan Anual de Adquisiciones de la vigencia 2023, con el fin de optimizar la ejecución de los recursos en el segundo trimestre del año.  </t>
  </si>
  <si>
    <t>SEGUNDO TRIMESTRE</t>
  </si>
  <si>
    <t>Si bien en el segundo trimestre de 2023 se presentó un mejor comportamiento que la medición alcanzada en el mismo período del año anterior,  en 13.7%, para el consolidado de la vigencia se registra  una disminución del 3.86%, situación por la cual, se continúa adelantando el seguimiento de los cronogramas de contratación establecidos en el Plan Anual de Adquisiciones para que en el tercer trimestre de 2023 se logre contratar un porcentaje superior al 70% de lo planificado en la vigencia, encaminándose a un cumplimiento más eficiente de la ejecución presupuestal.</t>
  </si>
  <si>
    <t xml:space="preserve">Realizar el seguimiento detallado de los cronogramas de contratación definidos en el Plan Anual de Adquisiciones de la vigencia 2023, con el fin de optimizar la ejecución de los recursos en el tercer trimestre del año.  </t>
  </si>
  <si>
    <t>EJECUCIÓN DEL PROGRAMA ANUAL MENSUALIZADO DE CAJA - PAC VIGENCIA</t>
  </si>
  <si>
    <t>GEFI-IND-003</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</si>
  <si>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</si>
  <si>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</si>
  <si>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</si>
  <si>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</si>
  <si>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</si>
  <si>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</si>
  <si>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</si>
  <si>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PRIMER PERIODO</t>
  </si>
  <si>
    <t>En el primer trimestre se ejecutó el 70.98% de la programación del PAC definido para este período, ejecutando de manera uniforme los recursos de vigencia frente al presupuesto de reserva.</t>
  </si>
  <si>
    <t>SEGUNDO PERIODO</t>
  </si>
  <si>
    <t>La ejecución del PAC en el segundo trimestre corresponde al 81,62% de la programación trimestral del PAC, presentando un comportamiento uniforme en la utilización de los recursos de vigencia frente al presupuesto de reserva. La gestión de la ejecución del PAC se sitúa en un rango de gestión apropiado, ya que es en el segundo trimestre en el que se inicia la ejecución del presupuesto de la vigencia.</t>
  </si>
  <si>
    <t>Comparando el resultado de la vigencia anterior, se presenta una desviación de 25.68 % de la ejecución de la programación de 2023 con relación a 2022, es decir que fue más eficiente el cumplimiento de la programación del PAC la anterior vigencia, dado que la diferencia entre lo programado y lo ejecutado fue de 3.37%, en cambio en la actual vigencia se presentó una diferencia de 29.02%, es decir que cerca del 30% de los pagos programados no se efectuaron.</t>
  </si>
  <si>
    <t>Establecer con las dependencias que habiendo programado pagos, no se efectuaron en el período, para alertar sobre las implicaciones que originan la no realización de estos pagos, como la importancia del cumplimiento de los cronogramas para la radicación de cuentas y el cumplimiento de lo programado, en especial los pagos que conforman el 29.02%→ $ 7.689.951.197 pendiente de ejecutar del PAC.</t>
  </si>
  <si>
    <t>En el período comparado con la vigencia anterior se presenta una reducción del 17.24% de la ejecución alcanzada en 2022, en el que sólo el 1.14% de los pagos programados no se realizaron, a diferencia del segundo trimestre de 2023, en el que no se efectuaron el 18.38% de los pagos programados.</t>
  </si>
  <si>
    <t>Verificar con las dependencias que programaron pagos ha efectuar en este período, pero no se efectuaron, informando las implicaciones que originan la no realización de estos pagos, como la importancia del cumplimiento de los cronogramas para la radicación de cuentas y el cumplimiento de lo programado, en especial los pagos que conforman el 18.38%→ $ 8.034.762.110 pendientes por ejecutar del PAC.</t>
  </si>
  <si>
    <t xml:space="preserve"> </t>
  </si>
  <si>
    <t>EJECUCIÓN PRESUPUESTAL PASIVOS EXIGIBLES</t>
  </si>
  <si>
    <t>GEFI-IND-004</t>
  </si>
  <si>
    <t>EJECUTAR EN UN PORCENTAJE SUPERIOR AL 50% LOS PASIVOS EXIGIBLES CONTRAÍDOS POR LA UAERMV</t>
  </si>
  <si>
    <t xml:space="preserve">Realizar el seguimiento a los pasivos exigibles programados por cada gerencia de proyecto a fin de validar su efectiva ejecución.              </t>
  </si>
  <si>
    <t xml:space="preserve">El presente indicador permite efectuar el seguimiento de la ejecución de los pasivos exigibles programados para ser ejecutados en la vigencia, en razón a la importancia de cumplir con los pagos de las obligaciones contraídas en anteriores vigencias y de saldar las obligaciones financieras pendientes de la Entidad, se exceptúan los pasivos que se encuentran pendientes de definición por instancia judicial, ya que su pago depende de la decisión de un tercero.                  </t>
  </si>
  <si>
    <t>BASE DE DATOS UAERMV PASIVOS EXIGIBLES</t>
  </si>
  <si>
    <r>
      <t>(Valor de la ejecución de pasivos exigibles/ Presupuesto total de Pasivos Exigibles Programados vigencia</t>
    </r>
    <r>
      <rPr>
        <sz val="11"/>
        <rFont val="Arial"/>
        <family val="2"/>
      </rPr>
      <t>)*100</t>
    </r>
  </si>
  <si>
    <t>Valor de la ejecución de pasivos exigibles</t>
  </si>
  <si>
    <t>Presupuesto total de Pasivos Exigibles</t>
  </si>
  <si>
    <t>PRIMER PERÍODO</t>
  </si>
  <si>
    <t>En el primer trimestre de 2023, se han efectuado anulaciones por valor de $ 117.440.756 y no se ha aprobado la realización de giros, de lo anterior se resalta que del total de los pasivos exigibles para la vigencia 2023 $6.051.989.100 corresponden a compromisos que se encuentran en instancia judicial, por lo cual no es posible adelantar acciones en el momento para su pago, ni giros ni liberaciones, hasta que se emita la decisión judicial que permita afectar dicha partida presupuesta, por tal situación el reporte se realiza por  $3.831.259.875.</t>
  </si>
  <si>
    <t xml:space="preserve">En el segundo trimestre de 2023, se han efectuado anulaciones por valor de $ 17.700.731 y se han aprobado la realización de giros de pasivos por $ 444.012.492, aclarando que del total de pasivos exigibles para la vigencia 2023 $ 6.051.989.100 corresponden a compromisos que se encuentran en instancia judicial, ante lo cual no es posible adelantar acciones en el momento para gestionar su pago, giro o liberaciones, hasta que se emita la decisión judicial que permita afectar dicha partida presupuesta, por tal situación el reporte se realiza por  $3.831.259.875. </t>
  </si>
  <si>
    <t>Con relación a la vigencia anterior se presenta un incremento en la ejecución de los pasivos presupuestales de cerca del 3.07% relacionado la anulación de saldos comprometidos previamente en vigencias anteriores.</t>
  </si>
  <si>
    <t>Semanalmente se realizarán reuniones de seguimiento con el equipo financiero de las áreas administrativas y técnicas con el fin indagar por el estado de giro y liquidación de cada uno de los compromisos contractuales e impulsar la ejecución de los pagos constituidos como pasivos y que no se encuentran en trámite judicial, con el fin de incentivar su utilización en la vigencia.</t>
  </si>
  <si>
    <t xml:space="preserve">En este período se presenta una reducción en 4.88% en la ejecución de los pasivos presupuestales con relación a la medición registrada para este mismo período en la vigencia anterior, y de 1.81% con relación al acumulado anual para el primer trimestre de 2023versus 2022. </t>
  </si>
  <si>
    <t>Semanalmente se realizan reuniones de seguimiento con el equipo financiero de las áreas administrativas y técnicas, con el fin de indagar por el estado de giro y liquidación de cada uno de los compromisos contractuales e impulsar la ejecución de los pagos constituidos como pasivos y que no se encuentran en trámite judicial, con el fin de incentivar su utilización en la vigencia.</t>
  </si>
  <si>
    <t>EJECUCIÓN DE RESERVAS PRESUPUESTALES</t>
  </si>
  <si>
    <t>GEFI-IND-005</t>
  </si>
  <si>
    <t>EJECUTAR EN UN PORCENTAJE SUPERIOR AL 95% DE LAS RESERVAS PRESUPUESTALES</t>
  </si>
  <si>
    <t xml:space="preserve">Realizar el seguimiento a las reservas presupuestales constituidas con el fin de lograr el cumplimiento del 95% de su ejecución.                    </t>
  </si>
  <si>
    <t xml:space="preserve">El presente indicador permite realizar el seguimiento a las reservas presupuestales constituidas de la vigencia, a fin de prevenir que se conviertan en pasivos exigibles.    </t>
  </si>
  <si>
    <t>(Valor de la ejecución de reservas/ Presupuesto total de reservas)*100</t>
  </si>
  <si>
    <t>Valor de la ejecución de reservas</t>
  </si>
  <si>
    <t>Presupuesto total de reservas</t>
  </si>
  <si>
    <t>La UMV inició el año 2023 con unas reservas de $ 51.371.183.364, a corte 31 de marzo se han realizado anulaciones por valor de $ 6.000.000 y se han realizado pagos por valor de $ 13.037.077.490, alcanzando un porcentaje de ejecución del 25,38% en el primer trimestre de la presenten vigencia.</t>
  </si>
  <si>
    <t>El segundo trimestre de 2023 inició con unas reservas de $ 51.365.183.384, para el 30 de junio se han realizado anulaciones por un valor de $ 134.000.000 y se han efectuado pagos por un valor de $ 20.192.922.510, alcanzando un porcentaje de ejecución del 64.86% acumulado y de 39.41% en el período, referente a la utilización de los recursos presupuestales comprometidos por la Entidad pero no ejecutados en la vigencia anterior.</t>
  </si>
  <si>
    <t>En el primer trimestre de 2023 la ejecución de reservas fue inferior en cerca de un 39.91% a la medición del mismo período de 2022, por esto el proceso Gestión  Financiera continuará incentivando a las dependencias para realizar la liberación de los saldos y el pago de los compromisos de la vigencia anterior, con el fin de disminuir dicho presupuesto y el cumplimiento de los compromisos presupuestales relacionados.</t>
  </si>
  <si>
    <t xml:space="preserve">Continuar con la liberación de los saldos de reservas presupuestales de reservas, que de acuerdo con la programación de giros que se realizará en el segundo trimestre de la vigencia 2023.                </t>
  </si>
  <si>
    <t>En el segundo trimestre de 2023 se presentó una ejecución de reservas superior en 22.02% al registrado en la medición del mismo período de 2022, no obstante, el proceso Gestión  Financiera continuará incentivando a las dependencias para realizar la liberación de los saldos y el pago de los compromisos de la vigencia anterior, con el fin de disminuir dicho presupuesto y dar cumplimiento a los compromisos presupuestales inicialmente relacionados.</t>
  </si>
  <si>
    <t xml:space="preserve">Como acciones de mejora el proceso continuará con la liberación de los saldos de reservas presupuestales y con la gestión de los pagos programados de reservas, que de acuerdo con la programación de giros que se realizará en el tercer trimestre de la vigencia 2023.                </t>
  </si>
  <si>
    <t>Gestión Financiera</t>
  </si>
  <si>
    <t>DIFERENCIAS ENCONTRADAS EN LAS CONCILIACIONES DE CUENTAS RECÍPROCAS</t>
  </si>
  <si>
    <t>GEFI-IND-006</t>
  </si>
  <si>
    <t xml:space="preserve">Conservar un porcentaje igual o menor a 30% en las diferencias identificadas en las partidas conciliatorias de las cuentas recíprocas de la UAERMV con otras Entidades Públicas       
</t>
  </si>
  <si>
    <t xml:space="preserve">Minimizar las diferencias identificadas en las partidas conciliatorias realizadas entre las cuentas recíprocas de la UAERMV con las Entidades Públicas económicamente vinculadas.                 </t>
  </si>
  <si>
    <t xml:space="preserve">Indica el porcentaje de las diferencias encontradas en las conciliaciones realizadas en las cuentas recíprocas con las Entidades Públicas que se encuentran económicamente relacionadas con la UAERMV, permitiendo que la información sea consistente con las operaciones realizadas entre las Entidades y que no se registren saldos que afecten la razonabilidad de los Estados Financieros.
</t>
  </si>
  <si>
    <t>Porcentaje %</t>
  </si>
  <si>
    <t xml:space="preserve"> Libros Auxiliares de la UAERMV y los reportes de las cuentas recíprocas en el aplicativo Bogotá Consolida.</t>
  </si>
  <si>
    <t>Número de cuentas que presentan diferencias de la UAERMV con Entidades Públicas vinculadas económicamente/Total cuentas recíprocas con Entidades Públicas conciliadas * 100</t>
  </si>
  <si>
    <t>Número de cuentas que presentan diferencias de la UAERMV con Entidades Públicas vinculadas económicamente</t>
  </si>
  <si>
    <t>Total cuentas reciprocas con Entidades Públicas</t>
  </si>
  <si>
    <t xml:space="preserve">En el primer trimestre de 2023, de 36 cuentas recíprocas reportadas para la conciliación con las Entidades que la Unidad tiene una vinculación económica, se presentaron diferencias en ocho (8) cuentas, registrando un 22% en las diferencias encontradas en las partidas conciliatorias.                </t>
  </si>
  <si>
    <t>En el segundo trimestre de 2023, de 34 cuentas reciprocas reportadas para la conciliación con las Entidades que la Unidad comparte una vinculación económica. se evidenció que en ocho (8) cuentas se presentaron diferencias en las partidas conciliatorias, registrando un 24% en las diferencias encontradas con los Fondos de Desarrollo Local, encontrándose en el rango de gestión apropiado para la operación del indicador.</t>
  </si>
  <si>
    <t>Las diferencias identificadas a partir de la conciliación se encuentran plenamente identificadas, las cuales corresponden a: Rendimientos financieros del convenio 1292 no registrados contablemente por el FDL de Usme, Antonio Nariño, Fontibón y Candelaria, también se deben a momentos de causación diferentes entre las entidades como Foncep, con la Secretaría de Hacienda Según Resolución N°415 de octubre 26 de 2021 Expedida por la UAERMV, con ETB no se presenta reportes por cartera y no realiza reporte de IVA.</t>
  </si>
  <si>
    <t>Para la conciliación de las diferencias con los fondos se ha desarrollado la circularización de las cuentas recíprocas con cada Fondo de Desarrollo Local, reporte que es enviado mes a mes a las diferentes localidades y con acta de aceptación de las cifras por parte de los contadores de los diferentes fondos. Por otra parte, el área Contable, está llevando a cabo las gestiones pertinentes para conciliar las cifras en el segundo trimestre del 2023.</t>
  </si>
  <si>
    <t>Las diferencias se encuentran plenamente identificadas, las cuales corresponden a: Rendimientos financieros del convenio 1292 no registrados contablemente por los FDL de las localidades de Candelaria, San Cristóbal, Fontibón y Kennedy. Las diferencias evidenciadas se presentan por la implementación del sistema de costos, la causación en  momentos diferentes entre las entidades, como Foncep con la Secretaría Distrital de Hacienda, de acuerdo a lo definido en la Resolución N° 415 de octubre de 2021 expedida por la UAERMV. Con relación a ETB las diferencias se presentan reportes por cartera y el no reporte de IVA.</t>
  </si>
  <si>
    <t>La conciliación de las diferencias con los Fondos de Desarrollo Local (FDL) se realiza la circularización de las cuentas recíprocas con cada FDL, reporte que se envía mes a mes a las diferentes localidades. Unido a esto, Contabilidad está llevando a cabo las gestiones pertinentes para conciliar las cifras en el tercer trimestre del 2023.</t>
  </si>
  <si>
    <t>EJECUCIÓN DEL PROGRAMA ANUAL MENSUALIZADO DE CAJA - PAC RESERVA</t>
  </si>
  <si>
    <t>GEFI-IND-007</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</si>
  <si>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</si>
  <si>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</si>
  <si>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</si>
  <si>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</si>
  <si>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PIMER PERIODO</t>
  </si>
  <si>
    <t>En el primer trimestre de 2023 se ejecuto el 71.86% de la programación de PAC establecida para dicho período, ejecutando de manera uniforme los recursos de reserva frente al presupuesto de vigencia.</t>
  </si>
  <si>
    <t>Durante el segundo trimestre de 2023 se ejecuto el 62,96% de la programación de PAC de reserva, la medición alcanzada se situada en el rango de gestión mejorable, la disminución con referencia al período anterior, ocurre dado que el PAC de reserva se inicia a ejecutar presupuesto de vigencia desde el primer trimestre.</t>
  </si>
  <si>
    <t xml:space="preserve">En el primer trimestre de esta vigencia se presento un 6.4 % mayor de la ejecución del PAC de reserva con relación al registrado en 2022, entendiendo que en el inicio de 2022 no se ejecutaron el 28.54% de lo programado, en 2023 la desviación equivale a 22.1% con respecto a lo inicialmente programado, logrando así un mejor comportamiento en esta variable en los primeros tres meses de esta anualidad. </t>
  </si>
  <si>
    <t>Evidenciar con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22.14%→ $ 4.546.919.680 pendiente por ejecutar del PAC programado en el primer trimestre de 2023.</t>
  </si>
  <si>
    <t>SEGUNDO TRIMESTE</t>
  </si>
  <si>
    <t xml:space="preserve">Con relación a esta vigencia, en el segundo trimestre se presento un disminución de 11.07 % en la ejecución del PAC de reserva con relación al registrado en 2022, para el mismo período, entendiendo que en este trimestre en 2022 no se ejecutaron el 25.97% de lo programado, en 2023 la desviación equivale a 37.04% con respecto a lo inicialmente programado, referido a que en el primer trimestre se observo una mayor ejecución por la ocurrencia de la utilización mayor del PAC de reserva al de la vigencia. </t>
  </si>
  <si>
    <t>Verificar con las dependencias que realizaron programación de pagos con reservas y no se ejecutaron, para informarlos sobre la afectación por el no cumplimiento de la programación, invitándolos a incentivar el cumplimiento de los cronogramas para evitar la ocurrencia de inconvenientes o penalizaciones, en especial para las dependencias con cuentas programadas no pagadas en el trimestre, que conforman el 37.04%→ $ 3.466.946.266 pendiente por ejecutar del PAC programado de reserva en el segundo trimestre de 2023.</t>
  </si>
  <si>
    <t>GESTIÓN DE RECURSOS FÍSICOS</t>
  </si>
  <si>
    <t xml:space="preserve">TIEMPO PROMEDIO DE SOLICITUDES ATENDIDAS DE BIENES DE CONSUMO </t>
  </si>
  <si>
    <t>GREF-IND-001</t>
  </si>
  <si>
    <t>Mantener el indicador igual o menor a 2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</si>
  <si>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</si>
  <si>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</si>
  <si>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Octubre de 2021</t>
  </si>
  <si>
    <t>DÍAS HABILES</t>
  </si>
  <si>
    <t xml:space="preserve"> GREF-FM-001 Formato de Movimientos de Almacén
 GREF-FM-004 Formato Comprobante de Egreso de Elementos de Consumo</t>
  </si>
  <si>
    <t>Gestión de Recursos Físicos</t>
  </si>
  <si>
    <t>Secretaria General</t>
  </si>
  <si>
    <t>Promedio tiempo de servicio = Suma días hábiles de cada egreso / número de egresos efectivos en el mes</t>
  </si>
  <si>
    <t>2</t>
  </si>
  <si>
    <t xml:space="preserve">Suma días hábiles de cada egreso </t>
  </si>
  <si>
    <t>Número de egresos efectivos en el mes</t>
  </si>
  <si>
    <t>En la medición del primer trimestre de 2023, el tiempo promedio de solicitudes atendidas es de 0,69, de acuerdo con los movimientos de almacén registrados. Este resultado se ubica en un rango apropiado de acuerdo con la clasificación del indicador.   Por tanto, de acuerdo con este resultado, se cumple con la meta propuesta en el indicador.</t>
  </si>
  <si>
    <t xml:space="preserve">Para el segundo trimestre de 2023, el resultado del indicador fue 1,92 y se ubicó en en el rango apropiado de gestión. Este porcentaje se traduce en una gestión apropiada del proceso en el que garantiza tiempos apropiados de entrega, de acuerdo con las solicitudes de las demás áreas. </t>
  </si>
  <si>
    <t>1er trimestre</t>
  </si>
  <si>
    <t xml:space="preserve">El resultado del indicador para el trimestre de esta vigencia es positivo dado que se presenta una disminución significativa en los tiempos de respuesta. Se pasa de 3,6 a 0,69, es decir una diferencia de -2,91.
Esto, además de la gestión del proceso, corresponde al control del registro de los egresos que responden a la dinamica real del almacén. 
</t>
  </si>
  <si>
    <t>Durante el trimestre se han realizado mesas de trabajo con TI para considerar las mejoras en el sistema y analizar la posiblidad de que se incluya un campo de fecha adicional para llevar el control desde la fecha en que se asigna la solicitud al proceso GREF, cuando se entrega el bien y cuando se genera el comprobante de egreso que en algunos casos no puede ser el mismo.</t>
  </si>
  <si>
    <t>2do trimestre</t>
  </si>
  <si>
    <t>El resultado del primer y segundo trimestre de la vigencia es positivo, dado que se mantiene en el rango "adecuado". 
Tal como se analizó en el trimestre anterior, dicho resultado corresponde a la gestión del proceso y al control de las fechas que se ha llevado durante cada mes.</t>
  </si>
  <si>
    <t>Se continua mejorando en el control y registro de las fechas (solicitud, entrega, egreso), garantizando el adecuado analisis del indicador y de los reportes que genera el sistema contable de la entidad.
Como valor agregrado, se socializará el resultado del primer semestre con el equipo de almacén.</t>
  </si>
  <si>
    <t>3er Trimestre</t>
  </si>
  <si>
    <t>4to Trimestre</t>
  </si>
  <si>
    <t>GESTIÓN DE SERVICIOS E INFRAESTRUCTURA TECNOLÓGICA</t>
  </si>
  <si>
    <t>OPORTUNIDAD EN LA ATENCIÓN DE LA MESA DE AYUDA PARA PROCESOS INTERNOS</t>
  </si>
  <si>
    <t>GSIT-IND-001</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</si>
  <si>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</si>
  <si>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</si>
  <si>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</si>
  <si>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</si>
  <si>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</si>
  <si>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</si>
  <si>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CIRI</t>
  </si>
  <si>
    <t>TIRI</t>
  </si>
  <si>
    <t>Durante el primer trimestre del 2023 la mesa de ayuda resolvió 3899 casos, de los cuales fueron atendidos acorde con los tiempos establecidos en los Acuerdo de Niveles de Servicios (ANS) el 90,28% (Lo que equivale a 3520 casos).</t>
  </si>
  <si>
    <t xml:space="preserve">Durante el segundo trimestre del 2023 la mesa de ayuda resolvió 4372 casos, de los cuales fueron atendidos acorde con los tiempos establecidos en los Acuerdo de Niveles de Servicios (ANS) el 86,00% (Lo que equivale a 3760 casos).
De los casos atendidos fuera de los tiempo de los ANS (612 casos) el 0.98% (6 casos)fueron incidentes, es decir casos que requerían atención inmediata y el 99.02% correspondían a requerimientos, es decir solicitud de desarrollo, conceptos técnicos entre otros. </t>
  </si>
  <si>
    <t>Tercer Trimestres</t>
  </si>
  <si>
    <t>La mejora se debe a la implementación de la herramienta adquirida para el manejo de la mesa de servicio.</t>
  </si>
  <si>
    <t xml:space="preserve">No Aplica </t>
  </si>
  <si>
    <t>Durante el trimestre las mesas de ayuda crecieron los tickets en un 12%.</t>
  </si>
  <si>
    <t>FECHA DE APLICACIÓN: JUNIO 2020</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</si>
  <si>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</si>
  <si>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</si>
  <si>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</si>
  <si>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</si>
  <si>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</si>
  <si>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</si>
  <si>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junio de 2020</t>
  </si>
  <si>
    <t xml:space="preserve">Mensual </t>
  </si>
  <si>
    <t>Registro: Estadísticas ARL de la entidad</t>
  </si>
  <si>
    <t>GESTIÓN DEL TALENTO HUMANO - SST</t>
  </si>
  <si>
    <t>(Número de días de incapacidad por accidente de trabajo en el mes + número de días cargados en el mes) / (número de trabajadores en el mes) * 100</t>
  </si>
  <si>
    <t>Número de días de incapacidad por accidente de trabajo en el mes + número de días cargados en el mes</t>
  </si>
  <si>
    <t>número de trabajadores en el mes</t>
  </si>
  <si>
    <t>Durante el mes de enero no se presentó ningún accidente de trabajo.</t>
  </si>
  <si>
    <t>Durante el mes de febrero no se presentó ningún accidente de trabajo.</t>
  </si>
  <si>
    <t>Durante el mes de marzo no se presentó ningún accidente de trabajo.</t>
  </si>
  <si>
    <t>Durante el mes de abril no se presentó ningún accidente de trabajo.</t>
  </si>
  <si>
    <t>Durante el mes de mayo no se presentó ningún accidente de trabajo.</t>
  </si>
  <si>
    <t>El día 07 de junio del presente año me encontraba realizando mis labores de diagnóstico  asignadas en el barrio Casa de Teja en la localidad de Ciudad Bolívar, al momento de  trabajar en el PK 816715 y CIV 19010996 me percaté de algunos perros sobre el andén,  con cautela realicé algunas mediciones y la toma del registro fotográfico necesario de la  visita, como el segmento vial era cerrado me devolví calmadamente tratando no enojar a  los animales; sin embargo, cuando iba bajando cautelosamente un perro me muerde  repentinamente en la parte del gemelo, posterior a esto, salí rápido de la zona y noté que  la mordedura había traspasado el jean causándome heridas en la parte mencionada. Al llegar a la clínica me realizaron una limpieza en la zona afectada, me aplicaron la vacuna contra el tétano y un régimen de vacunación contra la rabia, adicional a esto me recetaron antibióticos y tres días de incapacidad. Anexo documentación emitida por la Clínica La Colina.</t>
  </si>
  <si>
    <t>En la vigencia anterior en el mes de enero 2022 se presento accidentes de origen laboral.</t>
  </si>
  <si>
    <t>No se presentaron accidentes de Trabajo</t>
  </si>
  <si>
    <t>En la vigencia anterior en el mes de frebrero 2022 se presento Un (1) accidentes de origen laboral.</t>
  </si>
  <si>
    <t>En la vigencia anterior en el mes de marzo 2022 se presento Un (1) accidentes de origen laboral.</t>
  </si>
  <si>
    <t>En la vigencia anterior en el mes de abril 2022 no presento accidentes de origen laboral.</t>
  </si>
  <si>
    <t>En la vigencia anterior en el mes de mayo 2022 se presentó 4 accidentes de origen laboral.</t>
  </si>
  <si>
    <t>En la vigencia anterior en el mes de junio 2022 se presentó Un accidente de origen laboral.</t>
  </si>
  <si>
    <t xml:space="preserve">Realizar capacitación en el transito peatonal con alto riesgo de ataque por caninos que puedan generar lesiones por mordeduras. </t>
  </si>
  <si>
    <t>PROPORCION DE ACCIDENTES DE TRABAJO MORTALES EN EL AÑO</t>
  </si>
  <si>
    <t>GTHU-IND-002</t>
  </si>
  <si>
    <t>Mantener en 0% la proporción de accidentes de trabajo mortales en el año.</t>
  </si>
  <si>
    <t xml:space="preserve"> Medir el número de accidentes mortales durante el año, con la finalidad que este indicador siempre sea 0.</t>
  </si>
  <si>
    <t>Este indicador mide el número de accidentes de trabajo mortales que se presentaron en el año.
Su interpretación es: En el año el X % de accidentes de trabajo fueron mortales.</t>
  </si>
  <si>
    <t>(Número de accidentes de trabajo mortales que se presentaron en el año / Total de accidentes de trabajo que se presentaron en el año) * 100</t>
  </si>
  <si>
    <t>Número de accidentes de trabajo mortales que se presentaron en el año</t>
  </si>
  <si>
    <t>Total de accidentes de trabajo que se presentaron en el año</t>
  </si>
  <si>
    <t>Durante el primer semestre del año 2023 no se presentaron accidentes de trabajo mortales.</t>
  </si>
  <si>
    <t>En la vigencia anterior en el primer semestre del año 2022 no presentó ningun accidentes de origen laboral mortal.</t>
  </si>
  <si>
    <t>El area GTHU  de la UMV continua desarrollando actividades preventivas enfocadas en el autocuidado de sus colaboradores.</t>
  </si>
  <si>
    <t>CUMPLIMIENTO PLAN ESTRATÉGICO DE TALENTO HUMANO - PETH</t>
  </si>
  <si>
    <t>GTHU-IND-003</t>
  </si>
  <si>
    <t>VERSIÓN: 4</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</si>
  <si>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</si>
  <si>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</si>
  <si>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</si>
  <si>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octubre de 2022</t>
  </si>
  <si>
    <t>Plan Estratégico de Talento Humano - PETH</t>
  </si>
  <si>
    <t>(Porcentaje de avance del PETH implementado en el periodo / Porcentaje de avance del PETH programado en el periodo) * 100</t>
  </si>
  <si>
    <t>Porcentaje de avance del PETH implementado en el periodo</t>
  </si>
  <si>
    <t xml:space="preserve"> Porcentaje de avance del PETH programado en el periodo</t>
  </si>
  <si>
    <t>El plan estratégico de talento humano tiene 143 actividades para la vigencia 2023, distribuidas y ejecutadas durante el primer trimestre de la siguiente forma: Plan Acción Programado 0,43 ejecutado 0,43, Plan Anual de Seguridad y Salud en el Trabajo - PASST	Programado  0,46 ejecutado 0,26, Matriz Gestión Estratégica de Talento Humano – MGETH Programado	0,42 ejecutado	0,37 , Plan Anual de Estímulos e Incentivos - PAEI Programado  0,06 ejecutado 0,03 y Plan Institucional de Capacitación – PIC Programado ,07 ejecutado 0,04, esto corresponde a un cumplimiento de lo programado de un 79%, se espera en el siguiente trimestre adelantar las actividades pendientes. Se anexa como evidencia cronograma de seguimiento del PETH.</t>
  </si>
  <si>
    <t>"Sobre la actividad Implementar las acciones definidas en los planes que Integran el Plan Estratégico de Talento Humano en el segundo trimestre de 2023 los planes presentaron los siguientes avances para el segundo trimestre: Plan Anual de Seguridad y Salud en el Trabajo - PASST	Número de actividades en la vigencia (60)  % Programado 0,20	%  Ejecutado 0,13; Matriz Gestión Estratégica de Talento Humano – MGETH Número de actividades en la vigencia (8);% Programado  0,23 %  Ejecutado  0,11; Plan Anual de Estímulos e Incentivos – PAEI Número de actividades en la vigencia  (32)	%  Programado  0,33%  Ejecutado  0,11; Plan Institucional de Capacitación – PIC Número de actividades en la vigencia  29 %  Programado  0,39 %  Ejecutado 0,14, el porcentaje de cumplimiento está por debajo de lo programado debido a que en el mes de junio se suscribieron los contratos relacionados con los planes Plan Anual de Estímulos e Incentivos – PAEI y Plan Institucional de Capacitación – PIC, se espera en el siguiente trimestre de la vigencia adelantar la actividades pendientes. Se anexa como soporte cronograma de seguimiento de las actividades adelantadas.</t>
  </si>
  <si>
    <t>n/a</t>
  </si>
  <si>
    <t>En la vigencia anterior el indicador se media con una formula diferente.</t>
  </si>
  <si>
    <t>Adelantar actividades de seguimiento para lograr emitir alertas que permitan identificar oportunamente necesidades que faliciten el cumplimiento de las actividades, asi mejorar el rango de medición.</t>
  </si>
  <si>
    <t>Adelantar actividades de seguimiento para lograr emitir alertas que permitan identificar oportunamente necesidades que faliciten el cumplimiento de las actividades, asi mejorar el rango de medición, realizar reuniones de seguimiento con la lider operativa del proceso, y solicitud de apoyo entre los colaboradores para el desarrollo de las actividades,</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</si>
  <si>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</si>
  <si>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</si>
  <si>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</si>
  <si>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</si>
  <si>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Este indicador mide el número de veces que ocurre un accidente de trabajo en el mes.
Su interpretación es: Por cada cien (100) trabajadores que laboraron en el mes se presentaron X accidentes de trabajo.</t>
  </si>
  <si>
    <t>(número de accidentes de trabajo que se presentaron en el mes / número de trabajadores en el mes) *100</t>
  </si>
  <si>
    <t>número de accidentes de trabajo que se presentaron en el mes</t>
  </si>
  <si>
    <t>Durante el mes de enero de 2023, no se presentó ningún accidente de trabajo.</t>
  </si>
  <si>
    <t>Durante el mes de febrero de 2023, no se presentó ningún accidente de trabajo.</t>
  </si>
  <si>
    <t>Durante el mes de marzo de 2023, no se presentó ningún accidente de trabajo.</t>
  </si>
  <si>
    <t>Durante el mes de abril de 2023, no se presentó ningún accidente de trabajo.</t>
  </si>
  <si>
    <t>Durante el mes de mayo de 2023, no se presentó ningún accidente de trabajo.</t>
  </si>
  <si>
    <t xml:space="preserve">El día 07 de junio del presente año me encontraba realizando mis labores de diagnóstico  asignadas en el barrio Casa de Teja en la localidad de Ciudad Bolívar, al momento de  trabajar en el PK 816715 y CIV 19010996 me percaté de algunos perros sobre el andén,  con cautela realicé algunas mediciones y la toma del registro fotográfico necesario de la  visita, como el segmento vial era cerrado me devolví calmadamente tratando no enojar a  los animales; sin embargo, cuando iba bajando cautelosamente un perro me muerde  repentinamente en la parte del gemelo, posterior a esto, salí rápido de la zona y noté que  la mordedura había traspasado el jean causándome heridas en la parte mencionada. Al llegar a la clínica me realizaron una limpieza en la zona afectada, me aplicaron la vacuna contra el tétano y un régimen de vacunación contra la rabia, adicional a esto me recetaron antibióticos y tres días de incapacidad. Anexo documentación emitida por la Clínica La Colina. </t>
  </si>
  <si>
    <t>Al revisar en ninguna de las dos vigencias se presentaron accidentes de origen laboral.</t>
  </si>
  <si>
    <t>Se presenta un (1) accidente de trabajo de origen laboral en la vigencia anterior.</t>
  </si>
  <si>
    <t>No se presento accidente de trabajo de origen laboral en la vigencia anterior.</t>
  </si>
  <si>
    <t>No se presento 4 accidentes de trabajo de origen laboral en la vigencia anterior.</t>
  </si>
  <si>
    <t>PREVALENCIA DE LA ENFERMEDAD LABORAL</t>
  </si>
  <si>
    <t>GTHU-IND-007</t>
  </si>
  <si>
    <t>Mantener la prevalencia de enfermedades laborales en la UAERMV, en una constante menor o igual a 1000</t>
  </si>
  <si>
    <t>Medir el número de casos de enfermedad laboral presentes en un periodo de tiempo.</t>
  </si>
  <si>
    <t>Este indicador mide el número de casos de enfermedad laboral presentes en una población en un periodo de tiempo.
Su interpretación es: Por cada 100.000 trabajadores existen X casos de enfermedad laboral en el periodo Z.</t>
  </si>
  <si>
    <t>CONSTANTE</t>
  </si>
  <si>
    <t>(Número de casos nuevos y antiguos de enfermedad laboral en el periodo Z / Promedio de trabajadores en el periodo Z) * 100.000</t>
  </si>
  <si>
    <t>Número de casos nuevos y antiguos de enfermedad laboral en el periodo Z</t>
  </si>
  <si>
    <t>Promedio de trabajadores en el periodo Z</t>
  </si>
  <si>
    <t>Durante el primer semestre del año 2023 no se presentó casos nuevos de enfermedad laboral.</t>
  </si>
  <si>
    <t>Durante el primer semestre del año 2022 se presentó Un caso nuevo de enfermedad laboral. Para el presente primer semestre del año 2023 no se presentaron casos nuevos</t>
  </si>
  <si>
    <t>Continuar adelantado la actividades preventivas en el marco del SG-SST.</t>
  </si>
  <si>
    <t>INCIDENCIA DE LA ENFERMEDAD LABORAL</t>
  </si>
  <si>
    <t>GTHU-IND-008</t>
  </si>
  <si>
    <t>Mantener en una constante igual a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</si>
  <si>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</si>
  <si>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</si>
  <si>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(Número de casos nuevos de enfermedad laboral en el periodo Z / Promedio de trabajadores en el periodo Z) * 100.000</t>
  </si>
  <si>
    <t>Número de casos nuevos de enfermedad laboral en el periodo Z</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</si>
  <si>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</si>
  <si>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</si>
  <si>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</si>
  <si>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</si>
  <si>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</si>
  <si>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</si>
  <si>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5;6%</t>
  </si>
  <si>
    <t>5;5%</t>
  </si>
  <si>
    <t xml:space="preserve">Número de días de ausencia por incapacidad laboral o común en el mes </t>
  </si>
  <si>
    <t xml:space="preserve"> Número de días de trabajo programados en el mes</t>
  </si>
  <si>
    <t>Durante el mes de enero de 2023 por motivo de incapacidad medica se presentaron en total 45 días de ausencia.</t>
  </si>
  <si>
    <t>Durante el mes de febrero de 2023 por motivo de incapacidad medica se presentaron en total 99 días de ausencia.</t>
  </si>
  <si>
    <t>Durante el mes de marzo de 2023 por motivo de incapacidad medica se presentaron en total 122 días de ausencia.</t>
  </si>
  <si>
    <t>Durante el mes de abril de 2023 por motivo de incapacidad medica se presentaron en total 71 días de ausencia.</t>
  </si>
  <si>
    <t>Durante el mes de mayo de 2023 por motivo de incapacidad medica se presentaron en total 63 días de ausencia.</t>
  </si>
  <si>
    <t>Durante el mes de junio de 2023 por motivo de incapacidad medica se presentaron en total 86 días de ausencia.</t>
  </si>
  <si>
    <t>Con relación a la vigencia anterior (enero 2022) se evidencia un incremento en la medición del indicador en 12 puntos porcentuales, ya que en ese periodo 2022 se presentaron 27 días de ausentismo, y en esta vigencia 45 días, relación que puede presentarse por complicaciones médicas específicas de cada colaborador</t>
  </si>
  <si>
    <t>Por parte del proceso de Gestión de Talento humano – SST se continua con el seguimiento de los casos de enfermedad común.</t>
  </si>
  <si>
    <t>Con relación a la vigencia anterior (enero 2022) se evidencia un incremento en la medición del indicador en 11 puntos porcentuales, ya que en ese periodo 2022 se presentaron 27 días de ausentismo, y en esta vigencia 43 días, relación que puede presentarse por complicaciones médicas específicas de cada colaborador</t>
  </si>
  <si>
    <t>Con relación a la vigencia anterior (marzo 2022) se evidencia un incremento en la medición del indicador en 52 puntos porcentuales, ya que en ese periodo 2022 se presentaron 42 días de ausentismo, y en esta vigencia 122 días, relación que puede presentarse por complicaciones médicas específicas de cada colaborador</t>
  </si>
  <si>
    <t>Con relación a la vigencia anterior (abril 2022) se evidencia un incremento en la medición del indicador en 29 puntos porcentuales, ya que en ese periodo 2022 se presentaron 42 días de ausentismo, y en esta vigencia 71 días, relación que puede presentarse por complicaciones médicas específicas de cada colaborador</t>
  </si>
  <si>
    <t>Con relación a la vigencia anterior (mayo 2022) se evidencia un disminucion en la medición del indicador en 2 puntos porcentuales, ya que en ese periodo 2022 se presentaron 55 días de ausentismo, y en esta vigencia 63 días, relación que puede presentarse por complicaciones médicas específicas de cada colaborador</t>
  </si>
  <si>
    <t>Con relación a la vigencia anterior (junio 2022) se evidencia un aumento en la medición del indicador en 16 puntos porcentuales, ya que en ese periodo 2022 se presentaron 63 días de ausentismo, y en esta vigencia 86 días, relación que puede presentarse por complicaciones médicas específicas de cada colaborador</t>
  </si>
  <si>
    <t>PROCESO DE GESTIÓN DE TALENTO HUMANO</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</si>
  <si>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</si>
  <si>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</si>
  <si>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</si>
  <si>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</si>
  <si>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</si>
  <si>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septiembre de 2020</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</si>
  <si>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</si>
  <si>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</si>
  <si>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</si>
  <si>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</si>
  <si>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</si>
  <si>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</si>
  <si>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</si>
  <si>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</si>
  <si>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</si>
  <si>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</si>
  <si>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Para el periodo correspondiente al primer semestre de 2023, no se adelanto encuesta relacionada con el nivel de satisfacción del plan de formación y capacitación, toda vez que la suscripción del contrato se dio en el mes de junio de 2023 con la suscripción del contrato interadministrativo 570 de 2023 con la Universidad Nacional, el cual tiene por objeto: prestación de servicios de capacitación de conformidad con el plan institucional formación y capacitación vigencia 2023 de la UAERMV, se anexa como soporte la minuta del contrato.</t>
  </si>
  <si>
    <t>No se realizó medición durante el primer semestre de 2023, se espera adelantar durante el segundo semestre de la vigencia.</t>
  </si>
  <si>
    <t>Realizar la medición oportunamente, después de el desarrollo de las actividades.</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</si>
  <si>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</si>
  <si>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</si>
  <si>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</si>
  <si>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</si>
  <si>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</si>
  <si>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</si>
  <si>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</si>
  <si>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Número de actividades  N2</t>
  </si>
  <si>
    <t>Para el periodo correspondiente al primer semestre de 2023, no se adelantó encuesta relacionada con el nivel de satisfacción del plan bienestar e incentivos, toda vez que la suscripción del contrato para la vigencia 2023 se dio en el mes de junio de 2023 con la suscripción del contrato de prestación de servicios y apoyo a la gestión 546 de 2023  el cual tiene por objeto: prestación de servicios logísticos y operativos para dar cumplimiento a las actividades establecidas en el plan anual de bienestar, estímulos e incentivos de la UAERMV, actividades de promoción y prevención de la salud (SG-SST), de la convención colectiva y fortalecimiento del código de integridad proyecto 7859 meta 1, , se anexa como soporte la minuta del contrato.</t>
  </si>
  <si>
    <t>No se realizó medición durante el primer semestre de 2023, se espera adelantar durante el segundo semestre de la vigencia</t>
  </si>
  <si>
    <t>PROCESO GESTIÓN DE TALENTO HUMANO</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</si>
  <si>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</si>
  <si>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</si>
  <si>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</si>
  <si>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</si>
  <si>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</si>
  <si>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</si>
  <si>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Plan Institucional de Formación y Capacitación – PIC.</t>
  </si>
  <si>
    <r>
      <t xml:space="preserve">Para cada Actividad:
</t>
    </r>
    <r>
      <rPr>
        <b/>
        <sz val="10"/>
        <rFont val="Arial"/>
        <family val="2"/>
      </rPr>
      <t>X</t>
    </r>
    <r>
      <rPr>
        <sz val="10"/>
        <rFont val="Arial"/>
        <family val="2"/>
      </rPr>
      <t xml:space="preserve">: Porcentaje de impacto de capacitación
</t>
    </r>
    <r>
      <rPr>
        <b/>
        <sz val="10"/>
        <rFont val="Arial"/>
        <family val="2"/>
      </rPr>
      <t xml:space="preserve">PC_PreTest </t>
    </r>
    <r>
      <rPr>
        <sz val="10"/>
        <rFont val="Arial"/>
        <family val="2"/>
      </rPr>
      <t xml:space="preserve">= PromedioΣ Promedio (Porcentaje Pre_Test) de cada actividad formativa desarrollada)
</t>
    </r>
    <r>
      <rPr>
        <b/>
        <sz val="10"/>
        <rFont val="Arial"/>
        <family val="2"/>
      </rPr>
      <t>PC_PostTest =</t>
    </r>
    <r>
      <rPr>
        <sz val="10"/>
        <rFont val="Arial"/>
        <family val="2"/>
      </rPr>
      <t xml:space="preserve"> PromedioΣ Promedio (Porcentaje Post_Test) de cada actividad formativa desarrollada)</t>
    </r>
    <r>
      <rPr>
        <b/>
        <sz val="10"/>
        <rFont val="Arial"/>
        <family val="2"/>
      </rPr>
      <t xml:space="preserve">
</t>
    </r>
    <r>
      <rPr>
        <sz val="10"/>
        <rFont val="Arial"/>
        <family val="2"/>
      </rPr>
      <t xml:space="preserve">
 Formula para el indicador general:
</t>
    </r>
    <r>
      <rPr>
        <b/>
        <sz val="10"/>
        <rFont val="Arial"/>
        <family val="2"/>
      </rPr>
      <t>X</t>
    </r>
    <r>
      <rPr>
        <sz val="10"/>
        <rFont val="Arial"/>
        <family val="2"/>
      </rPr>
      <t>:= (PC_PostTest)  - ( PC_PreTest )</t>
    </r>
  </si>
  <si>
    <t>PC_PreTest</t>
  </si>
  <si>
    <t>PC_PostTest</t>
  </si>
  <si>
    <t>Para el periodo correspondiente al primer semestre de 2023, no se adelanto la medición de impacto debido a que la suscripción del contrato se dio en el mes de junio de 2023 con la suscripción del contrato interadministrativo 570 de 2023 el cual tiene por objeto: prestación de servicios de capacitación de conformidad con el plan institucional formación y capacitación vigencia 2023 de la UAERMV, se anexa como soporte la minuta del contrato.</t>
  </si>
  <si>
    <t>Realizar la medición oportunamente, antes y después de el desarrollo de las actividades.</t>
  </si>
  <si>
    <t>CUMPLIMIENTO DE METAS DE CICLORUTAS</t>
  </si>
  <si>
    <t>IMVI-IND-004</t>
  </si>
  <si>
    <t>CUMPLIR CON EL 100% DE INTERVENCIÓN DE KILOMETROS CARRIL LINEAL PROGRAMADOS DE CICLORUTAS POR LA GERENCIA DE INTERVENCIÓN  PARA EL CUMPLIMIENTO DE LA META DISTRITAL DE LA VIGENCIA</t>
  </si>
  <si>
    <t>Verificar el cumplimiento de la meta de intervenciones de cicloinfraestructura programada por la Gerencia de intervención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</si>
  <si>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</si>
  <si>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(Km carril lineal intervenido en ciclorutas) / (km carril de lineal programado en ciclorutas) * 100</t>
  </si>
  <si>
    <t># Km carril lineal intervenidos</t>
  </si>
  <si>
    <t># Km carril lineal programados</t>
  </si>
  <si>
    <r>
      <t xml:space="preserve">El avance de ejecución en el primer trimestre para el cumplimiento de metas de Ciclorutas, con corte al 31 de marzo del 2023, fue de </t>
    </r>
    <r>
      <rPr>
        <sz val="10"/>
        <color theme="1"/>
        <rFont val="Arial"/>
        <family val="2"/>
      </rPr>
      <t xml:space="preserve">2,38 </t>
    </r>
    <r>
      <rPr>
        <sz val="10"/>
        <rFont val="Arial"/>
        <family val="2"/>
      </rPr>
      <t>Km/Carril Lineal de los</t>
    </r>
    <r>
      <rPr>
        <sz val="10"/>
        <color theme="1"/>
        <rFont val="Arial"/>
        <family val="2"/>
      </rPr>
      <t xml:space="preserve"> 3,25 </t>
    </r>
    <r>
      <rPr>
        <sz val="10"/>
        <rFont val="Arial"/>
        <family val="2"/>
      </rPr>
      <t>Km/Carril Lineal programados; lo que representa un avance del 8,50</t>
    </r>
    <r>
      <rPr>
        <sz val="10"/>
        <color theme="1"/>
        <rFont val="Arial"/>
        <family val="2"/>
      </rPr>
      <t>%</t>
    </r>
    <r>
      <rPr>
        <sz val="10"/>
        <rFont val="Arial"/>
        <family val="2"/>
      </rPr>
      <t xml:space="preserve"> en el primer trimestre de lo proyectado, para un acumulado del 2,38Km/Carril de los 3,25Km/carril Lineal de la meta de Ciclorutas de la Entidad para el año 2023.
Con respecto a la ejecución de meta por mes, se tiene el siguiente avance en el primer trimestre:
</t>
    </r>
    <r>
      <rPr>
        <sz val="10"/>
        <color rgb="FFFF0000"/>
        <rFont val="Arial"/>
        <family val="2"/>
      </rPr>
      <t xml:space="preserve">
</t>
    </r>
    <r>
      <rPr>
        <sz val="10"/>
        <color theme="1"/>
        <rFont val="Arial"/>
        <family val="2"/>
      </rPr>
      <t>ENERO       • Km/carri Lineal ejecutado: 0,37   • Segmentos ejecutados: 5
FEBRERO   • Km/carri Lineal ejecutado: 0,91    • Segmentos ejecutados:16
MARZO     • Km/carri Lineal ejecutado: 1,10   • Segmentos ejecutados: 11</t>
    </r>
    <r>
      <rPr>
        <sz val="10"/>
        <color rgb="FFFF0000"/>
        <rFont val="Arial"/>
        <family val="2"/>
      </rPr>
      <t xml:space="preserve">
                                            </t>
    </r>
    <r>
      <rPr>
        <sz val="10"/>
        <rFont val="Arial"/>
        <family val="2"/>
      </rPr>
      <t xml:space="preserve">
                                                                                                                                                                                                                                                                                                                                                                                                                                                                                                                    </t>
    </r>
  </si>
  <si>
    <r>
      <t xml:space="preserve">El avance de ejecución en el segundo trimestre para el cumplimiento de metas de Ciclorutas, con corte al 30 de junio del 2023, fue de </t>
    </r>
    <r>
      <rPr>
        <sz val="10"/>
        <color theme="1"/>
        <rFont val="Arial"/>
        <family val="2"/>
      </rPr>
      <t xml:space="preserve">6,88 </t>
    </r>
    <r>
      <rPr>
        <sz val="10"/>
        <rFont val="Arial"/>
        <family val="2"/>
      </rPr>
      <t>Km/Carril Lineal de los</t>
    </r>
    <r>
      <rPr>
        <sz val="10"/>
        <color theme="1"/>
        <rFont val="Arial"/>
        <family val="2"/>
      </rPr>
      <t xml:space="preserve"> 8,00 </t>
    </r>
    <r>
      <rPr>
        <sz val="10"/>
        <rFont val="Arial"/>
        <family val="2"/>
      </rPr>
      <t>Km/Carril Lineal programados; lo que representa un avance del 8,50</t>
    </r>
    <r>
      <rPr>
        <sz val="10"/>
        <color theme="1"/>
        <rFont val="Arial"/>
        <family val="2"/>
      </rPr>
      <t>%</t>
    </r>
    <r>
      <rPr>
        <sz val="10"/>
        <rFont val="Arial"/>
        <family val="2"/>
      </rPr>
      <t xml:space="preserve"> en el segundo trimestre de lo proyectado, para un acumulado del 9,26 Km/Carril de los 11,25 Km/carril Lineal de la meta de Ciclorutas de la Entidad para el año 2023.
Con respecto a la ejecución de meta por mes, se tiene el siguiente avance en el primer trimestre:
</t>
    </r>
    <r>
      <rPr>
        <sz val="10"/>
        <color rgb="FFFF0000"/>
        <rFont val="Arial"/>
        <family val="2"/>
      </rPr>
      <t xml:space="preserve">
</t>
    </r>
    <r>
      <rPr>
        <sz val="10"/>
        <rFont val="Arial"/>
        <family val="2"/>
      </rPr>
      <t>ABRIL</t>
    </r>
    <r>
      <rPr>
        <sz val="10"/>
        <color theme="1"/>
        <rFont val="Arial"/>
        <family val="2"/>
      </rPr>
      <t xml:space="preserve">       • Km/carri Lineal ejecutado: 0,72   • Segmentos ejecutados: 6
MAYO      • Km/carri Lineal ejecutado: 2,65    • Segmentos ejecutados:33
JUNIO       • Km/carri Lineal ejecutado: 3,51   • Segmentos ejecutados: 31</t>
    </r>
    <r>
      <rPr>
        <sz val="10"/>
        <color rgb="FFFF0000"/>
        <rFont val="Arial"/>
        <family val="2"/>
      </rPr>
      <t xml:space="preserve">
                                            </t>
    </r>
    <r>
      <rPr>
        <sz val="10"/>
        <rFont val="Arial"/>
        <family val="2"/>
      </rPr>
      <t xml:space="preserve">
                                                                                                                                                                                                                                                                                                                                                                                                                                                                                                                    </t>
    </r>
  </si>
  <si>
    <t>Meta Ciclorutas de la Entidad</t>
  </si>
  <si>
    <t>Eficiencia en el consumo de energia eléctrica en la Entidad</t>
  </si>
  <si>
    <t>GAM-IND-003</t>
  </si>
  <si>
    <t>Mantener el consumo per cápita de energía eléctrica menor o igual a 30 Kw-h/mes en promedio</t>
  </si>
  <si>
    <t>Este indicador se establece con el fin de controlar el impacto ambiental negativo que se pudiera generar por el consumo de energía eléctrica en las diferentes actividades realizadas en la UMV</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</si>
  <si>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</si>
  <si>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Kilovatios hora</t>
  </si>
  <si>
    <t xml:space="preserve">Promedio deKw-hora consumidos al mes / Promedio de colaboradores presentes en las sedes de la Entidad </t>
  </si>
  <si>
    <t>20 kw</t>
  </si>
  <si>
    <t>Promedio deKw-hora consumidos al mes</t>
  </si>
  <si>
    <t>Promedio de colaboradores presentes en las sedes de la Entidad</t>
  </si>
  <si>
    <t>Para el primer trimestre de 2023, en la medición se refejó un consumo percapita de 15,25 KV-Hora con lo cual no se presentan desviaciones en la meta propuesta manteniendo asi un nivel por debajo del limite propuesto.</t>
  </si>
  <si>
    <t>Para el segundo trimestre de 2023, en la medición se refejó un consumo percapita de 14,39 KV-Hora con lo cual no se presentan desviaciones en la meta propuesta manteniendo asi un nivel por debajo del limite propuesto.</t>
  </si>
  <si>
    <t xml:space="preserve">En el mismo periodo del año anterior se observa que el promedio de energia ha disminuido 0,71% KW/ percapita, ya que el numero de colaboradores disminuyo por culminacion de contratos para el presente periodo, lo que genera este resultado de disminucion.
</t>
  </si>
  <si>
    <t>No se requiere accion de mejora, el rango de gestión es adecuado, siendo menor que en el mismo trimestre del año anterior. No obstante, se continuará con las acciones de sensibilización para el cuidado del recurso e implementacion de buenas practicas en las sedes de la entidad.</t>
  </si>
  <si>
    <t>En el mismo periodo del año anterior se observa que el promedio de energia ha disminuido 3,18% KW/ percapitaya que el numero de colaboradores aumento por la suscripción de contratos para el presente periodo.</t>
  </si>
  <si>
    <t>VERIFICACIÓN DE LA CALIDAD DE LOS SERVICIOS DE ENSAYOS DEL LABORATORIO</t>
  </si>
  <si>
    <t>GLAB-IND-002</t>
  </si>
  <si>
    <t xml:space="preserve"> CUMPLIR CON EL 98% DE LA CALIDAD DE LOS SERVICIOS DE ENSAYOS DEL LABORATORIO</t>
  </si>
  <si>
    <t>Hacer seguimiento al cumplimiento en la ejecución de los métodos de ensayo y de los requisitos de los clientes, se mide el porcentaje de informes emitidos a satisfacción.</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</si>
  <si>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</si>
  <si>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t>Trazabilidad y de la matriz de seguimiento de trabajos no conformes</t>
  </si>
  <si>
    <t xml:space="preserve">Subdirección Técnica de Producción e Intervención </t>
  </si>
  <si>
    <r>
      <rPr>
        <b/>
        <sz val="11"/>
        <rFont val="Arial"/>
        <family val="2"/>
      </rPr>
      <t>Nota:</t>
    </r>
    <r>
      <rPr>
        <sz val="11"/>
        <rFont val="Arial"/>
        <family val="2"/>
      </rPr>
      <t xml:space="preserve"> La medición de este indicador será de la siguiente manera:
          * 1 Trimestre: Diciembre, enero y febrero
          * 2 Trimestre: Marzo, abril y mayo
          * 3 Trimestre: Junio, julio y agosto
          * 4 Trimestre: Septiembre, Octubre y Noviembre</t>
    </r>
  </si>
  <si>
    <t>LÍNEA BASE</t>
  </si>
  <si>
    <t xml:space="preserve">constante o Independiente </t>
  </si>
  <si>
    <t>Descendente</t>
  </si>
  <si>
    <t>PERÍODO DE MEDICIÓN</t>
  </si>
  <si>
    <t>NÚMERO DE TRABAJOS NO CONFORMES</t>
  </si>
  <si>
    <t>NÚMERO TOTAL DE INFORMES EMITIDOS</t>
  </si>
  <si>
    <t xml:space="preserve">% DE INFORMES DE ENSAYOS EMITIDOS A SATISFACCIÓN </t>
  </si>
  <si>
    <t>En los meses de diciembre del 2022, enero y febrero del se entregaron un total de 2573 informes de ensayo de los cuales 2538 se entregaron sin necesidad de correcciones lo que da un porcentaje de cumplimiento del 98,6 %.</t>
  </si>
  <si>
    <t>En los meses de marzo, abril y mayo del 2023 se entregaron un total de 2490 informes de ensayo de los cuales 2435 se entregaron sin necesidad de correcciones lo que da un porcentaje de cumplimiento del 98%.</t>
  </si>
  <si>
    <t>Se encuentra una disminución en el resultado de este indicador en relación con el año 2022, sin embargo el numero de informes modificados no es significativo y esta dentro de la meta establecida para el mismo.</t>
  </si>
  <si>
    <t>Se encuentra una disminución en el resultado de este indicador en relación con el año 2023, sin embargo el numero de informes modificados no es significativo y esta dentro de la meta establecida para el mismo.</t>
  </si>
  <si>
    <t xml:space="preserve">POBLACIÓN SATISFECHA </t>
  </si>
  <si>
    <t>IMVI-IND-002</t>
  </si>
  <si>
    <t>LOGRAR QUE EL 89.5% DE LA POBLACIÓN CALIFIQUE LAS INTERVENCIONES DE LA ENTIDAD COMO SATISFACTORIA</t>
  </si>
  <si>
    <t xml:space="preserve">Medir el porcentaje de las partes interesadas de la UAERMV (población beneficiaria directa) que se encuentra satisfecha con las intervneciones  </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</si>
  <si>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a grupos de valor IMVI-FM-018), en la cual se plantea la pregunta de si el usuario se encuentra SI o NO satisfecho con la intervención.</t>
  </si>
  <si>
    <t>OCTUBRE DE 2022</t>
  </si>
  <si>
    <t xml:space="preserve">Registro: Gestión Social  - Formato Encuesta de satisfacción a grupos de valor </t>
  </si>
  <si>
    <t xml:space="preserve">Gerencia GASA - INTERVENCIÓN
Oficina Asesora de Planeación </t>
  </si>
  <si>
    <t>Subdirección de Producción e Intervención - Gerencia GASA</t>
  </si>
  <si>
    <t>(# de ciudadanos satisfechos / # de encuestas aplicadas) *100</t>
  </si>
  <si>
    <t>84,43%</t>
  </si>
  <si>
    <t># de ciudadanos satisfechos</t>
  </si>
  <si>
    <t># Encuestas aplicadas</t>
  </si>
  <si>
    <t>% de población satisfecha</t>
  </si>
  <si>
    <t xml:space="preserve">En el primer trimestre del año 2023; se encuestaron en campo 530 ciudadanos usuarios/beneficiarios directos de las obras a través del formato IMVI-FM-018 "Formato de encuesta de satisfaccion a grupos de valor" de los cuales:
                                                                                                                                                                                                                                                                                          *529 ciudadanos (99,8%) se encuentran satisfechos con las intervenciones.                                                                                                                                                                                                                                           *1 ciudadanos(0%)  se encuentran insatisfechos con las intervenciones.     
 El nivel de poblacion satisfecha para el primer  trimestre del año 2023 es del 100%, frente a las intervenciones desarrolladas por la Entidad; lo cual evidencia que   la  vigencia 2023 inicia con el indicador en el maximo  rango de gestion  de acuerdo a la  meta del mismo. </t>
  </si>
  <si>
    <t xml:space="preserve">En el segundo trimestre del año 2023; se encuestaron en campo 868 ciudadanos usuarios/beneficiarios directos de las obras a través del formato IMVI-FM-018 "Formato de encuesta de satisfaccion a grupos de valor" de los cuales:
                                                                                                                                                                                                                                                                                          *854 ciudadanos (98,3%) se encuentran satisfechos con las intervenciones.                                                                                                                                                                                                                                           *14 ciudadanos(2%)  se encuentran insatisfechos con las intervenciones.     
 El nivel de poblacion satisfecha para el segundo  trimestre del año 2023 es del 98,3%, frente a las intervenciones desarrolladas por la Entidad; lo cual evidencia que el indicador continua en el rango de gestion  apropiado de acuerdo a la  meta del mismo. </t>
  </si>
  <si>
    <t xml:space="preserve">ANÁLISIS DE LA DESVIACIÓN </t>
  </si>
  <si>
    <t xml:space="preserve">1er Trimestre 2022
94% </t>
  </si>
  <si>
    <t xml:space="preserve">1er Trimestre 2023
100% </t>
  </si>
  <si>
    <t>Para el primer trimestre de la vigencia de 2023; el indicador ascendio 6 puntos respecto al primer trimestre de la vigencia 2022.</t>
  </si>
  <si>
    <t>El trabajo realizado desde todas las areas de la Entidad ha permitido el que el promedio de poblacion satisfecha continue en ascenso; debido al mejoramiento de los procesos y el cumplimiento de los compromisos misionales con la ciudadania.</t>
  </si>
  <si>
    <t xml:space="preserve">2do Trimestre 2022
100% </t>
  </si>
  <si>
    <t xml:space="preserve">2do Trimestre 2023
98,3% </t>
  </si>
  <si>
    <t>Para el segundo trimestre de la vigencia de 2023; el indicador descendio 1,7 puntos respecto al segundo trimestre de la vigencia 2022.</t>
  </si>
  <si>
    <t>El indicador continua encontrandose en el rango apropiado de gestion con un 98,3%, lo cual evidencia el mejoramiento de los procesos y el cumplimiento de los compromisos misionales con la ciudadania.</t>
  </si>
  <si>
    <t>NIVEL PROMEDIO DE SATISFACCIÓN (BENEFICIARIOS DIRECTOS)</t>
  </si>
  <si>
    <t>IMVI-IND-003</t>
  </si>
  <si>
    <t xml:space="preserve">LOGRAR QUE EL NIVEL PROMEDIO DE SATISFACCION  DE LOS BENEFICIARIOS DIRECTOS DE LAS INTERVENCIONES SEA MAYOR O IGUAL A 4.25 </t>
  </si>
  <si>
    <t xml:space="preserve">EFICIENCIA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</si>
  <si>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</si>
  <si>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</si>
  <si>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</si>
  <si>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</si>
  <si>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 xml:space="preserve">Gerencia GASA
Oficina Asesora de Planeación </t>
  </si>
  <si>
    <t xml:space="preserve">∑ Calificaciones de los encuestados
# Total de encuestados </t>
  </si>
  <si>
    <t>1.00</t>
  </si>
  <si>
    <t>3.00</t>
  </si>
  <si>
    <t>4.24</t>
  </si>
  <si>
    <t>4.25</t>
  </si>
  <si>
    <t>5.00</t>
  </si>
  <si>
    <t>∑ Calificaciones de los encuestados</t>
  </si>
  <si>
    <t xml:space="preserve"># Total de encuestados </t>
  </si>
  <si>
    <t xml:space="preserve">Nivel promedio de satisfaccion </t>
  </si>
  <si>
    <t>En el primer trimestre  del año 2023; se encuestaron en campo 530 ciudadanos usuarios/beneficiarios directos de las obras a través del formato IMVI-FM-018  "Formato de Encuesta de Satisfaccion a grupos de valor"en donde:
*La calificación máxima  es 5.
*Se obtuvo un promedio de calificación de 4,5 por lo cual se evidencia que se logro la meta propuesta para el indicador, respecto a la buena y excelente calificacion que le otorgan los ciudadanos a las intervenciones que ejecuta la Entidad.</t>
  </si>
  <si>
    <t>En el segundo trimestre  del año 2023; se encuestaron en campo 868  ciudadanos usuarios/beneficiarios directos de las obras a través del formato IMVI-FM-018  "Formato de Encuesta de Satisfaccion a grupos de valor"en donde:
*La calificación máxima  es 5.
*Se obtuvo un promedio de calificación de 4,4 por lo cual se evidencia que se logro la meta propuesta para el indicador, respecto a la buena y excelente calificacion que le otorgan los ciudadanos a las intervenciones que ejecuta la Entidad.</t>
  </si>
  <si>
    <t>Primer Trimestre 2022 
4.3</t>
  </si>
  <si>
    <t>Primer Trimestre 2023
4.5</t>
  </si>
  <si>
    <t>De la vigencia 2022 a la vigencia 2023 para el periodo de medicion , el indicador  ascendio 2 decimales.</t>
  </si>
  <si>
    <t>El indicador continua cumpliendo el rango de gestion, para el presente periodo de medicion de la vigencia cumpliendo con la meta del mismo, se siguen analizando los aspectos de la calificacion que otorga la comunidad en la cotidianidad de las intervenciones.</t>
  </si>
  <si>
    <t>Segundo  Trimestre 2022 
4.5</t>
  </si>
  <si>
    <t>Segundo  Trimestre 2023
4.4</t>
  </si>
  <si>
    <t>De la vigencia 2022 a la vigencia 2023 para el periodo de medicion,  el indicador  descendio 1 decimal.</t>
  </si>
  <si>
    <t xml:space="preserve">El indicador continua cumpliendo el rango de gestion, para el presente periodo de medicion de la vigencia cumpliendo con la meta del mismo, se continuan analizando los aspectos de la calificacion que otorga la comunidad a las intervenciones con el fin de mejorar el promedio. </t>
  </si>
  <si>
    <t>PORCENTAJE DE CUMPLIMIENTO DE ENTREGAS DE MEZCLAS AUTORIZADAS</t>
  </si>
  <si>
    <t>PPMQ-IND-001</t>
  </si>
  <si>
    <t>CUMPLIR CON EL 80% DE LOS REQUERIMIENTOS ENTREGAS DE MEZCLAS AUTORIZADAS</t>
  </si>
  <si>
    <t>Cumplir con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</si>
  <si>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</si>
  <si>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DICIEMBRE 2020</t>
  </si>
  <si>
    <t>MAYO DE 2020</t>
  </si>
  <si>
    <t>Bitacora produccion.</t>
  </si>
  <si>
    <t>((% cumplimiento mezcla fria+% cumplimiento mezcla caliente+% cumplimiento concreto hidraulico) /3) /porcentaje de cumplimiento esperado</t>
  </si>
  <si>
    <t>sumatoria de cumplimientos productos solicitados/3</t>
  </si>
  <si>
    <t>porcentaje cumplimiento esperado</t>
  </si>
  <si>
    <t>En el mes de Enero 2023, se finalizo con el plan choque como compromiso con la Administracion, de acuerdo a ello, se obtuvo indicardor de produccion mas alto referente  al mes de febrero y marzo.
En el mes de  febrero se presentó la terminación del cto sindical, afectando la disponibiidad en cuanto al personal para las activiades de producción y el despacho de productos solicitados por GI; finalmente en el mes de marzo se reactiva el contrato sindical. 
Por otra parte un factor determinante para el despacho de material hace referencia a la baja disponibilidad de vehiculos en sede produccion para respectivos cumplimientos en las programaciones de MBR y RAP principalmente.</t>
  </si>
  <si>
    <t>En el segundo trimestre se da cumplimiento en el rango "Apropiado" al indicador de cumplimiento, aunque se identifica la tendencia a disminucion del porcentaje del mismo respecto al anterior trimestre, lo cual entre otros factores se debe al aumento del 17% de las programaciones realizadas de MBR y la poca disponibilidad de vehiculos para cumplir con los despachos lo que afectó el cvimiento.</t>
  </si>
  <si>
    <t>(Grafica con una sola barra trimestral)</t>
  </si>
  <si>
    <t>Mejorar las programaciones de disponibilidad de los vehiculos con base a las solicitudes que realiza GI</t>
  </si>
  <si>
    <t>PRODUCCIÓN DE MEZCLA Y PROVISION DE MAQUINARIA Y EQUIPOS</t>
  </si>
  <si>
    <t xml:space="preserve"> PORCENTAJE DE CUMPLIMIENTO DE PARAMETROS DE PRODUCCIÓN  DE MEZCLA ASFALTICA Y CONCRETOS.</t>
  </si>
  <si>
    <t>PPMQ-IND-002</t>
  </si>
  <si>
    <t>CUMPLIR CON EL 80% DE LOS PARAMETROS DE LA PRODUCCIÓN DE MEZCLA ASFALTICA Y CONCRETO  PARA LAS INTERVENCIONES DE LA UAERMV.</t>
  </si>
  <si>
    <t xml:space="preserve"> PORCENTAJE DE CUMPLIMIENTO DE PARAMETROS DE PRODUCCIÓN  DE MEZCLA ASFALTICA Y CONCRETO.</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</si>
  <si>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</si>
  <si>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</si>
  <si>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</si>
  <si>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t xml:space="preserve"> PPMQ</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</si>
  <si>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Variable 2:</t>
    </r>
    <r>
      <rPr>
        <sz val="10"/>
        <color rgb="FF000000"/>
        <rFont val="Arial"/>
        <family val="2"/>
      </rPr>
      <t>Porcentaje esperado de cumplimiento
Para el indicador se tiene en cuenta tres (3) parámetros (Granulometria, contenido de asfalto y asentamiento concreto).</t>
    </r>
  </si>
  <si>
    <t xml:space="preserve">en construccion </t>
  </si>
  <si>
    <t>Sumatoria de porcentaje de cumplimiento de indicador 1 y 2</t>
  </si>
  <si>
    <t>Porcentaje esperado de cumplimiento</t>
  </si>
  <si>
    <t>Trimestre 1 (16 DIC 2022-15 MARZO 2023)</t>
  </si>
  <si>
    <r>
      <t xml:space="preserve">Los datos tomados contemplan los períodos de entrega de los resultados de los ensayos de laboratorio, es decir, a corte de 15 de cada mes para este primer trimestre se tomaron resultados a partir del 16 de diciembre del 2021 a 15 de enero del 2022 para el primer mes y de manera consecutiva para los siguientes periodos hasta el 15 de marzo como se presenta en las hoja de calculo. Para este periodo se tiene un total de muestras en mezcla asfaltica en caliente de </t>
    </r>
    <r>
      <rPr>
        <b/>
        <sz val="9"/>
        <color rgb="FF000000"/>
        <rFont val="Arial"/>
        <family val="2"/>
      </rPr>
      <t>216</t>
    </r>
    <r>
      <rPr>
        <sz val="9"/>
        <color rgb="FF000000"/>
        <rFont val="Arial"/>
        <family val="2"/>
      </rPr>
      <t xml:space="preserve"> muestras y para mezcla en concreto hidraulico </t>
    </r>
    <r>
      <rPr>
        <b/>
        <sz val="9"/>
        <color rgb="FF000000"/>
        <rFont val="Arial"/>
        <family val="2"/>
      </rPr>
      <t>115</t>
    </r>
    <r>
      <rPr>
        <sz val="9"/>
        <color rgb="FF000000"/>
        <rFont val="Arial"/>
        <family val="2"/>
      </rPr>
      <t xml:space="preserve"> para un total de </t>
    </r>
    <r>
      <rPr>
        <b/>
        <sz val="9"/>
        <color rgb="FF000000"/>
        <rFont val="Arial"/>
        <family val="2"/>
      </rPr>
      <t>331</t>
    </r>
    <r>
      <rPr>
        <sz val="9"/>
        <color rgb="FF000000"/>
        <rFont val="Arial"/>
        <family val="2"/>
      </rPr>
      <t xml:space="preserve"> muestras. Para mezclas en caliente, se toman los punto de control, es decir, las variables que podemos controlar durante la producción como los parámetros de calidad, estos son la granulometría y contenido de asfalto, en los dos primeros cortes se cumplió con el contenido de asfalto, sin embargo, en el último para la fórmula 1 de MD-12 se comenzaron a tener en cuenta los rangos establecidos por la verificación de la formula de trabajo dada por el  laboratorio por lo cual se presentaron desviaciones; en cuanto a la granulometría, se ha venido controlando para mejorar en cada corte,  del 87.7% de cumplimiento en esta variable se pasó al 91.4%, gracias al acompañamiento realizado por el líder de planta, la ingeniera de control y el laboratorio.  Para  mejorar  la granulometría, dado que es la variable que afecta usualmente el cumplimiento del indicador, se identificaron los tamices en los que la gradación de los materiales pétreos no cumplía, dicho eso se identificaron dos el tamiz  N°8, el cual mejoró para el último corte totalmente y  la malla de 3/4", para este caso nos remitimos al los ensayos entregados y como conclusión se determinó la falencia se debió a una desviación del 1% en el porcentaje que pasa de este tamiz.
Por otra parte, para mezcla de concreto hidraulico el parametro de calidad es el asentamiento, según el registro que se tiene de los asentamiento obtenidos al finalizar la producción de concreto MR-43 y 3000 PSI, en el primer corte se evidenció que las mezclas de concreto hidráulico tenían variaciones en el asentamiento fuera de los rangos determinado por el diseño de trabajo, sin embargo, al indagar se determinó que esas variaciones fueron debidas al cambio de aditivos y el tiempo de estabilización del diseño de trabajo para los mismos . En las siguientes pestañas se tiene el cálculo de cumplimiento de asentamientos y los cumplimientos de partametros para mezcla en caliente se realiza con base a los informes de laboratorio y consolidado de dichos parámetros. </t>
    </r>
  </si>
  <si>
    <t>Trimestre 2 (16 MARZO- 15 JUNIO 2023)</t>
  </si>
  <si>
    <t xml:space="preserve">Los datos tomados contemplan los períodos de entrega de los resultados de los ensayos de laboratorio, es decir, a corte de 15 de cada mes para este segundo trimestre se tomaron resultados a partir del 16 de marzo del 2023 a 15 de abril del 2023 para el primer mes y de manera consecutiva para los siguientes periodos hasta el 15 de junio como se presenta en las hoja de calculo. Para este periodo se tiene un total de muestras en mezcla asfaltica en caliente de 213 muestras y para mezcla en concreto hidraulico 123 para un total de 336 muestras. Para mezclas en caliente, se toman los punto de control, es decir, las variables que podemos controlar durante la producción como los parámetros de calidad, estos son la granulometría y contenido de asfalto, en los dos primeros cortes se cumplió con el contenido de asfalto, se vio la necesidad de realizar nuevamente las verificaciones a cada diseño de mezclas para identificar si las proporciones de agregados y contenido de asfalto que se manejaban eran las adecuadas. 
Por otra parte, para mezcla de concreto hidraulico el parametro de calidad es el asentamiento, según el registro que se tiene de los asentamiento obtenidos al finalizar la producción de concreto MR-43 y 3000 PSI, en el primer corte se evidenció que las mezclas de concreto hidráulico tenían variaciones en el asentamiento fuera de los rangos determinado por el diseño de trabajo, sin embargo, se debe tener en cuenta que los asentamientos con los que sale de producciòn depende no solo del diseño sino de la necesidad que presente intervenciòn y los tiempos de desplazamiento de la planta de producciòn al frente de obra . En las siguientes pestañas se tiene el cálculo de cumplimiento de asentamientos y los cumplimientos de partametros para mezcla en caliente se realiza con base a los informes de laboratorio y consolidado de dichos parámetros. </t>
  </si>
  <si>
    <t xml:space="preserve">Trimestre 3 </t>
  </si>
  <si>
    <t xml:space="preserve">Trimestre 4 </t>
  </si>
  <si>
    <t xml:space="preserve">se debe continuar realizando acompamiento y seguimiento al parametro de control contenido de asfalto </t>
  </si>
  <si>
    <t>FECHA DE APLICACIÓN: MAYO  2020</t>
  </si>
  <si>
    <t>PORCENTAJE DE CUMPLIMIENTO DE ENTREGAS DE VEHÍCULOS , MAQUINARIA Y EQUIPOS DE LA UMV</t>
  </si>
  <si>
    <t>PPMQ-IND-004</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</si>
  <si>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</si>
  <si>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</si>
  <si>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</si>
  <si>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</si>
  <si>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PPMQ- DI 004 consolidado de Vehiculos</t>
  </si>
  <si>
    <t xml:space="preserve">Entregas vehículos+ maquinaria + equipos/ Total solicitudes recibidas </t>
  </si>
  <si>
    <t>Sumatoria solicitudes con entregas</t>
  </si>
  <si>
    <t>total solicitudes recibidas</t>
  </si>
  <si>
    <t>En el mes de enero se prestó apoyo con vehículos y maquinaria al IDIGER para la atención de emergencias. En total se atendieron 6 emergencias con 22 equipos. Por otro lado se prestó la totalidad de servicios de transporte solicitados por las distintas dependencias. Finalizando este mes se dio inicio al contrato 674 de 2022 de servicio de transporte especial.
Las solicitudes no atendidas obedecen a equipos solicitados por arrendamiento los cuales no fueron entregados por el contratista con corte al mes de enero.
En el mes de febrero se prestó apoyo con vehículos y maquinaria al IDIGER para la atención de una emergencia y a Secretaría de Gobierno . En total se prestaron 14 equipos para apoyo interinstitucional. Por otro lado se prestó la mayoria de servicios de transporte solicitados por las distintas dependencias.
Los servicios no atendidos obedecen a no disponibilidad de conductores por la terminación del contrato sindical. De manera adicional con la terminación del contrato, se suspendieron las solitudes realizadas al contratista de arrendamiento de maquinaria y vehículos y la mayoría de equipos ya activos en el contrato.
En el mes de marzo se prestaron 26 equipos para apoyo interinstitucional. Se prestó apoyo con vehículos y maquinaria al IDIGER para la atención de emergencia por la temporada de lluvias y a Secretaría de Gobierno. Por otro lado se prestó la mayoría de servicios de transporte solicitados por las distintas dependencias.
Los servicios no atendidos obedecen a no disponibilidad de conductores por la terminación del contrato sindical. De manera adicional con la terminación del contrato y la suspensión que dio inicio en el mes de febrero, se vio afectado el ingreso de la maquinaria por lo cual no se contó con la totalidad en un inicio de actividades. 
En solicitudes realizadas durante el mes al contratista de arrendamiento de maquinaria, este cumplió con un porcentaje mínimo de los requerimientos.</t>
  </si>
  <si>
    <t>En el mes de abril se prestó apoyo a Secretaría de Gobierno con vehículos tanto de la entidad como de contrato. En total se prestaron 5 equipos para apoyo interinstitucional. Por otro lado se prestó la totalidad  de servicios de transporte solicitados por las distintas dependencias.
Los retrasos generados se deben a las no entregas oportunas de maquinaria y vehículos pesados por parte del contratista de arrendamiento lo cual genera falta de disponibilidad para el cumplimiento de actividades programadas.
En el mes de mayo se prestó apoyo a Secretaría de Gobierno con equipos como grúa, volquetas y minicargador, en total se prestaron 17 equipos en apoyo interinstitucional. Por otro lado se prestó la totalidad de servicios prestados de transporte solicitados por las distintas dependencias con camionetas y buses según lo solicitado. 
Para el mes de junio se prestaron 6 equipos a Secretaría de Gobierno como apoyo interinstitucional. De igual forma se prestó la totalidad de los servicios solicitados por las distintas dependencias.</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</si>
  <si>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</si>
  <si>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</si>
  <si>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</si>
  <si>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</si>
  <si>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</si>
  <si>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</si>
  <si>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</si>
  <si>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</si>
  <si>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Jurídica</t>
  </si>
  <si>
    <t>Número de sentencias decididas a favor de la entidad en el periodo /Número total de sentencias proferidas en el periodo.</t>
  </si>
  <si>
    <t>Número total de sentencias proferidas en el periodo</t>
  </si>
  <si>
    <t>Número de sentencias decidicas a favor de la Entidad</t>
  </si>
  <si>
    <t>Únicamente se profirio un fallo desfavorable, corresponde a fallo de tutela, que no genera erogaciones econcómicas para la Entidad.</t>
  </si>
  <si>
    <t>3er trimestre</t>
  </si>
  <si>
    <t>4to trimestre</t>
  </si>
  <si>
    <t>01-01-2023 a 31-03-2023</t>
  </si>
  <si>
    <t>92% Favorables</t>
  </si>
  <si>
    <t>No es necesaria acción de mejora porque el porcentaje está dentro del rango de favorabilidad  apropiado</t>
  </si>
  <si>
    <t>PREJUDICIALES  ESTUDIADAS EN EL COMITÉ DE CONCILIACIÓN.</t>
  </si>
  <si>
    <t>GJUR-IND-002</t>
  </si>
  <si>
    <t xml:space="preserve"> 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</si>
  <si>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</si>
  <si>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</si>
  <si>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Junio de 2023</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</si>
  <si>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</si>
  <si>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</si>
  <si>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</si>
  <si>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</si>
  <si>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Durante el primer semestre de 2023, se presentaron para estudio 9 solicitudes de concilación extrajudicial, las cuales se estudiaron en su totalidad dentro del comité</t>
  </si>
  <si>
    <t xml:space="preserve">2do Semestre </t>
  </si>
  <si>
    <t>01/01/2023 a 30/06/2023</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</si>
  <si>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</si>
  <si>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</si>
  <si>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</si>
  <si>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</si>
  <si>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</si>
  <si>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</si>
  <si>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JUNIO DE 2023</t>
  </si>
  <si>
    <t xml:space="preserve">Trimestral </t>
  </si>
  <si>
    <t>Expedientes Disciplinarios</t>
  </si>
  <si>
    <t>OFICINA CONTROL DISCIPLINARIO INTERNO</t>
  </si>
  <si>
    <t xml:space="preserve">(N° de expedientes tramitados con fecha de vencimiento en el trimestre a reportar) / (N° total de expedientes con fecha de vencimiento en el trimestre a reportar)*100   (activos)
</t>
  </si>
  <si>
    <t>N° de expedientes tramitados con fecha de vencimiento en el trimestre a reportar</t>
  </si>
  <si>
    <t>N° total de expedientes con fecha de vencimiento en el trimestre a reportar</t>
  </si>
  <si>
    <t xml:space="preserve">1er Trimestre </t>
  </si>
  <si>
    <t xml:space="preserve">Teniendo en cuenta que se tramitó el número de expedientes con vencimiento en el trimestre a reportar, y adicionalmente expedientes que vencian en el siguiente periodo; así como las quejas e informes radicadas en el periodo, que requerian trámite inmediato, lo cual incrementó el número de procesos tramitados en el trimestre. </t>
  </si>
  <si>
    <t xml:space="preserve">2do Trimestre </t>
  </si>
  <si>
    <t xml:space="preserve">3er Trimestre </t>
  </si>
  <si>
    <t xml:space="preserve">4to Trimestre </t>
  </si>
  <si>
    <t xml:space="preserve"> Teniendo en cuenta que se tramitó el número de expedientes con vencimiento en el trimestre a reportar, y adicionalmente expedientes que vencian en el siguiente periodo; así como las quejas e informes radicadas en el periodo, que requerian trámite inmediato, lo cual incrementó el número de procesos tramitados en el trimestre. </t>
  </si>
  <si>
    <t>Continuar tramitando los expedientes dentro de los términos legales.</t>
  </si>
  <si>
    <t>DIRECCIONAMIENTO ESTRATÉGICO E INNOVACIÓN</t>
  </si>
  <si>
    <t xml:space="preserve">PRODUCTOS DE DIRECCIONAMIENTO ESTRATÉGICO CUMPLIDOS </t>
  </si>
  <si>
    <t>DESI-IND-001</t>
  </si>
  <si>
    <t>LOGRAR UN NIVEL DE CUMPLIMIENTO DEL 90%  DE LOS  PRODUCTOS DE DIRECCIONAMIENTO ESTRATÉGICO ESTABLECIDOS PARA EL PERIODO</t>
  </si>
  <si>
    <t>Realizar seguimiento al nivel porcentual de cumplimiento en la elaboración de los productos de Direccionamiento Estratégico que sean competencia de la Oficina Asesora de Planeación durante el periodo y en los tiempos establecidos.</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</si>
  <si>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</si>
  <si>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t>Junio del 2020</t>
  </si>
  <si>
    <t xml:space="preserve">Lista de productos establecidos para el periodo con tiempos de entrega </t>
  </si>
  <si>
    <t>Direccionamiento Estratégico e Innovación</t>
  </si>
  <si>
    <t>Jefe Oficina Asesora de Planeación</t>
  </si>
  <si>
    <t>(Número de productos entregados en los términos de tiempos establecidos / Número de productos definidos para el periodo)</t>
  </si>
  <si>
    <t>Número de productos entregados en los términos de tiempos establecidos</t>
  </si>
  <si>
    <t>Número de productos definidos para el periodo</t>
  </si>
  <si>
    <t>Segundo Trimestre  2023</t>
  </si>
  <si>
    <r>
      <t xml:space="preserve">Se realizaron 11 de los 11 productos programados para el segundo trimestre de la vigencia 2023. Dentro de los productos cumplidos por el proceso DESI se encuentran: 
</t>
    </r>
    <r>
      <rPr>
        <b/>
        <sz val="9"/>
        <rFont val="Arial"/>
        <family val="2"/>
      </rPr>
      <t xml:space="preserve">
1.Informe de indicadores UAERMV del primer trimestre 2023.
</t>
    </r>
    <r>
      <rPr>
        <sz val="9"/>
        <rFont val="Arial"/>
        <family val="2"/>
      </rPr>
      <t xml:space="preserve">Se eleboró y publico el informe consolidado de la bateria de indicadores para el periodo del i trimestre 2023
</t>
    </r>
    <r>
      <rPr>
        <sz val="9"/>
        <color rgb="FF0070C0"/>
        <rFont val="Arial"/>
        <family val="2"/>
      </rPr>
      <t xml:space="preserve">https://www.umv.gov.co/portal/wp-content/uploads/2023/04/Informe-1er-trim-2023-V1.docx </t>
    </r>
    <r>
      <rPr>
        <sz val="9"/>
        <rFont val="Arial"/>
        <family val="2"/>
      </rPr>
      <t xml:space="preserve">
2. </t>
    </r>
    <r>
      <rPr>
        <b/>
        <sz val="9"/>
        <rFont val="Arial"/>
        <family val="2"/>
      </rPr>
      <t>Consolidado Planes de Acción por procesos UAERMV primer trimestre 2023.</t>
    </r>
    <r>
      <rPr>
        <sz val="9"/>
        <rFont val="Arial"/>
        <family val="2"/>
      </rPr>
      <t xml:space="preserve">
Se eleboró y publico el informe consolidado de planes de acción  para el periodo del  i trimestre 2023
</t>
    </r>
    <r>
      <rPr>
        <sz val="9"/>
        <color rgb="FF0070C0"/>
        <rFont val="Arial"/>
        <family val="2"/>
      </rPr>
      <t xml:space="preserve">https://www.umv.gov.co/portal/wp-content/uploads/2023/04/Consolidado_Plan_Accion_-1er-trim-2023.xlsx
</t>
    </r>
    <r>
      <rPr>
        <sz val="9"/>
        <rFont val="Arial"/>
        <family val="2"/>
      </rPr>
      <t xml:space="preserve">
</t>
    </r>
    <r>
      <rPr>
        <b/>
        <sz val="9"/>
        <color theme="1"/>
        <rFont val="Arial"/>
        <family val="2"/>
      </rPr>
      <t>3</t>
    </r>
    <r>
      <rPr>
        <sz val="9"/>
        <color theme="1"/>
        <rFont val="Arial"/>
        <family val="2"/>
      </rPr>
      <t>-</t>
    </r>
    <r>
      <rPr>
        <b/>
        <sz val="9"/>
        <color theme="1"/>
        <rFont val="Arial"/>
        <family val="2"/>
      </rPr>
      <t>Informe de monitoreo a Riesgos,</t>
    </r>
    <r>
      <rPr>
        <sz val="9"/>
        <color theme="1"/>
        <rFont val="Arial"/>
        <family val="2"/>
      </rPr>
      <t xml:space="preserve"> La OAP revisó la información de diseño de controles, reportada por los procesos en el DESI-FM-019 formato de monitoreo al Mapa de Riesgos por proceso V5 y elaboró el Informe Monitoreo Mapas de Riesgo UAERMV-1er cuatrimestre 2023.
</t>
    </r>
    <r>
      <rPr>
        <sz val="9"/>
        <color rgb="FF0070C0"/>
        <rFont val="Arial"/>
        <family val="2"/>
      </rPr>
      <t>https://www.umv.gov.co/portal/wp-content/uploads/2023/06/Informe-Monitoreo-Mapas-de-Riesgo-1er-Cuatrimestre-de-2023-05-31.docx</t>
    </r>
    <r>
      <rPr>
        <sz val="9"/>
        <color theme="1"/>
        <rFont val="Arial"/>
        <family val="2"/>
      </rPr>
      <t xml:space="preserve">
</t>
    </r>
    <r>
      <rPr>
        <b/>
        <sz val="9"/>
        <color theme="1"/>
        <rFont val="Arial"/>
        <family val="2"/>
      </rPr>
      <t xml:space="preserve">
4-Informe politicas MIPG.
</t>
    </r>
    <r>
      <rPr>
        <sz val="9"/>
        <color rgb="FF0070C0"/>
        <rFont val="Arial"/>
        <family val="2"/>
      </rPr>
      <t xml:space="preserve">https://uaermv.sharepoint.com/:w:/s/ProcesoDESI/EY2Pczb0JWVBtJFWIfQbu9cBPB5NohtCHw18lYAW4vcrdw?e=WA9mvA&amp;wdLOR=cE871C380-ACE2-CB45-9EC0-5E1F907E87BE.
</t>
    </r>
    <r>
      <rPr>
        <b/>
        <sz val="9"/>
        <color rgb="FF0070C0"/>
        <rFont val="Arial"/>
        <family val="2"/>
      </rPr>
      <t xml:space="preserve">
</t>
    </r>
    <r>
      <rPr>
        <b/>
        <sz val="9"/>
        <color theme="1"/>
        <rFont val="Arial"/>
        <family val="2"/>
      </rPr>
      <t xml:space="preserve">5.Seguimiento Plan de Adecuación MIPG (comité y/o correos electrónicos)
</t>
    </r>
    <r>
      <rPr>
        <sz val="9"/>
        <color theme="1"/>
        <rFont val="Arial"/>
        <family val="2"/>
      </rPr>
      <t xml:space="preserve">La OAP realizó el seguimiento  al plan de adecuación y sostenibilidad correspondiente al I trimestre del 2023, remitiendo las observaciones a cada lider de politica a traves de correo institucional y se presento en el CIGD del 28/04/2023.
</t>
    </r>
    <r>
      <rPr>
        <sz val="9"/>
        <color rgb="FF0070C0"/>
        <rFont val="Arial"/>
        <family val="2"/>
      </rPr>
      <t>https://uaermv.sharepoint.com/:f:/s/ProcesoDESI/EvmjeIBY-RVBu3wAz0ZlESgBEynnXTvA3UaCEkwBC1gdtQ?e=48R1uO</t>
    </r>
    <r>
      <rPr>
        <sz val="9"/>
        <color theme="1"/>
        <rFont val="Arial"/>
        <family val="2"/>
      </rPr>
      <t xml:space="preserve">
</t>
    </r>
    <r>
      <rPr>
        <b/>
        <sz val="9"/>
        <color theme="1"/>
        <rFont val="Arial"/>
        <family val="2"/>
      </rPr>
      <t xml:space="preserve">
6-Reportes oficial SEGPLAN 
</t>
    </r>
    <r>
      <rPr>
        <sz val="9"/>
        <color theme="1"/>
        <rFont val="Arial"/>
        <family val="2"/>
      </rPr>
      <t>La OAP realizó el proceso de actualización y seguimiento de los modulos de gestón, inversión, territorialización y actividades de SEGPLAN a corte 30 de marzo de 2023.</t>
    </r>
    <r>
      <rPr>
        <sz val="9"/>
        <color rgb="FF0070C0"/>
        <rFont val="Arial"/>
        <family val="2"/>
      </rPr>
      <t xml:space="preserve">
https://www.umv.gov.co/portal/transparencia2020/informes-de-seguimiento-a-segplan/
</t>
    </r>
    <r>
      <rPr>
        <b/>
        <sz val="9"/>
        <color theme="1"/>
        <rFont val="Arial"/>
        <family val="2"/>
      </rPr>
      <t xml:space="preserve">
7-Reporte oficial SPI
</t>
    </r>
    <r>
      <rPr>
        <sz val="9"/>
        <color theme="1"/>
        <rFont val="Arial"/>
        <family val="2"/>
      </rPr>
      <t>Durante lo corrido del año 2023, se realizó el reporte de los proyectos de inversión en el aplicativo del DNP - SPI.</t>
    </r>
    <r>
      <rPr>
        <sz val="9"/>
        <color rgb="FF0070C0"/>
        <rFont val="Arial"/>
        <family val="2"/>
      </rPr>
      <t xml:space="preserve">
https://uaermv.sharepoint.com/:f:/s/ProcesoDESI/EjazaRAhsU9Op3Sxet2-OLwBCRiydkh_AhZ9cls</t>
    </r>
    <r>
      <rPr>
        <b/>
        <sz val="9"/>
        <color rgb="FF0070C0"/>
        <rFont val="Arial"/>
        <family val="2"/>
      </rPr>
      <t>6</t>
    </r>
    <r>
      <rPr>
        <sz val="9"/>
        <color rgb="FF0070C0"/>
        <rFont val="Arial"/>
        <family val="2"/>
      </rPr>
      <t xml:space="preserve">HjCxag?e=k4nE2z
</t>
    </r>
    <r>
      <rPr>
        <b/>
        <sz val="9"/>
        <color theme="1"/>
        <rFont val="Arial"/>
        <family val="2"/>
      </rPr>
      <t xml:space="preserve">8-Boletines de seguimiento a proyectos de inversión (en el marco de las mesas de seguimiento 
trimestrales)
</t>
    </r>
    <r>
      <rPr>
        <sz val="9"/>
        <color theme="1"/>
        <rFont val="Arial"/>
        <family val="2"/>
      </rPr>
      <t>Durante lo corrido del año 2023, se realizó el informe trimestral, publicación de pildoras, mesas de socialización, e informes de avance mensual asociado a los proyectos de inversión de la UMV.</t>
    </r>
    <r>
      <rPr>
        <sz val="9"/>
        <color rgb="FF0070C0"/>
        <rFont val="Arial"/>
        <family val="2"/>
      </rPr>
      <t xml:space="preserve">
https://www.umv.gov.co/portal/transparencia2020/informes-de-seguimiento-a-proyectos-de-inversion/
</t>
    </r>
    <r>
      <rPr>
        <b/>
        <sz val="9"/>
        <color theme="1"/>
        <rFont val="Arial"/>
        <family val="2"/>
      </rPr>
      <t xml:space="preserve">
9.Informe de las convocatorias y/o nuevos mecanismos de financiación con los que la entidad puede contar.</t>
    </r>
    <r>
      <rPr>
        <sz val="9"/>
        <color theme="1"/>
        <rFont val="Arial"/>
        <family val="2"/>
      </rPr>
      <t xml:space="preserve">
Mapeo de las posibles convocatorias de Cooperación Internacional del trimestre 2
</t>
    </r>
    <r>
      <rPr>
        <sz val="9"/>
        <color rgb="FF0070C0"/>
        <rFont val="Arial"/>
        <family val="2"/>
      </rPr>
      <t xml:space="preserve">https://uaermv.sharepoint.com/:x:/s/ProcesoDESI/Ea_OoQN-HNFPn3rOLi7H--MBcVxrTq8f8UWOfDzyvaLpEw?e=3ToV7f&amp;wdLOR=c7CE9B134-7038-FB43-9FDD-4A94CC7E6F90
</t>
    </r>
    <r>
      <rPr>
        <b/>
        <sz val="9"/>
        <color theme="1"/>
        <rFont val="Arial"/>
        <family val="2"/>
      </rPr>
      <t xml:space="preserve">10.Publicaciones de aprobaciones documentales 
</t>
    </r>
    <r>
      <rPr>
        <sz val="9"/>
        <color theme="1"/>
        <rFont val="Arial"/>
        <family val="2"/>
      </rPr>
      <t xml:space="preserve">Evidencia de las novedades documentales publicadas de Abril a Junio 2023.
</t>
    </r>
    <r>
      <rPr>
        <sz val="9"/>
        <color rgb="FF0070C0"/>
        <rFont val="Arial"/>
        <family val="2"/>
      </rPr>
      <t xml:space="preserve">https://uaermv.sharepoint.com/sites/ProcesoDESI/Documentos%20compartidos/Forms/AllItems.aspx?ct=1688064731904&amp;or=OWA%2DNT&amp;cid=316071d8%2De93f%2Db08a%2D6724%2D42e3f93183fb&amp;ga=1&amp;id=%2Fsites%2FProcesoDESI%2FDocumentos%20compartidos%2F1%2E%20REPORTES%20PROCESO%20DESI%2FDESI%202023%2FSEGUIMIENTO%20ENLACE%20PROCESO%20DESI%5F2023%2FSEGUIMIENTO%20INDICADOR%20DESI%20VIGENCIA%202023%2FEVIDENCIAS%20REPORTE%202DO%20TRIMESTRE%202023%2DDESI%2FNOVEDADES%20DOCUMENTALES%20ABRIL%2DJUNIO&amp;viewid=91cc1393%2De00b%2D43d7%2D8b8a%2De1215939b8ee
</t>
    </r>
    <r>
      <rPr>
        <b/>
        <sz val="9"/>
        <color theme="1"/>
        <rFont val="Arial"/>
        <family val="2"/>
      </rPr>
      <t xml:space="preserve">
11.Diligenciamiento del Indice de Transparencia de Bogotá periodo 2022 - 2023
</t>
    </r>
    <r>
      <rPr>
        <sz val="9"/>
        <color theme="1"/>
        <rFont val="Arial"/>
        <family val="2"/>
      </rPr>
      <t xml:space="preserve">Se diligenció de manera completa el formulario del índice de Transparencia de Bogotá en el periodo definido por la Veeduria Distrital y Transparencia por Colombia.
</t>
    </r>
    <r>
      <rPr>
        <sz val="9"/>
        <color rgb="FF0070C0"/>
        <rFont val="Arial"/>
        <family val="2"/>
      </rPr>
      <t>https://uaermv.sharepoint.com/sites/ProcesoDESI/Documentos%20compartidos/Forms/AllItems.aspx?id=%2Fsites%2FProcesoDESI%2FDocumentos%20compartidos%2F150%20300%20PLANES%2F150%20300%20160%20Planes%20de%20Transparencia%2F2023%2FITB%2FREPORTE%5FITB&amp;p=true&amp;ga=1</t>
    </r>
    <r>
      <rPr>
        <sz val="9"/>
        <color theme="1"/>
        <rFont val="Arial"/>
        <family val="2"/>
      </rPr>
      <t xml:space="preserve">
</t>
    </r>
    <r>
      <rPr>
        <b/>
        <sz val="9"/>
        <color theme="1"/>
        <rFont val="Arial"/>
        <family val="2"/>
      </rPr>
      <t xml:space="preserve">
</t>
    </r>
    <r>
      <rPr>
        <sz val="9"/>
        <color theme="1"/>
        <rFont val="Arial"/>
        <family val="2"/>
      </rPr>
      <t xml:space="preserve">
</t>
    </r>
  </si>
  <si>
    <t xml:space="preserve">RESULTADOS
VIGENCIA ANTERIOR </t>
  </si>
  <si>
    <t>Respecto a la vigencia anterior ( segundo triimestre de la vigencia 2022),  se mantiene un cumplimiento del 100%  respecto al mismo perido, sin embargo  se recomienda continuar  con el  fortalecimiento del proceso en  busca de mejora continua.</t>
  </si>
  <si>
    <t>PLANIFICACIÓN DE LA INTERVENCIÓN VIAL</t>
  </si>
  <si>
    <t>INTERVENCIONES PRIORIZADAS PARA MISIONALIDAD</t>
  </si>
  <si>
    <t>PIV-IND-001</t>
  </si>
  <si>
    <t>PRIORIZAR 100% DE LA META PROGRAMADA ANUAL PARA PRIORIZACIÓN</t>
  </si>
  <si>
    <t>Medir el avance en las vías priorizadas, con el fin de garantizar que la UAERMV a través de la SPI tenga segmentos para ejecutar y dé cumplimiento a la meta de intervención de la Entidad.</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</si>
  <si>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</si>
  <si>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MAYO 2020</t>
  </si>
  <si>
    <t>SIGMA</t>
  </si>
  <si>
    <t>Planificación de la Intervención Vial</t>
  </si>
  <si>
    <t>Subdirección de Mejoramiento de la Malla Vial</t>
  </si>
  <si>
    <r>
      <t>((</t>
    </r>
    <r>
      <rPr>
        <sz val="11"/>
        <rFont val="Arial"/>
        <family val="2"/>
      </rPr>
      <t>km/carril de impacto priorizados/</t>
    </r>
    <r>
      <rPr>
        <sz val="11"/>
        <rFont val="Arial"/>
        <family val="2"/>
      </rPr>
      <t>Meta  programada anual para priorización) *100)</t>
    </r>
  </si>
  <si>
    <t>km/carril de impacto priorizados</t>
  </si>
  <si>
    <t>% de Meta  programada anual para priorización</t>
  </si>
  <si>
    <t>TRIM 1</t>
  </si>
  <si>
    <r>
      <t xml:space="preserve">Se priorizaron </t>
    </r>
    <r>
      <rPr>
        <b/>
        <sz val="11"/>
        <rFont val="Arial"/>
        <family val="2"/>
      </rPr>
      <t>545 PK</t>
    </r>
    <r>
      <rPr>
        <sz val="11"/>
        <rFont val="Arial"/>
        <family val="2"/>
      </rPr>
      <t xml:space="preserve"> en </t>
    </r>
    <r>
      <rPr>
        <b/>
        <sz val="11"/>
        <rFont val="Arial"/>
        <family val="2"/>
      </rPr>
      <t>520 CIV</t>
    </r>
    <r>
      <rPr>
        <sz val="11"/>
        <rFont val="Arial"/>
        <family val="2"/>
      </rPr>
      <t xml:space="preserve"> correspondientes a </t>
    </r>
    <r>
      <rPr>
        <b/>
        <sz val="11"/>
        <rFont val="Arial"/>
        <family val="2"/>
      </rPr>
      <t>87,87 Kilómetros-Carril</t>
    </r>
    <r>
      <rPr>
        <sz val="11"/>
        <rFont val="Arial"/>
        <family val="2"/>
      </rPr>
      <t xml:space="preserve">. Adicionalmente se informa que de los segmentos priorizados en vigencias anteriores hay un rezago de segmentos que no fueron intervenidos en el 2022, equivalentes a 64,66 kilómetros-Carril, por otra parte, se excluyo 1 PK correspondiente a 0,30 Kilómetros carril, finalmente la Gerencia de intervención incluyó por el Procedimiento IMVI-PR-003, 10,27 Kilómetros-Carril con 47 PK por  lo cual se presenta una priorización efectiva correspondiente a </t>
    </r>
    <r>
      <rPr>
        <b/>
        <sz val="11"/>
        <rFont val="Arial"/>
        <family val="2"/>
      </rPr>
      <t>162,50 Kilómetros Carril</t>
    </r>
    <r>
      <rPr>
        <sz val="11"/>
        <rFont val="Arial"/>
        <family val="2"/>
      </rPr>
      <t xml:space="preserve">, con el </t>
    </r>
    <r>
      <rPr>
        <b/>
        <sz val="11"/>
        <rFont val="Arial"/>
        <family val="2"/>
      </rPr>
      <t>36,5%</t>
    </r>
    <r>
      <rPr>
        <sz val="11"/>
        <rFont val="Arial"/>
        <family val="2"/>
      </rPr>
      <t xml:space="preserve"> de la meta anual programada y el </t>
    </r>
    <r>
      <rPr>
        <b/>
        <sz val="11"/>
        <rFont val="Arial"/>
        <family val="2"/>
      </rPr>
      <t>108,3%</t>
    </r>
    <r>
      <rPr>
        <sz val="11"/>
        <rFont val="Arial"/>
        <family val="2"/>
      </rPr>
      <t xml:space="preserve"> de la meta trimestral programada. Por lo anterior se indica, que la meta acumulada del primer trimestre ha tenido modificaciones tanto en número de PK como en Kilómetros carril, debido a la activación de segmentos suspendidos por parte de la GI, exclusión de PK y por la variación entre la áreas ejecutadas por la GI y las reportadas por el IDU.</t>
    </r>
  </si>
  <si>
    <t>TRIM 2</t>
  </si>
  <si>
    <r>
      <t xml:space="preserve">Se priorizaron </t>
    </r>
    <r>
      <rPr>
        <b/>
        <sz val="11"/>
        <rFont val="Arial"/>
        <family val="2"/>
      </rPr>
      <t>780 PK</t>
    </r>
    <r>
      <rPr>
        <sz val="11"/>
        <rFont val="Arial"/>
        <family val="2"/>
      </rPr>
      <t xml:space="preserve"> en </t>
    </r>
    <r>
      <rPr>
        <b/>
        <sz val="11"/>
        <rFont val="Arial"/>
        <family val="2"/>
      </rPr>
      <t>752 CIV</t>
    </r>
    <r>
      <rPr>
        <sz val="11"/>
        <rFont val="Arial"/>
        <family val="2"/>
      </rPr>
      <t xml:space="preserve"> correspondientes a </t>
    </r>
    <r>
      <rPr>
        <b/>
        <sz val="11"/>
        <rFont val="Arial"/>
        <family val="2"/>
      </rPr>
      <t xml:space="preserve">118,51 Kilómetros-Carril, </t>
    </r>
    <r>
      <rPr>
        <sz val="11"/>
        <rFont val="Arial"/>
        <family val="2"/>
      </rPr>
      <t xml:space="preserve">adicionalmente se excluyo 1 PK correspondiente a 0,57 Kilómetros carril y se suspendieron 2 PK con 0,14 kilómetros carril, finalmente la Gerencia de intervención incluyó por el Procedimiento IMVI-PR-003; 22,57 Kilómetros-Carril con 114 PK por  lo cual se presenta una priorización efectiva correspondiente a </t>
    </r>
    <r>
      <rPr>
        <b/>
        <sz val="11"/>
        <rFont val="Arial"/>
        <family val="2"/>
      </rPr>
      <t>140,37 Kilómetros Carril</t>
    </r>
    <r>
      <rPr>
        <sz val="11"/>
        <rFont val="Arial"/>
        <family val="2"/>
      </rPr>
      <t xml:space="preserve">, con el </t>
    </r>
    <r>
      <rPr>
        <b/>
        <sz val="11"/>
        <rFont val="Arial"/>
        <family val="2"/>
      </rPr>
      <t>31,6%</t>
    </r>
    <r>
      <rPr>
        <sz val="11"/>
        <rFont val="Arial"/>
        <family val="2"/>
      </rPr>
      <t xml:space="preserve"> de la meta anual programada y el </t>
    </r>
    <r>
      <rPr>
        <b/>
        <sz val="11"/>
        <rFont val="Arial"/>
        <family val="2"/>
      </rPr>
      <t>100,3%</t>
    </r>
    <r>
      <rPr>
        <sz val="11"/>
        <rFont val="Arial"/>
        <family val="2"/>
      </rPr>
      <t xml:space="preserve"> de la meta trimestral programada.</t>
    </r>
  </si>
  <si>
    <t>TRIM 3</t>
  </si>
  <si>
    <t>TRIM 4</t>
  </si>
  <si>
    <t>TRIMESTRE</t>
  </si>
  <si>
    <t>AVANCE DEL TRIM (km-carril)</t>
  </si>
  <si>
    <t>ACUMULADO (km-carril)</t>
  </si>
  <si>
    <t>META (km-carril)</t>
  </si>
  <si>
    <t>TRIM1</t>
  </si>
  <si>
    <t>TRIM2</t>
  </si>
  <si>
    <t>TRIM3</t>
  </si>
  <si>
    <t>TRIM4</t>
  </si>
  <si>
    <t>En la vigencia anterior había un rezago de priorización acumulado.</t>
  </si>
  <si>
    <t>No aplica.</t>
  </si>
  <si>
    <t>Se avanza en la priorización, conforme a la planificación</t>
  </si>
  <si>
    <t>SEGUIMIENTO A INTERVENCIONES  EJECUTADAS</t>
  </si>
  <si>
    <t>PIV-IND-002</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</si>
  <si>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</si>
  <si>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</si>
  <si>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</si>
  <si>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SMVL ejecutados con cambio de carpeta y rehabilitación</t>
  </si>
  <si>
    <t>Subdirecciòn Tècnica de Producciòn e Intervenciòn.</t>
  </si>
  <si>
    <t>Subdirección de Mejoramiento de la Malla Vial Local</t>
  </si>
  <si>
    <t xml:space="preserve">(# Elementos PK_ID con visita de  seguimiento (CC y RH)/# Elementos PK_ID programados para seguimiento) *100 </t>
  </si>
  <si>
    <t># de Elementos PK_ID con visita de  seguimiento</t>
  </si>
  <si>
    <t># de Elementos PK_ID programados para seguimiento</t>
  </si>
  <si>
    <t>Se realizaron visitas de seguimiento a 687 elementos viales que corresponden al 34% de la meta anual programada y al 101% de la meta trimestral programada.El indicador se considera apropiado de acuerdo a la cantidad prevista en la etapa de planeación y los rangos de gestión establecidos.</t>
  </si>
  <si>
    <t>Se realizaron visitas de seguimiento a 554 elementos viales que corresponden al 27% de la meta anual programada y al 101% de la meta trimestral programada.El indicador se considera apropiado de acuerdo a la cantidad prevista en la etapa de planeación y los rangos de gestión establecidos.</t>
  </si>
  <si>
    <t xml:space="preserve">AVANCE DEL TRIM </t>
  </si>
  <si>
    <t>ACUMULADO</t>
  </si>
  <si>
    <t>META</t>
  </si>
  <si>
    <t>Las visitas de seguimiento se programan y se ejecutan teniendo en cuenta la fecha de ejecución de los segmentos, por tanto no existe una relación entre vigencias para analizar una desviación.</t>
  </si>
  <si>
    <t>INTERVENCIONES PRIORIZADAS EN LA MALLA VIAL RURAL</t>
  </si>
  <si>
    <t>PIV-IND-003</t>
  </si>
  <si>
    <t xml:space="preserve">PRIORIZAR  100% DE LA META PROGRAMADA ANUAL  PARA CONSERVACIÓN DE LA MALLA VIAL RURAL . </t>
  </si>
  <si>
    <t xml:space="preserve">Medir el avance en las vías priorizadas en la malla vial rural, con el fin de garantizar que la UAERMV a través de la SPI cuente con los segmentos viales para dar cumplimiento a la meta de intervención de la Entidad en la vigencia. </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</si>
  <si>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kilómetros carril priorizados de obra por esta dependencia a la Subdirección Técnica de Producción e Intervención.</t>
  </si>
  <si>
    <t>Reporte de kms/carril de obra de vías priorizadas y evaluadas por la SMVL</t>
  </si>
  <si>
    <t>(( Total de kms/carril de impacto priorizados/Meta  programada anual para priorización) *100)</t>
  </si>
  <si>
    <t>Meta  programada anual para priorización</t>
  </si>
  <si>
    <r>
      <t>No se efectuaron priorizaciones en el primer trimestre</t>
    </r>
    <r>
      <rPr>
        <b/>
        <sz val="11"/>
        <rFont val="Arial"/>
        <family val="2"/>
      </rPr>
      <t xml:space="preserve">. </t>
    </r>
    <r>
      <rPr>
        <sz val="11"/>
        <rFont val="Arial"/>
        <family val="2"/>
      </rPr>
      <t xml:space="preserve">Por otra parte, se indica que la Gerencia de intervención tuvo un rezago de segmentos sin ejecutar en 2022 de 13,56 Kilómetros-Carril, clasificados en 10,75 Kilómetros Carril y 6 PK, los cuales corresponden a los segmentos del convenio de la Troncal Bolivariana en la localidad de Sumapaz y 2,81 Kilómetros Carril con 3 PK de otras localidades de Bogotá, por  lo cual se presenta una priorización efectiva correspondiente a </t>
    </r>
    <r>
      <rPr>
        <b/>
        <sz val="11"/>
        <rFont val="Arial"/>
        <family val="2"/>
      </rPr>
      <t>13,56 Kilómetros Carril</t>
    </r>
    <r>
      <rPr>
        <sz val="11"/>
        <rFont val="Arial"/>
        <family val="2"/>
      </rPr>
      <t xml:space="preserve">, equivalentes al </t>
    </r>
    <r>
      <rPr>
        <b/>
        <sz val="11"/>
        <rFont val="Arial"/>
        <family val="2"/>
      </rPr>
      <t>96,9%</t>
    </r>
    <r>
      <rPr>
        <sz val="11"/>
        <rFont val="Arial"/>
        <family val="2"/>
      </rPr>
      <t xml:space="preserve"> de la meta anual programada y el </t>
    </r>
    <r>
      <rPr>
        <b/>
        <sz val="11"/>
        <rFont val="Arial"/>
        <family val="2"/>
      </rPr>
      <t>113%</t>
    </r>
    <r>
      <rPr>
        <sz val="11"/>
        <rFont val="Arial"/>
        <family val="2"/>
      </rPr>
      <t xml:space="preserve"> de la meta trimestral programada. Por lo anterior se indica, que la meta acumulada del primer trimestre ha tenido modificaciones tanto en número de PK como en Kilómetros carril, debido a la activación de segmentos suspendidos por parte de la GI, exclusión de PK y por la variación entre la áreas ejecutadas por la GI y las reportadas por el IDU.</t>
    </r>
  </si>
  <si>
    <t>No se efectuaron priorizaciones en el segundo trimestre.</t>
  </si>
  <si>
    <t>,</t>
  </si>
  <si>
    <t>INTERVENCIONES PRIORIZADAS DE CICLORUTAS</t>
  </si>
  <si>
    <t>PIV-IND-004</t>
  </si>
  <si>
    <t>PRIORIZAR  100% DE LA META PROGRAMADA ANUAL  PARA CICLORUTAS</t>
  </si>
  <si>
    <t xml:space="preserve">Medir el avance en las vías priorizadas, con el fin de garantizar que la UAERMV a través de la SPI cuente con las vías necesarias de ciclorutas y dé cumplimiento a la meta de intervención de la Entidad. </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</si>
  <si>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Técnica de Producción e Intervención.</t>
  </si>
  <si>
    <t>(( Total de Km priorizados/Meta  programada anual para priorización) *100)</t>
  </si>
  <si>
    <t>Km priorizados</t>
  </si>
  <si>
    <r>
      <t xml:space="preserve">Se priorizaron </t>
    </r>
    <r>
      <rPr>
        <b/>
        <sz val="11"/>
        <rFont val="Arial"/>
        <family val="2"/>
      </rPr>
      <t>43 PK</t>
    </r>
    <r>
      <rPr>
        <sz val="11"/>
        <rFont val="Arial"/>
        <family val="2"/>
      </rPr>
      <t xml:space="preserve"> en </t>
    </r>
    <r>
      <rPr>
        <b/>
        <sz val="11"/>
        <rFont val="Arial"/>
        <family val="2"/>
      </rPr>
      <t>42 CIV</t>
    </r>
    <r>
      <rPr>
        <sz val="11"/>
        <rFont val="Arial"/>
        <family val="2"/>
      </rPr>
      <t xml:space="preserve"> correspondientes a </t>
    </r>
    <r>
      <rPr>
        <b/>
        <sz val="11"/>
        <rFont val="Arial"/>
        <family val="2"/>
      </rPr>
      <t>6,44 Kilómetros-Lineal</t>
    </r>
    <r>
      <rPr>
        <sz val="11"/>
        <rFont val="Arial"/>
        <family val="2"/>
      </rPr>
      <t xml:space="preserve">. Por otra parte, se indica que la Gerencia de intervención tuvo un rezago de segmentos sin ejecutar en 2022 de 10,76 Kilómetros-Lineal con 104 PK, por  lo cual se presenta una priorización efectiva correspondiente a </t>
    </r>
    <r>
      <rPr>
        <b/>
        <sz val="11"/>
        <rFont val="Arial"/>
        <family val="2"/>
      </rPr>
      <t>17,20 Kilómetros Lineal</t>
    </r>
    <r>
      <rPr>
        <sz val="11"/>
        <rFont val="Arial"/>
        <family val="2"/>
      </rPr>
      <t xml:space="preserve">, equivalentes al </t>
    </r>
    <r>
      <rPr>
        <b/>
        <sz val="11"/>
        <rFont val="Arial"/>
        <family val="2"/>
      </rPr>
      <t>61,4%</t>
    </r>
    <r>
      <rPr>
        <sz val="11"/>
        <rFont val="Arial"/>
        <family val="2"/>
      </rPr>
      <t xml:space="preserve"> de la meta anual programada y el </t>
    </r>
    <r>
      <rPr>
        <b/>
        <sz val="11"/>
        <rFont val="Arial"/>
        <family val="2"/>
      </rPr>
      <t>101,2%</t>
    </r>
    <r>
      <rPr>
        <sz val="11"/>
        <rFont val="Arial"/>
        <family val="2"/>
      </rPr>
      <t xml:space="preserve"> de la meta trimestral programada. Por lo anterior se indica, que la meta acumulada del primer trimestre ha tenido modificaciones tanto en número de PK como en Kilómetros lineal, debido a la activación de segmentos suspendidos por parte de la GI y por la variación entre las dimensiones ejecutadas por la GI y las reportadas por el IDU.</t>
    </r>
  </si>
  <si>
    <r>
      <t xml:space="preserve">Se priorizaron </t>
    </r>
    <r>
      <rPr>
        <b/>
        <sz val="11"/>
        <rFont val="Arial"/>
        <family val="2"/>
      </rPr>
      <t>18 PK</t>
    </r>
    <r>
      <rPr>
        <sz val="11"/>
        <rFont val="Arial"/>
        <family val="2"/>
      </rPr>
      <t xml:space="preserve"> en </t>
    </r>
    <r>
      <rPr>
        <b/>
        <sz val="11"/>
        <rFont val="Arial"/>
        <family val="2"/>
      </rPr>
      <t>16 CIV</t>
    </r>
    <r>
      <rPr>
        <sz val="11"/>
        <rFont val="Arial"/>
        <family val="2"/>
      </rPr>
      <t xml:space="preserve"> correspondientes a </t>
    </r>
    <r>
      <rPr>
        <b/>
        <sz val="11"/>
        <rFont val="Arial"/>
        <family val="2"/>
      </rPr>
      <t>3,97 Kilómetros-Lineal</t>
    </r>
    <r>
      <rPr>
        <sz val="11"/>
        <rFont val="Arial"/>
        <family val="2"/>
      </rPr>
      <t xml:space="preserve">, equivalentes al </t>
    </r>
    <r>
      <rPr>
        <b/>
        <sz val="11"/>
        <rFont val="Arial"/>
        <family val="2"/>
      </rPr>
      <t>14,2%</t>
    </r>
    <r>
      <rPr>
        <sz val="11"/>
        <rFont val="Arial"/>
        <family val="2"/>
      </rPr>
      <t xml:space="preserve"> de la meta anual programada y el </t>
    </r>
    <r>
      <rPr>
        <b/>
        <sz val="11"/>
        <rFont val="Arial"/>
        <family val="2"/>
      </rPr>
      <t>99,3%</t>
    </r>
    <r>
      <rPr>
        <sz val="11"/>
        <rFont val="Arial"/>
        <family val="2"/>
      </rPr>
      <t xml:space="preserve"> de la meta trimestral programada.</t>
    </r>
  </si>
  <si>
    <t>La Gerencia de intervención tuvo un rezago de segmentos sin ejecutar en 2022.</t>
  </si>
  <si>
    <t>No Aplica.</t>
  </si>
  <si>
    <t>Se avanza en la priorización conforme a la planificación</t>
  </si>
  <si>
    <t>ASISTENCIA TÉCNICA A LOCALIDADES</t>
  </si>
  <si>
    <t>PIV-IND-005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</si>
  <si>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</si>
  <si>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</si>
  <si>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</si>
  <si>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</si>
  <si>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trabajo programadas/Mesas de trabajo ejecutadas) *100)</t>
  </si>
  <si>
    <t>MESAS DE EJECUTADAS</t>
  </si>
  <si>
    <t>MESAS DE TRABAJO PROGRAMADAS</t>
  </si>
  <si>
    <t>Se realizaron (11) reuniones de asistencia técnica a localidades con Profesionales y Funcionarios de las Alcaldías Locales y Fondos de Desarrollo Local.</t>
  </si>
  <si>
    <t>Se realizaron (8) reuniones de asistencia técnica a localidades con Profesionales y Funcionarios de las Alcaldías Locales y Fondos de Desarrollo Local.</t>
  </si>
  <si>
    <t>TRIM.</t>
  </si>
  <si>
    <t>AVANCE DEL TRIM (# de mesas)</t>
  </si>
  <si>
    <t>ACUMULADO (# de mesas)</t>
  </si>
  <si>
    <t>META (# de mesas)</t>
  </si>
  <si>
    <t>No se presentó desviación</t>
  </si>
  <si>
    <t>DIAGNÓSTICOS REALIZADOS</t>
  </si>
  <si>
    <t>PIV-IND-007</t>
  </si>
  <si>
    <t xml:space="preserve">REALIZAR 100% DE LA META DE DIAGNÓSTICO PROPUESTA A TRAVÉS DEL APLICATIVO SIGMA A ELEMENTOS (PK_ID) EN LA VIGENCIA. </t>
  </si>
  <si>
    <t>Medir el avance en el desarrollo de la actividad de diagnóstico que realiza la Subdirección Técnica de Mejoramiento de la Malla Vial Local con el fin de asegurar el cumplimiento de la meta de diagnóstico propuesta para la vigencia.</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</si>
  <si>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</si>
  <si>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Base de datos del SIGMA</t>
  </si>
  <si>
    <t>((Elementos PK_ID diagnosticados /Elementos PK_ID programados en la Vigencia) *100)</t>
  </si>
  <si>
    <t>ELEMENTOS PK_ID DIAGNOSTICADOS</t>
  </si>
  <si>
    <t>ELEMENTOS PK_ID PROGRAMADOS</t>
  </si>
  <si>
    <r>
      <t xml:space="preserve">Se realizó visitas de diagnóstico a </t>
    </r>
    <r>
      <rPr>
        <b/>
        <sz val="11"/>
        <color rgb="FF000000"/>
        <rFont val="Arial"/>
        <family val="2"/>
      </rPr>
      <t>4.226</t>
    </r>
    <r>
      <rPr>
        <b/>
        <sz val="11"/>
        <rFont val="Arial"/>
        <family val="2"/>
      </rPr>
      <t xml:space="preserve"> PK</t>
    </r>
    <r>
      <rPr>
        <sz val="11"/>
        <rFont val="Arial"/>
        <family val="2"/>
      </rPr>
      <t xml:space="preserve"> en </t>
    </r>
    <r>
      <rPr>
        <b/>
        <sz val="11"/>
        <rFont val="Arial"/>
        <family val="2"/>
      </rPr>
      <t>3.983 CIV</t>
    </r>
    <r>
      <rPr>
        <sz val="11"/>
        <rFont val="Arial"/>
        <family val="2"/>
      </rPr>
      <t xml:space="preserve"> equivalentes a </t>
    </r>
    <r>
      <rPr>
        <b/>
        <sz val="11"/>
        <rFont val="Arial"/>
        <family val="2"/>
      </rPr>
      <t>462,80 Kilómetros-Carril</t>
    </r>
    <r>
      <rPr>
        <sz val="11"/>
        <rFont val="Arial"/>
        <family val="2"/>
      </rPr>
      <t xml:space="preserve">, correspondiente al </t>
    </r>
    <r>
      <rPr>
        <b/>
        <sz val="11"/>
        <rFont val="Arial"/>
        <family val="2"/>
      </rPr>
      <t>13,6%</t>
    </r>
    <r>
      <rPr>
        <sz val="11"/>
        <rFont val="Arial"/>
        <family val="2"/>
      </rPr>
      <t xml:space="preserve"> de la meta anual programada y el </t>
    </r>
    <r>
      <rPr>
        <b/>
        <sz val="11"/>
        <rFont val="Arial"/>
        <family val="2"/>
      </rPr>
      <t>100,6%</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 y en número de PK por el cambio de programas.</t>
    </r>
  </si>
  <si>
    <r>
      <t xml:space="preserve">Se realizó visitas de diagnóstico a </t>
    </r>
    <r>
      <rPr>
        <b/>
        <sz val="11"/>
        <color rgb="FF000000"/>
        <rFont val="Arial"/>
        <family val="2"/>
      </rPr>
      <t>8.265</t>
    </r>
    <r>
      <rPr>
        <b/>
        <sz val="11"/>
        <rFont val="Arial"/>
        <family val="2"/>
      </rPr>
      <t xml:space="preserve"> PK</t>
    </r>
    <r>
      <rPr>
        <sz val="11"/>
        <rFont val="Arial"/>
        <family val="2"/>
      </rPr>
      <t xml:space="preserve"> en </t>
    </r>
    <r>
      <rPr>
        <b/>
        <sz val="11"/>
        <rFont val="Arial"/>
        <family val="2"/>
      </rPr>
      <t>7.887 CIV</t>
    </r>
    <r>
      <rPr>
        <sz val="11"/>
        <rFont val="Arial"/>
        <family val="2"/>
      </rPr>
      <t xml:space="preserve"> equivalentes a </t>
    </r>
    <r>
      <rPr>
        <b/>
        <sz val="11"/>
        <rFont val="Arial"/>
        <family val="2"/>
      </rPr>
      <t>922,72 Kilómetros-Carril</t>
    </r>
    <r>
      <rPr>
        <sz val="11"/>
        <rFont val="Arial"/>
        <family val="2"/>
      </rPr>
      <t xml:space="preserve">, correspondiente al </t>
    </r>
    <r>
      <rPr>
        <b/>
        <sz val="11"/>
        <rFont val="Arial"/>
        <family val="2"/>
      </rPr>
      <t>26,7%</t>
    </r>
    <r>
      <rPr>
        <sz val="11"/>
        <rFont val="Arial"/>
        <family val="2"/>
      </rPr>
      <t xml:space="preserve"> de la meta anual programada y el </t>
    </r>
    <r>
      <rPr>
        <b/>
        <sz val="11"/>
        <rFont val="Arial"/>
        <family val="2"/>
      </rPr>
      <t>102%</t>
    </r>
    <r>
      <rPr>
        <sz val="11"/>
        <rFont val="Arial"/>
        <family val="2"/>
      </rPr>
      <t xml:space="preserve"> de la meta trimestral programada. Por otra parte es importante indicar que se están reportando todos los tipos elemento (calzada, bahía, andén, ciclorruta, etc.).</t>
    </r>
  </si>
  <si>
    <t>Debido a que durante el periodo de enero a marzo no se ha contratado la totalidad de ingenieros de diagnostico la cifra de inspecciones fue menor.</t>
  </si>
  <si>
    <t>Se encuentran en proceso de evaluación la contratación por parte de la entidad, de los ingenieros diagnosticadores.</t>
  </si>
  <si>
    <t>Se avanza en el diagnóstico, conforme a la planificación</t>
  </si>
  <si>
    <t>No aplica</t>
  </si>
  <si>
    <t>CONTROL, EVALUACIÓN Y MEJORA DE LA GESTIÓN</t>
  </si>
  <si>
    <t>CUMPLIMIENTO 
DEL PLAN ANUAL DE AUDITORÍAS</t>
  </si>
  <si>
    <t>CEM-IND-001</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</si>
  <si>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</si>
  <si>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</si>
  <si>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</si>
  <si>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MARZO DE 2022</t>
  </si>
  <si>
    <t>(CEM-FM-001) Plan Anual de Auditoria, aprobado por el CICCI</t>
  </si>
  <si>
    <t>CEM-Control, Evaluación y Mejora de la Gestión</t>
  </si>
  <si>
    <t>Jefe Oficina de Control Interno 006-01</t>
  </si>
  <si>
    <t>(Sumatoria de actividades del PAA ejecutadas / Sumatoria de actividades del PAA programadas) x 100</t>
  </si>
  <si>
    <t>Sumatoria de actividades del PAA ejecutadas</t>
  </si>
  <si>
    <t>Sumatoria de actividades del PAA programadas</t>
  </si>
  <si>
    <t>% cumplimiento</t>
  </si>
  <si>
    <r>
      <t>De un total de 107 actividades programadas para la vigencia, en el PAA-Plan Anual de Auditorías V-1 aprobada en el CICCI 1-2023 (30-01-2023), se programaron 35 actividades a realizar ejecutando 34 = 103%</t>
    </r>
    <r>
      <rPr>
        <b/>
        <sz val="11"/>
        <rFont val="Arial"/>
        <family val="2"/>
      </rPr>
      <t xml:space="preserve"> de cumplimiento. </t>
    </r>
    <r>
      <rPr>
        <sz val="11"/>
        <rFont val="Arial"/>
        <family val="2"/>
      </rPr>
      <t xml:space="preserve">
La actividad ADICIONAL que se ejecutó corresponde a un requerimiento especial de la Secretaría General de</t>
    </r>
    <r>
      <rPr>
        <i/>
        <u/>
        <sz val="11"/>
        <rFont val="Arial"/>
        <family val="2"/>
      </rPr>
      <t xml:space="preserve"> Realizar verificación de la recepción y envío de la información mensual reportada en SIVICOF por la Secretaría General</t>
    </r>
    <r>
      <rPr>
        <sz val="11"/>
        <rFont val="Arial"/>
        <family val="2"/>
      </rPr>
      <t xml:space="preserve"> en el  mes de marzo </t>
    </r>
  </si>
  <si>
    <r>
      <t>De un total de 108 actividades programadas  ajustadas para la vigencia, en el PAA-Plan Anual de Auditorías V-2 aprobada  su modificación en el CICCI del 27 de abri, en el cual se incluyó una actividad adicional correspondiente a</t>
    </r>
    <r>
      <rPr>
        <b/>
        <sz val="11"/>
        <rFont val="Arial"/>
        <family val="2"/>
      </rPr>
      <t xml:space="preserve"> Realizar verificación de la recepción y envío de la información anual reportada en SIVICOF por la Secretaría General para un total de 108 actvidades. 
Para el segundo trimestre  </t>
    </r>
    <r>
      <rPr>
        <sz val="11"/>
        <rFont val="Arial"/>
        <family val="2"/>
      </rPr>
      <t>se programaron 23 actividades a realizar , ejecutando 23 = 100%</t>
    </r>
    <r>
      <rPr>
        <b/>
        <sz val="11"/>
        <rFont val="Arial"/>
        <family val="2"/>
      </rPr>
      <t xml:space="preserve"> de cumplimiento. </t>
    </r>
    <r>
      <rPr>
        <sz val="11"/>
        <rFont val="Arial"/>
        <family val="2"/>
      </rPr>
      <t xml:space="preserve">
</t>
    </r>
  </si>
  <si>
    <t>SUMATORIA</t>
  </si>
  <si>
    <t>Se cumplieron todas las actividades programadas y se adicionó 1 por requerimiento especial de la Secretaría General , modificación que será presentada en el proximo CICCI para ser incluida en el acumulado</t>
  </si>
  <si>
    <t xml:space="preserve">Seguir con la ejecución oportuna  de las actividades planeadas y reporte respectivo al CICCI de las modificaciones </t>
  </si>
  <si>
    <t xml:space="preserve">Se cumplieron las 23 actividades programadas para el trimestre sin novedad </t>
  </si>
  <si>
    <t xml:space="preserve">1. Continuar retroalimentando a los enlaces de los procesosel seguimiento producto del análisis realizado por la OCI.
2. Recordar la importancia de solicitar ampliación de plazo en el cumplimiento de las acciones con anterioridad debidamente justificado.
3. Reforzar con los enlaces el cargue de avances y evidencias en elaplicativo de planes de mejoramiento. 
4. Continuar realizando mesas de trabajo con los procesos que no logran el cumplimiento de las acciones formulada.
</t>
  </si>
  <si>
    <t>Para la vigencia actual se cerraron 45 acciones de 89;  19 menos respecto a la vigencia 2022, siendo secretaria el area con acciones asignadas y sin cerrar</t>
  </si>
  <si>
    <t xml:space="preserve">1,Continuar con el avance oportuno por parte de las areas en las acciones propuestas 
2.Continuar retroalimentando a los enlaces de los procesosel seguimiento producto del análisis realizado por la OCI. </t>
  </si>
  <si>
    <t xml:space="preserve">Para la actual vigencia se programaron 12 acciones menos  que el primer trimestre de la vigencia anterior y se logró un mayor procentaje  de acciones cumplidas y el cierre de 11 acciones que estaban vencidas </t>
  </si>
  <si>
    <r>
      <rPr>
        <b/>
        <i/>
        <u/>
        <sz val="9"/>
        <rFont val="Arial"/>
        <family val="2"/>
      </rPr>
      <t>1. ACCIONES PROGRAMADAS PARA CUMPLIR</t>
    </r>
    <r>
      <rPr>
        <b/>
        <u/>
        <sz val="9"/>
        <rFont val="Arial"/>
        <family val="2"/>
      </rPr>
      <t>:</t>
    </r>
    <r>
      <rPr>
        <u/>
        <sz val="9"/>
        <rFont val="Arial"/>
        <family val="2"/>
      </rPr>
      <t xml:space="preserve"> 89</t>
    </r>
    <r>
      <rPr>
        <sz val="9"/>
        <rFont val="Arial"/>
        <family val="2"/>
      </rPr>
      <t xml:space="preserve"> acciones en 4 dependencias
</t>
    </r>
    <r>
      <rPr>
        <i/>
        <sz val="9"/>
        <rFont val="Arial"/>
        <family val="2"/>
      </rPr>
      <t>Gerencia Ambiental Social y de Atencion al Usuario:</t>
    </r>
    <r>
      <rPr>
        <sz val="9"/>
        <rFont val="Arial"/>
        <family val="2"/>
      </rPr>
      <t xml:space="preserve"> 12
Gerencia de Intervención:6
</t>
    </r>
    <r>
      <rPr>
        <i/>
        <sz val="9"/>
        <rFont val="Arial"/>
        <family val="2"/>
      </rPr>
      <t xml:space="preserve">Gerencia de Produccion: 14
Secretaría General: 47
Subdireccion Tecnica de Producción e Intervención:9
Subdireccion Tecnica de Mejoramiento Malla Vial Local: 1
</t>
    </r>
    <r>
      <rPr>
        <sz val="9"/>
        <rFont val="Arial"/>
        <family val="2"/>
      </rPr>
      <t xml:space="preserve">
</t>
    </r>
    <r>
      <rPr>
        <b/>
        <sz val="9"/>
        <rFont val="Arial"/>
        <family val="2"/>
      </rPr>
      <t>1.1 ACCIONES CUMPLIDAS</t>
    </r>
    <r>
      <rPr>
        <b/>
        <sz val="9"/>
        <color rgb="FF00B050"/>
        <rFont val="Arial"/>
        <family val="2"/>
      </rPr>
      <t>:</t>
    </r>
    <r>
      <rPr>
        <sz val="9"/>
        <rFont val="Arial"/>
        <family val="2"/>
      </rPr>
      <t xml:space="preserve"> se cumplieron 45 acciones (51%)
Gerencia Ambiental Social y de Atencion al Usuario:2
Gerencia de Intervención:6
Gerencia de Produccion:3 
Secretaría General: 24
Subdireccion Tecnica de Producción e Intervención:9
Subdireccion Tecnica de Mejoramiento Malla Vial Local: 1
1.2</t>
    </r>
    <r>
      <rPr>
        <b/>
        <sz val="9"/>
        <rFont val="Arial"/>
        <family val="2"/>
      </rPr>
      <t xml:space="preserve"> ACCIONES PROGRAMADAS QUE SE VENCIERON DURANTE EL PERIODO</t>
    </r>
    <r>
      <rPr>
        <sz val="9"/>
        <rFont val="Arial"/>
        <family val="2"/>
      </rPr>
      <t xml:space="preserve">: 3 acciones de la Secretaria General
</t>
    </r>
    <r>
      <rPr>
        <b/>
        <i/>
        <u/>
        <sz val="9"/>
        <rFont val="Arial"/>
        <family val="2"/>
      </rPr>
      <t>2. ACCIONES VENCIDAS DE PERIODOS ANTERIORES AL 31 DE MARZO DE 2023 CON SEGUIMIENTO QUE NO APORTAN AL INDICADOR.</t>
    </r>
    <r>
      <rPr>
        <sz val="9"/>
        <rFont val="Arial"/>
        <family val="2"/>
      </rPr>
      <t xml:space="preserve">  se registraban 2</t>
    </r>
    <r>
      <rPr>
        <sz val="9"/>
        <color rgb="FFFF0000"/>
        <rFont val="Arial"/>
        <family val="2"/>
      </rPr>
      <t xml:space="preserve"> </t>
    </r>
    <r>
      <rPr>
        <sz val="9"/>
        <rFont val="Arial"/>
        <family val="2"/>
      </rPr>
      <t xml:space="preserve">acciones vencidas correspondientes al proceso de GTHU
</t>
    </r>
    <r>
      <rPr>
        <b/>
        <i/>
        <u/>
        <sz val="9"/>
        <rFont val="Arial"/>
        <family val="2"/>
      </rPr>
      <t>3. TOTAL DE ACCIONES VENCIDAS AL 30 DE JUNIO DE 2023</t>
    </r>
    <r>
      <rPr>
        <sz val="9"/>
        <rFont val="Arial"/>
        <family val="2"/>
      </rPr>
      <t xml:space="preserve">: 3 vencidas correspondientes al proceso de 1 GSIT,1 APIC,1 GRF
</t>
    </r>
  </si>
  <si>
    <r>
      <rPr>
        <b/>
        <i/>
        <u/>
        <sz val="9"/>
        <rFont val="Arial"/>
        <family val="2"/>
      </rPr>
      <t>1. ACCIONES PROGRAMADAS PARA CUMPLIR</t>
    </r>
    <r>
      <rPr>
        <b/>
        <u/>
        <sz val="9"/>
        <rFont val="Arial"/>
        <family val="2"/>
      </rPr>
      <t>:</t>
    </r>
    <r>
      <rPr>
        <u/>
        <sz val="9"/>
        <rFont val="Arial"/>
        <family val="2"/>
      </rPr>
      <t xml:space="preserve"> 25</t>
    </r>
    <r>
      <rPr>
        <sz val="9"/>
        <rFont val="Arial"/>
        <family val="2"/>
      </rPr>
      <t xml:space="preserve"> acciones en 4 dependencias
</t>
    </r>
    <r>
      <rPr>
        <i/>
        <sz val="9"/>
        <rFont val="Arial"/>
        <family val="2"/>
      </rPr>
      <t>Gerencia Ambiental Social y de Atencion al Usuario:</t>
    </r>
    <r>
      <rPr>
        <sz val="9"/>
        <rFont val="Arial"/>
        <family val="2"/>
      </rPr>
      <t xml:space="preserve"> 6
</t>
    </r>
    <r>
      <rPr>
        <i/>
        <sz val="9"/>
        <rFont val="Arial"/>
        <family val="2"/>
      </rPr>
      <t xml:space="preserve">Gerencia de Produccion: 2
Secretaría General: 16
Subdireccion Tecnica de Producción e Intervención:1
</t>
    </r>
    <r>
      <rPr>
        <sz val="9"/>
        <rFont val="Arial"/>
        <family val="2"/>
      </rPr>
      <t xml:space="preserve">
</t>
    </r>
    <r>
      <rPr>
        <b/>
        <sz val="9"/>
        <rFont val="Arial"/>
        <family val="2"/>
      </rPr>
      <t>1.1 ACCIONES CUMPLIDAS</t>
    </r>
    <r>
      <rPr>
        <b/>
        <sz val="9"/>
        <color rgb="FF00B050"/>
        <rFont val="Arial"/>
        <family val="2"/>
      </rPr>
      <t>:</t>
    </r>
    <r>
      <rPr>
        <sz val="9"/>
        <rFont val="Arial"/>
        <family val="2"/>
      </rPr>
      <t xml:space="preserve"> se cumplieron 23 acciones (92%)
GASA: 6
Gerencia de Produccion:2
Secretaria General: 14
Subdireccion Tecnica de Producción e Intervención:1
1.2</t>
    </r>
    <r>
      <rPr>
        <b/>
        <sz val="9"/>
        <rFont val="Arial"/>
        <family val="2"/>
      </rPr>
      <t xml:space="preserve"> ACCIONES PROGRAMADAS QUE SE VENCIERON DURANTE EL PERIODO</t>
    </r>
    <r>
      <rPr>
        <sz val="9"/>
        <rFont val="Arial"/>
        <family val="2"/>
      </rPr>
      <t xml:space="preserve">: 2 acciones de la Secretaria General
</t>
    </r>
    <r>
      <rPr>
        <b/>
        <i/>
        <u/>
        <sz val="9"/>
        <rFont val="Arial"/>
        <family val="2"/>
      </rPr>
      <t>2. ACCIONES VENCIDAS DE PERIODOS ANTERIORES AL 31 DE DICIEMBRE DE 2022 CON SEGUIMIENTO QUE NO APORTAN AL INDICADOR.</t>
    </r>
    <r>
      <rPr>
        <sz val="9"/>
        <rFont val="Arial"/>
        <family val="2"/>
      </rPr>
      <t xml:space="preserve">  se registraban 2</t>
    </r>
    <r>
      <rPr>
        <sz val="9"/>
        <color rgb="FFFF0000"/>
        <rFont val="Arial"/>
        <family val="2"/>
      </rPr>
      <t xml:space="preserve"> </t>
    </r>
    <r>
      <rPr>
        <sz val="9"/>
        <rFont val="Arial"/>
        <family val="2"/>
      </rPr>
      <t xml:space="preserve">acciones vencidas correspondientes al proceso de GTHU
</t>
    </r>
    <r>
      <rPr>
        <b/>
        <sz val="9"/>
        <rFont val="Arial"/>
        <family val="2"/>
      </rPr>
      <t>2.1. ACCIONES VENCIDAS CUMPLIDAS EN PERIODO</t>
    </r>
    <r>
      <rPr>
        <sz val="9"/>
        <rFont val="Arial"/>
        <family val="2"/>
      </rPr>
      <t xml:space="preserve">: 11 distribuidas en los procesos
PIV: 1
IMVI:2
EGTI: 1
GCON: 2
APIC: 1
GTHU:2
GSIT:1
</t>
    </r>
    <r>
      <rPr>
        <b/>
        <i/>
        <u/>
        <sz val="9"/>
        <rFont val="Arial"/>
        <family val="2"/>
      </rPr>
      <t>3. TOTAL DE ACCIONES VENCIDAS AL 31 DE MARZO DE 2021</t>
    </r>
    <r>
      <rPr>
        <sz val="9"/>
        <rFont val="Arial"/>
        <family val="2"/>
      </rPr>
      <t xml:space="preserve">: 3 vencidas correspondientes al proceso de 2 GLAB y 1 GTHU
</t>
    </r>
  </si>
  <si>
    <t>sumatoria de acciones correctivas con fecha de cierre dentro del corte trimestral</t>
  </si>
  <si>
    <t>sumatoria de acciones correctivas cerradas en el trimestre</t>
  </si>
  <si>
    <t>(Sumatoria de acciones correctivas cerradas en el trimestre / sumatoria de acciones correctivas
con fecha de cierre dentro del corte trimestral) x 100</t>
  </si>
  <si>
    <t>Seguimiento a las acciones correctivas en los planes de mejoramiento de auditorías internas</t>
  </si>
  <si>
    <t>El resultado del indicador permite conocer cada trimestre el avance de cumplimiento en la ejecución de las acciones correctivas en planes de mejoramiento, con fecha de cierre dentro del corte del seguimiento efectuado por la OCI.</t>
  </si>
  <si>
    <t>Determinar el nivel de cumplimiento ejecución de las acciones correctivas formuladas por los procesos en los planes de mejoramiento derivados de las auditorías internas efectuadas por la OCI, a la fecha de medición.</t>
  </si>
  <si>
    <t>90%  de cumplimiento de las acciones correctivas en planes de mejoramiento que fueron ejecutadas por los procesos</t>
  </si>
  <si>
    <t>CEM-002</t>
  </si>
  <si>
    <t>CUMPLIMIENTO DE LAS ACCIONES CORRECTIVAS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</si>
</sst>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C0A]mmm\-yy"/>
    <numFmt numFmtId="170" formatCode="0.0"/>
    <numFmt numFmtId="171" formatCode="_-* #,##0_-;\-* #,##0_-;_-* &quot;-&quot;??_-;_-@_-"/>
    <numFmt numFmtId="172" formatCode="0.0000%"/>
  </numFmts>
  <fonts count="68"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8"/>
      <name val="Arial"/>
      <family val="2"/>
    </font>
    <font>
      <sz val="8"/>
      <name val="Arial"/>
      <family val="2"/>
    </font>
    <font>
      <b/>
      <sz val="12"/>
      <name val="Calibri"/>
      <family val="2"/>
      <scheme val="minor"/>
    </font>
    <font>
      <b/>
      <sz val="9"/>
      <color indexed="81"/>
      <name val="Tahoma"/>
      <family val="2"/>
    </font>
    <font>
      <sz val="9"/>
      <color indexed="81"/>
      <name val="Tahoma"/>
      <family val="2"/>
    </font>
    <font>
      <sz val="11"/>
      <color rgb="FF000000"/>
      <name val="Arial"/>
      <family val="2"/>
    </font>
    <font>
      <b/>
      <sz val="10"/>
      <name val="Arial"/>
      <family val="2"/>
    </font>
    <font>
      <b/>
      <sz val="9"/>
      <name val="Arial"/>
      <family val="2"/>
    </font>
    <font>
      <sz val="9"/>
      <name val="Arial"/>
      <family val="2"/>
    </font>
    <font>
      <i/>
      <sz val="9"/>
      <name val="Arial"/>
      <family val="2"/>
    </font>
    <font>
      <b/>
      <sz val="9"/>
      <name val="Calibri"/>
      <family val="2"/>
      <scheme val="minor"/>
    </font>
    <font>
      <sz val="10"/>
      <color theme="1"/>
      <name val="Arial"/>
      <family val="2"/>
    </font>
    <font>
      <b/>
      <sz val="10"/>
      <color theme="1"/>
      <name val="Arial"/>
      <family val="2"/>
    </font>
    <font>
      <sz val="10"/>
      <color theme="1"/>
      <name val="Calibri"/>
      <family val="2"/>
      <scheme val="minor"/>
    </font>
    <font>
      <sz val="9"/>
      <color theme="1"/>
      <name val="Calibri"/>
      <family val="2"/>
      <scheme val="minor"/>
    </font>
    <font>
      <i/>
      <sz val="10"/>
      <name val="Arial"/>
      <family val="2"/>
    </font>
    <font>
      <b/>
      <sz val="10"/>
      <name val="Calibri"/>
      <family val="2"/>
      <scheme val="minor"/>
    </font>
    <font>
      <sz val="11"/>
      <color theme="1"/>
      <name val="Arial"/>
      <family val="2"/>
    </font>
    <font>
      <i/>
      <sz val="11"/>
      <color theme="1"/>
      <name val="Arial"/>
      <family val="2"/>
    </font>
    <font>
      <b/>
      <sz val="12"/>
      <color theme="1"/>
      <name val="Arial"/>
      <family val="2"/>
    </font>
    <font>
      <b/>
      <sz val="11"/>
      <color theme="1"/>
      <name val="Arial"/>
      <family val="2"/>
    </font>
    <font>
      <sz val="11"/>
      <color theme="1"/>
      <name val="Arial"/>
      <family val="2"/>
    </font>
    <font>
      <i/>
      <sz val="10"/>
      <color rgb="FF000000"/>
      <name val="Arial"/>
      <family val="2"/>
    </font>
    <font>
      <sz val="10"/>
      <color rgb="FF000000"/>
      <name val="Arial"/>
      <family val="2"/>
    </font>
    <font>
      <b/>
      <sz val="11"/>
      <color rgb="FF000000"/>
      <name val="Arial"/>
      <family val="2"/>
    </font>
    <font>
      <sz val="8"/>
      <color theme="1"/>
      <name val="Arial"/>
      <family val="2"/>
    </font>
    <font>
      <b/>
      <sz val="9"/>
      <color theme="1"/>
      <name val="Arial"/>
      <family val="2"/>
    </font>
    <font>
      <b/>
      <sz val="9"/>
      <color rgb="FF000000"/>
      <name val="Arial"/>
      <family val="2"/>
    </font>
    <font>
      <sz val="9"/>
      <color theme="1"/>
      <name val="Arial"/>
      <family val="2"/>
    </font>
    <font>
      <i/>
      <sz val="9"/>
      <color theme="1"/>
      <name val="Arial"/>
      <family val="2"/>
    </font>
    <font>
      <b/>
      <sz val="9"/>
      <color theme="1"/>
      <name val="Calibri"/>
      <family val="2"/>
    </font>
    <font>
      <b/>
      <sz val="12"/>
      <color theme="1"/>
      <name val="Calibri"/>
      <family val="2"/>
    </font>
    <font>
      <b/>
      <sz val="9"/>
      <color theme="1" tint="0.34998626667073579"/>
      <name val="Arial"/>
      <family val="2"/>
    </font>
    <font>
      <sz val="9"/>
      <color theme="1" tint="0.34998626667073579"/>
      <name val="Arial"/>
      <family val="2"/>
    </font>
    <font>
      <i/>
      <sz val="11"/>
      <color rgb="FFFF0000"/>
      <name val="Arial"/>
      <family val="2"/>
    </font>
    <font>
      <b/>
      <sz val="7.5"/>
      <name val="Arial"/>
      <family val="2"/>
    </font>
    <font>
      <sz val="16"/>
      <name val="Arial"/>
      <family val="2"/>
    </font>
    <font>
      <sz val="10.5"/>
      <name val="Arial"/>
      <family val="2"/>
    </font>
    <font>
      <b/>
      <u/>
      <sz val="10.5"/>
      <name val="Arial"/>
      <family val="2"/>
    </font>
    <font>
      <b/>
      <sz val="16"/>
      <name val="Arial"/>
      <family val="2"/>
    </font>
    <font>
      <b/>
      <u/>
      <sz val="10"/>
      <name val="Arial"/>
      <family val="2"/>
    </font>
    <font>
      <sz val="11"/>
      <color rgb="FFFF0000"/>
      <name val="Arial"/>
      <family val="2"/>
    </font>
    <font>
      <u/>
      <sz val="10"/>
      <name val="Arial"/>
      <family val="2"/>
    </font>
    <font>
      <sz val="10"/>
      <color rgb="FFFF0000"/>
      <name val="Arial"/>
      <family val="2"/>
    </font>
    <font>
      <sz val="8"/>
      <color rgb="FF000000"/>
      <name val="Arial"/>
      <family val="2"/>
    </font>
    <font>
      <i/>
      <sz val="8"/>
      <name val="Arial"/>
      <family val="2"/>
    </font>
    <font>
      <sz val="9"/>
      <color rgb="FFFF0000"/>
      <name val="Arial"/>
      <family val="2"/>
    </font>
    <font>
      <i/>
      <sz val="8"/>
      <color theme="1"/>
      <name val="Arial"/>
      <family val="2"/>
    </font>
    <font>
      <b/>
      <sz val="10"/>
      <color rgb="FF000000"/>
      <name val="Arial"/>
      <family val="2"/>
    </font>
    <font>
      <sz val="9"/>
      <color rgb="FF000000"/>
      <name val="Arial"/>
      <family val="2"/>
    </font>
    <font>
      <sz val="9"/>
      <color rgb="FF0070C0"/>
      <name val="Arial"/>
      <family val="2"/>
    </font>
    <font>
      <b/>
      <sz val="9"/>
      <color rgb="FF0070C0"/>
      <name val="Arial"/>
      <family val="2"/>
    </font>
    <font>
      <b/>
      <sz val="8"/>
      <name val="Calibri"/>
      <family val="2"/>
      <scheme val="minor"/>
    </font>
    <font>
      <b/>
      <sz val="9"/>
      <color rgb="FF000000"/>
      <name val="Tahoma"/>
      <family val="2"/>
    </font>
    <font>
      <sz val="9"/>
      <color rgb="FF000000"/>
      <name val="Tahoma"/>
      <family val="2"/>
    </font>
    <font>
      <b/>
      <sz val="14"/>
      <name val="Arial"/>
      <family val="2"/>
    </font>
    <font>
      <i/>
      <u/>
      <sz val="11"/>
      <name val="Arial"/>
      <family val="2"/>
    </font>
    <font>
      <b/>
      <i/>
      <u/>
      <sz val="9"/>
      <name val="Arial"/>
      <family val="2"/>
    </font>
    <font>
      <b/>
      <u/>
      <sz val="9"/>
      <name val="Arial"/>
      <family val="2"/>
    </font>
    <font>
      <u/>
      <sz val="9"/>
      <name val="Arial"/>
      <family val="2"/>
    </font>
    <font>
      <b/>
      <sz val="9"/>
      <color rgb="FF00B050"/>
      <name val="Arial"/>
      <family val="2"/>
    </font>
  </fonts>
  <fills count="1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FFFFFF"/>
        <bgColor indexed="64"/>
      </patternFill>
    </fill>
    <fill>
      <patternFill patternType="solid">
        <fgColor rgb="FFE7E6E6"/>
        <bgColor rgb="FFE7E6E6"/>
      </patternFill>
    </fill>
    <fill>
      <patternFill patternType="solid">
        <fgColor theme="0"/>
        <bgColor theme="0"/>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theme="9" tint="0.39997558519241921"/>
        <bgColor indexed="64"/>
      </patternFill>
    </fill>
    <fill>
      <patternFill patternType="solid">
        <fgColor rgb="FFFFFFFF"/>
        <bgColor rgb="FF000000"/>
      </patternFill>
    </fill>
    <fill>
      <patternFill patternType="solid">
        <fgColor theme="0" tint="-4.9989318521683403E-2"/>
        <bgColor indexed="64"/>
      </patternFill>
    </fill>
    <fill>
      <patternFill patternType="solid">
        <fgColor rgb="FFE7E6E6"/>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top style="medium">
        <color auto="1"/>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auto="1"/>
      </right>
      <top style="thin">
        <color auto="1"/>
      </top>
      <bottom/>
      <diagonal/>
    </border>
    <border>
      <left style="thin">
        <color indexed="64"/>
      </left>
      <right style="medium">
        <color indexed="64"/>
      </right>
      <top/>
      <bottom/>
      <diagonal/>
    </border>
    <border>
      <left/>
      <right style="medium">
        <color rgb="FF000000"/>
      </right>
      <top style="thin">
        <color rgb="FF000000"/>
      </top>
      <bottom/>
      <diagonal/>
    </border>
    <border>
      <left style="thin">
        <color rgb="FF000000"/>
      </left>
      <right/>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s>
  <cellStyleXfs count="13">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4" fillId="0" borderId="0"/>
    <xf numFmtId="9" fontId="28" fillId="0" borderId="0" applyFont="0" applyFill="0" applyBorder="0" applyAlignment="0" applyProtection="0"/>
    <xf numFmtId="9" fontId="24" fillId="0" borderId="0" applyFont="0" applyFill="0" applyBorder="0" applyAlignment="0" applyProtection="0"/>
    <xf numFmtId="41" fontId="1" fillId="0" borderId="0" applyFont="0" applyFill="0" applyBorder="0" applyAlignment="0" applyProtection="0"/>
    <xf numFmtId="0" fontId="1" fillId="0" borderId="0"/>
    <xf numFmtId="0" fontId="1" fillId="0" borderId="0"/>
  </cellStyleXfs>
  <cellXfs count="2445">
    <xf numFmtId="0" fontId="0" fillId="0" borderId="0" xfId="0"/>
    <xf numFmtId="0" fontId="2" fillId="0" borderId="0" xfId="2" applyFont="1"/>
    <xf numFmtId="0" fontId="2" fillId="0" borderId="0" xfId="2" applyFont="1" applyAlignment="1">
      <alignment horizontal="center"/>
    </xf>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8" fillId="0" borderId="23" xfId="3" applyFont="1" applyBorder="1" applyAlignment="1">
      <alignment vertical="center" wrapText="1"/>
    </xf>
    <xf numFmtId="0" fontId="6" fillId="0" borderId="38" xfId="3" applyFont="1" applyBorder="1" applyAlignment="1">
      <alignment horizontal="center" vertical="center" wrapText="1"/>
    </xf>
    <xf numFmtId="0" fontId="6" fillId="0" borderId="13" xfId="0" applyFont="1" applyBorder="1"/>
    <xf numFmtId="0" fontId="2" fillId="0" borderId="0" xfId="0" applyFont="1"/>
    <xf numFmtId="0" fontId="6" fillId="0" borderId="17" xfId="2" applyFont="1" applyBorder="1" applyAlignment="1">
      <alignment horizontal="center"/>
    </xf>
    <xf numFmtId="1" fontId="6" fillId="0" borderId="5" xfId="4" applyNumberFormat="1" applyFont="1" applyFill="1" applyBorder="1" applyAlignment="1">
      <alignment horizontal="center" vertical="center" wrapText="1"/>
    </xf>
    <xf numFmtId="9" fontId="6" fillId="0" borderId="5" xfId="4" applyNumberFormat="1" applyFont="1" applyFill="1" applyBorder="1" applyAlignment="1">
      <alignment horizontal="center" vertical="center" wrapText="1"/>
    </xf>
    <xf numFmtId="0" fontId="6" fillId="0" borderId="5" xfId="0" applyFont="1" applyBorder="1" applyAlignment="1">
      <alignment horizontal="center" vertical="center"/>
    </xf>
    <xf numFmtId="0" fontId="2" fillId="0" borderId="5" xfId="0" applyFont="1" applyBorder="1" applyAlignment="1">
      <alignment horizontal="center" vertical="center"/>
    </xf>
    <xf numFmtId="0" fontId="6" fillId="0" borderId="13" xfId="0" applyFont="1" applyBorder="1" applyAlignment="1">
      <alignment vertical="center"/>
    </xf>
    <xf numFmtId="166" fontId="6" fillId="2" borderId="48" xfId="2" applyNumberFormat="1" applyFont="1" applyFill="1" applyBorder="1" applyAlignment="1">
      <alignment horizontal="center" vertical="center" wrapText="1"/>
    </xf>
    <xf numFmtId="166" fontId="6" fillId="2" borderId="18" xfId="2" applyNumberFormat="1" applyFont="1" applyFill="1" applyBorder="1" applyAlignment="1">
      <alignment horizontal="center" vertical="center"/>
    </xf>
    <xf numFmtId="9" fontId="6" fillId="2" borderId="48" xfId="2" applyNumberFormat="1" applyFont="1" applyFill="1" applyBorder="1" applyAlignment="1">
      <alignment horizontal="center" vertical="center"/>
    </xf>
    <xf numFmtId="0" fontId="6" fillId="0" borderId="17" xfId="2" applyFont="1" applyBorder="1" applyAlignment="1">
      <alignment horizontal="center" vertical="center"/>
    </xf>
    <xf numFmtId="0" fontId="2" fillId="0" borderId="0" xfId="0" applyFont="1" applyAlignment="1">
      <alignment vertical="center"/>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51" xfId="2" applyFont="1" applyBorder="1" applyAlignment="1">
      <alignment horizontal="center"/>
    </xf>
    <xf numFmtId="0" fontId="6" fillId="0" borderId="10" xfId="2" applyFont="1" applyBorder="1" applyAlignment="1">
      <alignment horizontal="center"/>
    </xf>
    <xf numFmtId="0" fontId="2" fillId="0" borderId="11"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9" fillId="3" borderId="17" xfId="0" applyFont="1" applyFill="1" applyBorder="1" applyAlignment="1">
      <alignment vertical="center" wrapText="1"/>
    </xf>
    <xf numFmtId="0" fontId="9"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51" xfId="2" applyFont="1" applyBorder="1" applyAlignment="1">
      <alignment horizontal="center"/>
    </xf>
    <xf numFmtId="0" fontId="2" fillId="0" borderId="0" xfId="2" applyFont="1" applyAlignment="1">
      <alignment horizontal="center"/>
    </xf>
    <xf numFmtId="0" fontId="8" fillId="0" borderId="38" xfId="3" applyFont="1" applyBorder="1" applyAlignment="1">
      <alignment vertical="center" wrapText="1"/>
    </xf>
    <xf numFmtId="0" fontId="7" fillId="3" borderId="38" xfId="3" applyFont="1" applyFill="1" applyBorder="1" applyAlignment="1">
      <alignment horizontal="center" vertical="center" wrapText="1"/>
    </xf>
    <xf numFmtId="0" fontId="6" fillId="0" borderId="38" xfId="3" applyFont="1" applyBorder="1" applyAlignment="1">
      <alignment vertical="center" wrapText="1"/>
    </xf>
    <xf numFmtId="0" fontId="14" fillId="2" borderId="2" xfId="0" applyFont="1" applyFill="1" applyBorder="1" applyAlignment="1">
      <alignment horizontal="center" vertical="center" wrapText="1"/>
    </xf>
    <xf numFmtId="0" fontId="14" fillId="2" borderId="52" xfId="0" applyFont="1" applyFill="1" applyBorder="1" applyAlignment="1">
      <alignment horizontal="center" vertical="center" wrapText="1"/>
    </xf>
    <xf numFmtId="1" fontId="15" fillId="3" borderId="56" xfId="4" applyNumberFormat="1" applyFont="1" applyFill="1" applyBorder="1" applyAlignment="1">
      <alignment horizontal="center" vertical="center" wrapText="1"/>
    </xf>
    <xf numFmtId="9" fontId="15" fillId="3" borderId="56" xfId="1" applyFont="1" applyFill="1" applyBorder="1" applyAlignment="1">
      <alignment horizontal="center" vertical="center" wrapText="1"/>
    </xf>
    <xf numFmtId="1" fontId="15" fillId="0" borderId="57" xfId="4" applyNumberFormat="1" applyFont="1" applyFill="1" applyBorder="1" applyAlignment="1">
      <alignment horizontal="center" vertical="center" wrapText="1"/>
    </xf>
    <xf numFmtId="1" fontId="15" fillId="3" borderId="57" xfId="4" applyNumberFormat="1" applyFont="1" applyFill="1" applyBorder="1" applyAlignment="1">
      <alignment horizontal="center" vertical="center" wrapText="1"/>
    </xf>
    <xf numFmtId="1" fontId="15" fillId="8" borderId="57" xfId="4" applyNumberFormat="1" applyFont="1" applyFill="1" applyBorder="1" applyAlignment="1">
      <alignment horizontal="center" vertical="center" wrapText="1"/>
    </xf>
    <xf numFmtId="9" fontId="15" fillId="8" borderId="56" xfId="1" applyFont="1" applyFill="1" applyBorder="1" applyAlignment="1">
      <alignment horizontal="center" vertical="center" wrapText="1"/>
    </xf>
    <xf numFmtId="166" fontId="15" fillId="2" borderId="38" xfId="2" applyNumberFormat="1" applyFont="1" applyFill="1" applyBorder="1" applyAlignment="1">
      <alignment horizontal="center"/>
    </xf>
    <xf numFmtId="167" fontId="15" fillId="2" borderId="38" xfId="1" applyNumberFormat="1" applyFont="1" applyFill="1" applyBorder="1" applyAlignment="1">
      <alignment horizontal="center"/>
    </xf>
    <xf numFmtId="0" fontId="15" fillId="0" borderId="0" xfId="2" applyFont="1" applyAlignment="1">
      <alignment horizontal="center"/>
    </xf>
    <xf numFmtId="166" fontId="15" fillId="0" borderId="0" xfId="2" applyNumberFormat="1" applyFont="1" applyAlignment="1">
      <alignment horizontal="center"/>
    </xf>
    <xf numFmtId="167" fontId="15" fillId="0" borderId="0" xfId="1" applyNumberFormat="1" applyFont="1" applyFill="1" applyBorder="1" applyAlignment="1">
      <alignment horizontal="center"/>
    </xf>
    <xf numFmtId="0" fontId="16" fillId="0" borderId="50" xfId="2" applyFont="1" applyBorder="1" applyAlignment="1">
      <alignment horizontal="center"/>
    </xf>
    <xf numFmtId="0" fontId="16" fillId="0" borderId="11" xfId="2" applyFont="1" applyBorder="1" applyAlignment="1">
      <alignment horizontal="center"/>
    </xf>
    <xf numFmtId="0" fontId="2" fillId="0" borderId="13" xfId="2" applyFont="1" applyBorder="1" applyAlignment="1">
      <alignment horizontal="center" vertical="center"/>
    </xf>
    <xf numFmtId="0" fontId="2" fillId="0" borderId="17" xfId="2" applyFont="1" applyBorder="1" applyAlignment="1">
      <alignment horizontal="center" vertical="center"/>
    </xf>
    <xf numFmtId="0" fontId="2" fillId="0" borderId="0" xfId="2" applyFont="1" applyAlignment="1">
      <alignment horizontal="center" vertical="center"/>
    </xf>
    <xf numFmtId="0" fontId="13" fillId="2" borderId="38" xfId="0" applyFont="1" applyFill="1" applyBorder="1" applyAlignment="1">
      <alignment horizontal="center" vertical="center" wrapText="1"/>
    </xf>
    <xf numFmtId="2" fontId="18" fillId="3" borderId="50" xfId="4" applyNumberFormat="1" applyFont="1" applyFill="1" applyBorder="1" applyAlignment="1">
      <alignment horizontal="center" vertical="center" wrapText="1"/>
    </xf>
    <xf numFmtId="2" fontId="18" fillId="3" borderId="57" xfId="4" applyNumberFormat="1" applyFont="1" applyFill="1" applyBorder="1" applyAlignment="1">
      <alignment horizontal="center" vertical="center" wrapText="1"/>
    </xf>
    <xf numFmtId="9" fontId="5" fillId="0" borderId="56" xfId="1" applyFont="1" applyFill="1" applyBorder="1" applyAlignment="1">
      <alignment horizontal="center" vertical="center" wrapText="1"/>
    </xf>
    <xf numFmtId="9" fontId="2" fillId="0" borderId="0" xfId="1" applyFont="1" applyFill="1"/>
    <xf numFmtId="10" fontId="2" fillId="0" borderId="0" xfId="1" applyNumberFormat="1" applyFont="1" applyFill="1"/>
    <xf numFmtId="2" fontId="18" fillId="0" borderId="57" xfId="4" applyNumberFormat="1" applyFont="1" applyFill="1" applyBorder="1" applyAlignment="1">
      <alignment horizontal="center" vertical="center" wrapText="1"/>
    </xf>
    <xf numFmtId="10" fontId="2" fillId="0" borderId="0" xfId="0" applyNumberFormat="1" applyFont="1"/>
    <xf numFmtId="2" fontId="5" fillId="3" borderId="41" xfId="4" applyNumberFormat="1" applyFont="1" applyFill="1" applyBorder="1" applyAlignment="1">
      <alignment horizontal="center" vertical="center" wrapText="1"/>
    </xf>
    <xf numFmtId="2" fontId="5" fillId="3" borderId="57" xfId="4" applyNumberFormat="1" applyFont="1" applyFill="1" applyBorder="1" applyAlignment="1">
      <alignment horizontal="center" vertical="center" wrapText="1"/>
    </xf>
    <xf numFmtId="2" fontId="2" fillId="0" borderId="0" xfId="1" applyNumberFormat="1" applyFont="1" applyFill="1" applyAlignment="1">
      <alignment wrapText="1"/>
    </xf>
    <xf numFmtId="2" fontId="2" fillId="0" borderId="0" xfId="0" applyNumberFormat="1" applyFont="1"/>
    <xf numFmtId="2" fontId="5" fillId="0" borderId="57" xfId="4" applyNumberFormat="1" applyFont="1" applyFill="1" applyBorder="1" applyAlignment="1">
      <alignment horizontal="center" vertical="center" wrapText="1"/>
    </xf>
    <xf numFmtId="2" fontId="5" fillId="3" borderId="43" xfId="4" applyNumberFormat="1" applyFont="1" applyFill="1" applyBorder="1" applyAlignment="1">
      <alignment horizontal="center" vertical="center" wrapText="1"/>
    </xf>
    <xf numFmtId="167" fontId="18" fillId="2" borderId="38" xfId="2" applyNumberFormat="1" applyFont="1" applyFill="1" applyBorder="1" applyAlignment="1">
      <alignment horizontal="center" vertical="center"/>
    </xf>
    <xf numFmtId="167" fontId="18" fillId="2" borderId="38" xfId="1" applyNumberFormat="1" applyFont="1" applyFill="1" applyBorder="1" applyAlignment="1">
      <alignment horizontal="center" vertical="center"/>
    </xf>
    <xf numFmtId="167" fontId="5" fillId="2" borderId="38" xfId="1" applyNumberFormat="1" applyFont="1" applyFill="1" applyBorder="1" applyAlignment="1">
      <alignment horizontal="center"/>
    </xf>
    <xf numFmtId="167" fontId="5" fillId="2" borderId="0" xfId="1" applyNumberFormat="1" applyFont="1" applyFill="1" applyBorder="1" applyAlignment="1">
      <alignment horizontal="center"/>
    </xf>
    <xf numFmtId="0" fontId="5" fillId="2" borderId="0" xfId="2" applyFont="1" applyFill="1" applyAlignment="1">
      <alignment horizontal="center"/>
    </xf>
    <xf numFmtId="43" fontId="2" fillId="0" borderId="0" xfId="0" applyNumberFormat="1" applyFont="1"/>
    <xf numFmtId="0" fontId="5" fillId="0" borderId="0" xfId="2" applyFont="1" applyAlignment="1">
      <alignment horizontal="center"/>
    </xf>
    <xf numFmtId="166" fontId="5" fillId="0" borderId="0" xfId="2" applyNumberFormat="1" applyFont="1" applyAlignment="1">
      <alignment horizontal="center"/>
    </xf>
    <xf numFmtId="167" fontId="5" fillId="0" borderId="0" xfId="1" applyNumberFormat="1" applyFont="1" applyFill="1" applyBorder="1" applyAlignment="1">
      <alignment horizontal="center"/>
    </xf>
    <xf numFmtId="0" fontId="22" fillId="0" borderId="50" xfId="2" applyFont="1" applyBorder="1" applyAlignment="1">
      <alignment horizontal="center"/>
    </xf>
    <xf numFmtId="0" fontId="22" fillId="0" borderId="11" xfId="2" applyFont="1" applyBorder="1" applyAlignment="1">
      <alignment horizontal="center"/>
    </xf>
    <xf numFmtId="9" fontId="2" fillId="0" borderId="0" xfId="1" applyFont="1" applyFill="1" applyAlignment="1">
      <alignment horizontal="center"/>
    </xf>
    <xf numFmtId="2" fontId="18" fillId="0" borderId="52" xfId="4" applyNumberFormat="1" applyFont="1" applyFill="1" applyBorder="1" applyAlignment="1">
      <alignment horizontal="center" vertical="center" wrapText="1"/>
    </xf>
    <xf numFmtId="2" fontId="18" fillId="0" borderId="43" xfId="4" applyNumberFormat="1" applyFont="1" applyFill="1" applyBorder="1" applyAlignment="1">
      <alignment horizontal="center" vertical="center" wrapText="1"/>
    </xf>
    <xf numFmtId="2" fontId="18" fillId="0" borderId="50" xfId="4" applyNumberFormat="1" applyFont="1" applyFill="1" applyBorder="1" applyAlignment="1">
      <alignment horizontal="center" vertical="center" wrapText="1"/>
    </xf>
    <xf numFmtId="2" fontId="18" fillId="0" borderId="41" xfId="4" applyNumberFormat="1" applyFont="1" applyFill="1" applyBorder="1" applyAlignment="1">
      <alignment horizontal="center" vertical="center" wrapText="1"/>
    </xf>
    <xf numFmtId="9" fontId="5" fillId="2" borderId="38" xfId="1" applyFont="1" applyFill="1" applyBorder="1" applyAlignment="1">
      <alignment horizontal="center"/>
    </xf>
    <xf numFmtId="0" fontId="7" fillId="0" borderId="38" xfId="3" applyFont="1" applyBorder="1" applyAlignment="1">
      <alignment horizontal="center" vertical="center" wrapText="1"/>
    </xf>
    <xf numFmtId="0" fontId="4" fillId="0" borderId="38" xfId="3" applyFont="1" applyBorder="1" applyAlignment="1">
      <alignment horizontal="center" vertical="center" wrapText="1"/>
    </xf>
    <xf numFmtId="1" fontId="15" fillId="3" borderId="56" xfId="1" applyNumberFormat="1" applyFont="1" applyFill="1" applyBorder="1" applyAlignment="1">
      <alignment horizontal="center" vertical="center" wrapText="1"/>
    </xf>
    <xf numFmtId="2" fontId="15" fillId="8" borderId="56" xfId="1" applyNumberFormat="1" applyFont="1" applyFill="1" applyBorder="1" applyAlignment="1">
      <alignment horizontal="center" vertical="center" wrapText="1"/>
    </xf>
    <xf numFmtId="1" fontId="15" fillId="0" borderId="62" xfId="4" applyNumberFormat="1" applyFont="1" applyFill="1" applyBorder="1" applyAlignment="1">
      <alignment horizontal="center" vertical="center" wrapText="1"/>
    </xf>
    <xf numFmtId="9" fontId="15" fillId="0" borderId="56" xfId="1" applyFont="1" applyFill="1" applyBorder="1" applyAlignment="1">
      <alignment horizontal="center" vertical="center" wrapText="1"/>
    </xf>
    <xf numFmtId="168" fontId="15" fillId="3" borderId="56" xfId="1" applyNumberFormat="1" applyFont="1" applyFill="1" applyBorder="1" applyAlignment="1">
      <alignment horizontal="center" vertical="center" wrapText="1"/>
    </xf>
    <xf numFmtId="1" fontId="15" fillId="8" borderId="62" xfId="4" applyNumberFormat="1" applyFont="1" applyFill="1" applyBorder="1" applyAlignment="1">
      <alignment horizontal="center" vertical="center" wrapText="1"/>
    </xf>
    <xf numFmtId="168" fontId="15" fillId="8" borderId="56" xfId="1" applyNumberFormat="1" applyFont="1" applyFill="1" applyBorder="1" applyAlignment="1">
      <alignment horizontal="center" vertical="center" wrapText="1"/>
    </xf>
    <xf numFmtId="0" fontId="16" fillId="0" borderId="0" xfId="2" applyFont="1" applyAlignment="1">
      <alignment horizontal="center"/>
    </xf>
    <xf numFmtId="0" fontId="25" fillId="0" borderId="0" xfId="7" applyFont="1" applyAlignment="1">
      <alignment horizontal="center"/>
    </xf>
    <xf numFmtId="0" fontId="25" fillId="0" borderId="0" xfId="7" applyFont="1"/>
    <xf numFmtId="0" fontId="24" fillId="0" borderId="0" xfId="7"/>
    <xf numFmtId="0" fontId="27" fillId="0" borderId="0" xfId="7" applyFont="1" applyAlignment="1">
      <alignment horizontal="left" vertical="center" wrapText="1"/>
    </xf>
    <xf numFmtId="0" fontId="27" fillId="0" borderId="93" xfId="7" applyFont="1" applyBorder="1" applyAlignment="1">
      <alignment horizontal="center" vertical="center"/>
    </xf>
    <xf numFmtId="0" fontId="27" fillId="0" borderId="94" xfId="7" applyFont="1" applyBorder="1" applyAlignment="1">
      <alignment horizontal="center" vertical="center"/>
    </xf>
    <xf numFmtId="0" fontId="27" fillId="0" borderId="94" xfId="7" applyFont="1" applyBorder="1" applyAlignment="1">
      <alignment horizontal="center" vertical="center" wrapText="1"/>
    </xf>
    <xf numFmtId="0" fontId="27" fillId="0" borderId="95" xfId="7" applyFont="1" applyBorder="1" applyAlignment="1">
      <alignment horizontal="center" vertical="center"/>
    </xf>
    <xf numFmtId="0" fontId="27" fillId="0" borderId="96" xfId="7" applyFont="1" applyBorder="1" applyAlignment="1">
      <alignment horizontal="center" vertical="center"/>
    </xf>
    <xf numFmtId="0" fontId="27" fillId="0" borderId="82" xfId="7" applyFont="1" applyBorder="1" applyAlignment="1">
      <alignment horizontal="center" vertical="center"/>
    </xf>
    <xf numFmtId="0" fontId="27" fillId="0" borderId="0" xfId="7" applyFont="1" applyAlignment="1">
      <alignment horizontal="center" vertical="center"/>
    </xf>
    <xf numFmtId="0" fontId="27" fillId="0" borderId="0" xfId="7" applyFont="1" applyAlignment="1">
      <alignment horizontal="center" vertical="center" wrapText="1"/>
    </xf>
    <xf numFmtId="0" fontId="24" fillId="0" borderId="96" xfId="7" applyBorder="1" applyAlignment="1">
      <alignment horizontal="center"/>
    </xf>
    <xf numFmtId="0" fontId="24" fillId="0" borderId="0" xfId="7" applyAlignment="1">
      <alignment horizontal="center"/>
    </xf>
    <xf numFmtId="0" fontId="24" fillId="0" borderId="82" xfId="7" applyBorder="1" applyAlignment="1">
      <alignment horizontal="center"/>
    </xf>
    <xf numFmtId="0" fontId="24" fillId="0" borderId="0" xfId="7" applyAlignment="1">
      <alignment horizontal="center" vertical="center" wrapText="1"/>
    </xf>
    <xf numFmtId="0" fontId="32" fillId="0" borderId="104" xfId="7" applyFont="1" applyBorder="1" applyAlignment="1">
      <alignment vertical="center" wrapText="1"/>
    </xf>
    <xf numFmtId="0" fontId="18" fillId="10" borderId="104" xfId="7" applyFont="1" applyFill="1" applyBorder="1" applyAlignment="1">
      <alignment horizontal="center" vertical="center" wrapText="1"/>
    </xf>
    <xf numFmtId="0" fontId="24" fillId="0" borderId="104" xfId="7" applyBorder="1" applyAlignment="1">
      <alignment vertical="center" wrapText="1"/>
    </xf>
    <xf numFmtId="0" fontId="24" fillId="0" borderId="96" xfId="7" applyBorder="1"/>
    <xf numFmtId="0" fontId="24" fillId="0" borderId="0" xfId="7" applyAlignment="1">
      <alignment horizontal="center" vertical="center"/>
    </xf>
    <xf numFmtId="0" fontId="32" fillId="0" borderId="0" xfId="7" applyFont="1" applyAlignment="1">
      <alignment horizontal="center" vertical="center" wrapText="1"/>
    </xf>
    <xf numFmtId="0" fontId="32" fillId="0" borderId="0" xfId="7" applyFont="1" applyBorder="1" applyAlignment="1">
      <alignment horizontal="center" vertical="center" wrapText="1"/>
    </xf>
    <xf numFmtId="168" fontId="35" fillId="0" borderId="113" xfId="8" applyNumberFormat="1" applyFont="1" applyBorder="1" applyAlignment="1">
      <alignment horizontal="center" vertical="center" wrapText="1"/>
    </xf>
    <xf numFmtId="0" fontId="35" fillId="0" borderId="113" xfId="8" applyNumberFormat="1" applyFont="1" applyBorder="1" applyAlignment="1">
      <alignment horizontal="center" vertical="center" wrapText="1"/>
    </xf>
    <xf numFmtId="168" fontId="35" fillId="0" borderId="113" xfId="7" applyNumberFormat="1" applyFont="1" applyBorder="1" applyAlignment="1">
      <alignment horizontal="center" vertical="center" wrapText="1"/>
    </xf>
    <xf numFmtId="10" fontId="0" fillId="0" borderId="0" xfId="8" applyNumberFormat="1" applyFont="1" applyAlignment="1">
      <alignment vertical="center"/>
    </xf>
    <xf numFmtId="9" fontId="35" fillId="0" borderId="113" xfId="7" applyNumberFormat="1" applyFont="1" applyBorder="1" applyAlignment="1">
      <alignment horizontal="center" vertical="center" wrapText="1"/>
    </xf>
    <xf numFmtId="166" fontId="35" fillId="9" borderId="104" xfId="7" applyNumberFormat="1" applyFont="1" applyFill="1" applyBorder="1" applyAlignment="1">
      <alignment horizontal="center"/>
    </xf>
    <xf numFmtId="167" fontId="35" fillId="9" borderId="104" xfId="7" applyNumberFormat="1" applyFont="1" applyFill="1" applyBorder="1" applyAlignment="1">
      <alignment horizontal="center"/>
    </xf>
    <xf numFmtId="0" fontId="35" fillId="0" borderId="0" xfId="7" applyFont="1" applyAlignment="1">
      <alignment horizontal="center"/>
    </xf>
    <xf numFmtId="166" fontId="35" fillId="0" borderId="0" xfId="7" applyNumberFormat="1" applyFont="1" applyAlignment="1">
      <alignment horizontal="center"/>
    </xf>
    <xf numFmtId="167" fontId="35" fillId="0" borderId="0" xfId="7" applyNumberFormat="1" applyFont="1" applyAlignment="1">
      <alignment horizontal="center"/>
    </xf>
    <xf numFmtId="0" fontId="24" fillId="0" borderId="114" xfId="7" applyBorder="1" applyAlignment="1">
      <alignment horizontal="center"/>
    </xf>
    <xf numFmtId="0" fontId="36" fillId="0" borderId="111" xfId="7" applyFont="1" applyBorder="1" applyAlignment="1">
      <alignment horizontal="center"/>
    </xf>
    <xf numFmtId="0" fontId="24" fillId="0" borderId="115" xfId="7" applyBorder="1" applyAlignment="1">
      <alignment horizontal="center"/>
    </xf>
    <xf numFmtId="0" fontId="24" fillId="0" borderId="93" xfId="7" applyBorder="1" applyAlignment="1">
      <alignment horizontal="center"/>
    </xf>
    <xf numFmtId="0" fontId="36" fillId="0" borderId="94" xfId="7" applyFont="1" applyBorder="1" applyAlignment="1">
      <alignment horizontal="center"/>
    </xf>
    <xf numFmtId="0" fontId="24" fillId="0" borderId="95" xfId="7" applyBorder="1" applyAlignment="1">
      <alignment horizontal="center"/>
    </xf>
    <xf numFmtId="0" fontId="25" fillId="0" borderId="96" xfId="7" applyFont="1" applyBorder="1" applyAlignment="1">
      <alignment horizontal="center"/>
    </xf>
    <xf numFmtId="0" fontId="38" fillId="10" borderId="82" xfId="7" applyFont="1" applyFill="1" applyBorder="1" applyAlignment="1">
      <alignment vertical="center" wrapText="1"/>
    </xf>
    <xf numFmtId="0" fontId="38" fillId="10" borderId="96" xfId="7" applyFont="1" applyFill="1" applyBorder="1" applyAlignment="1">
      <alignment vertical="center" wrapText="1"/>
    </xf>
    <xf numFmtId="0" fontId="25" fillId="0" borderId="82" xfId="7" applyFont="1" applyBorder="1" applyAlignment="1">
      <alignment horizontal="center"/>
    </xf>
    <xf numFmtId="0" fontId="25" fillId="0" borderId="114" xfId="7" applyFont="1" applyBorder="1" applyAlignment="1">
      <alignment horizontal="center"/>
    </xf>
    <xf numFmtId="0" fontId="25" fillId="0" borderId="115" xfId="7" applyFont="1" applyBorder="1" applyAlignment="1">
      <alignment horizontal="center"/>
    </xf>
    <xf numFmtId="0" fontId="36" fillId="0" borderId="0" xfId="7" applyFont="1" applyAlignment="1">
      <alignment horizontal="center"/>
    </xf>
    <xf numFmtId="0" fontId="4" fillId="0" borderId="17" xfId="2" applyFont="1" applyBorder="1" applyAlignment="1">
      <alignment horizontal="left" vertical="center" wrapText="1"/>
    </xf>
    <xf numFmtId="0" fontId="28" fillId="0" borderId="0" xfId="3" applyFont="1" applyAlignment="1">
      <alignment horizontal="center" vertical="center" wrapText="1"/>
    </xf>
    <xf numFmtId="0" fontId="2" fillId="0" borderId="38" xfId="2" applyFont="1" applyBorder="1" applyAlignment="1">
      <alignment horizontal="center" vertical="center"/>
    </xf>
    <xf numFmtId="1" fontId="6" fillId="0" borderId="56" xfId="4" applyNumberFormat="1" applyFont="1" applyFill="1" applyBorder="1" applyAlignment="1">
      <alignment horizontal="center" vertical="center" wrapText="1"/>
    </xf>
    <xf numFmtId="10" fontId="6" fillId="0" borderId="56" xfId="1" applyNumberFormat="1" applyFont="1" applyFill="1" applyBorder="1" applyAlignment="1">
      <alignment horizontal="center" vertical="center" wrapText="1"/>
    </xf>
    <xf numFmtId="1" fontId="6" fillId="0" borderId="57" xfId="4" applyNumberFormat="1" applyFont="1" applyFill="1" applyBorder="1" applyAlignment="1">
      <alignment horizontal="center" vertical="center" wrapText="1"/>
    </xf>
    <xf numFmtId="168" fontId="6" fillId="0" borderId="56" xfId="1" applyNumberFormat="1" applyFont="1" applyFill="1" applyBorder="1" applyAlignment="1">
      <alignment horizontal="center" vertical="center" wrapText="1"/>
    </xf>
    <xf numFmtId="166" fontId="6" fillId="2" borderId="38" xfId="2" applyNumberFormat="1" applyFont="1" applyFill="1" applyBorder="1" applyAlignment="1">
      <alignment horizontal="center" vertical="center" wrapText="1"/>
    </xf>
    <xf numFmtId="166" fontId="6" fillId="2" borderId="38" xfId="2" applyNumberFormat="1" applyFont="1" applyFill="1" applyBorder="1" applyAlignment="1">
      <alignment horizontal="center" vertical="center"/>
    </xf>
    <xf numFmtId="168" fontId="6" fillId="2" borderId="38" xfId="2" applyNumberFormat="1" applyFont="1" applyFill="1" applyBorder="1" applyAlignment="1">
      <alignment horizontal="center" vertical="center"/>
    </xf>
    <xf numFmtId="0" fontId="8" fillId="0" borderId="38" xfId="3" applyFont="1" applyBorder="1" applyAlignment="1">
      <alignment horizontal="center" vertical="center" wrapText="1"/>
    </xf>
    <xf numFmtId="0" fontId="16" fillId="0" borderId="0" xfId="0" applyFont="1"/>
    <xf numFmtId="0" fontId="15" fillId="0" borderId="13" xfId="0" applyFont="1" applyBorder="1"/>
    <xf numFmtId="1" fontId="15" fillId="0" borderId="56" xfId="4" applyNumberFormat="1" applyFont="1" applyFill="1" applyBorder="1" applyAlignment="1">
      <alignment horizontal="center" vertical="center" wrapText="1"/>
    </xf>
    <xf numFmtId="1" fontId="15" fillId="0" borderId="56" xfId="1" applyNumberFormat="1" applyFont="1" applyFill="1" applyBorder="1" applyAlignment="1">
      <alignment horizontal="center" vertical="center" wrapText="1"/>
    </xf>
    <xf numFmtId="0" fontId="15" fillId="0" borderId="13" xfId="2" applyFont="1" applyBorder="1" applyAlignment="1">
      <alignment horizontal="center"/>
    </xf>
    <xf numFmtId="0" fontId="15" fillId="0" borderId="49" xfId="2" applyFont="1" applyBorder="1" applyAlignment="1">
      <alignment horizontal="center"/>
    </xf>
    <xf numFmtId="0" fontId="15" fillId="0" borderId="10" xfId="2" applyFont="1" applyBorder="1" applyAlignment="1">
      <alignment horizontal="center"/>
    </xf>
    <xf numFmtId="0" fontId="16" fillId="0" borderId="13" xfId="2" applyFont="1" applyBorder="1" applyAlignment="1">
      <alignment horizontal="center"/>
    </xf>
    <xf numFmtId="0" fontId="17" fillId="3" borderId="13" xfId="0" applyFont="1" applyFill="1" applyBorder="1" applyAlignment="1">
      <alignment vertical="center" wrapText="1"/>
    </xf>
    <xf numFmtId="0" fontId="16" fillId="0" borderId="49" xfId="2" applyFont="1" applyBorder="1" applyAlignment="1">
      <alignment horizontal="center"/>
    </xf>
    <xf numFmtId="0" fontId="14" fillId="2" borderId="26" xfId="0" applyFont="1" applyFill="1" applyBorder="1" applyAlignment="1">
      <alignment horizontal="center" vertical="center" wrapText="1"/>
    </xf>
    <xf numFmtId="0" fontId="5" fillId="0" borderId="59" xfId="0" applyFont="1" applyBorder="1" applyAlignment="1">
      <alignment horizontal="center" vertical="center"/>
    </xf>
    <xf numFmtId="0" fontId="5" fillId="0" borderId="59" xfId="0" applyFont="1" applyBorder="1"/>
    <xf numFmtId="0" fontId="15" fillId="0" borderId="40" xfId="0" applyFont="1" applyBorder="1"/>
    <xf numFmtId="0" fontId="14" fillId="2" borderId="23" xfId="2" applyFont="1" applyFill="1" applyBorder="1" applyAlignment="1">
      <alignment horizontal="center"/>
    </xf>
    <xf numFmtId="0" fontId="16" fillId="0" borderId="119" xfId="2" applyFont="1" applyBorder="1" applyAlignment="1">
      <alignment horizontal="center"/>
    </xf>
    <xf numFmtId="1" fontId="15" fillId="0" borderId="47" xfId="4" applyNumberFormat="1" applyFont="1" applyFill="1" applyBorder="1" applyAlignment="1">
      <alignment horizontal="center" vertical="center" wrapText="1"/>
    </xf>
    <xf numFmtId="20" fontId="0" fillId="0" borderId="38" xfId="0" applyNumberFormat="1" applyBorder="1" applyAlignment="1">
      <alignment horizontal="center" vertical="center"/>
    </xf>
    <xf numFmtId="1" fontId="15" fillId="0" borderId="38" xfId="4" applyNumberFormat="1" applyFont="1" applyFill="1" applyBorder="1" applyAlignment="1">
      <alignment horizontal="center" vertical="center" wrapText="1"/>
    </xf>
    <xf numFmtId="20" fontId="15" fillId="0" borderId="56" xfId="1" applyNumberFormat="1" applyFont="1" applyFill="1" applyBorder="1" applyAlignment="1">
      <alignment horizontal="center" vertical="center" wrapText="1"/>
    </xf>
    <xf numFmtId="0" fontId="17" fillId="4" borderId="58" xfId="0" applyFont="1" applyFill="1" applyBorder="1" applyAlignment="1">
      <alignment vertical="center" wrapText="1"/>
    </xf>
    <xf numFmtId="0" fontId="17" fillId="4" borderId="50" xfId="0" applyFont="1" applyFill="1" applyBorder="1" applyAlignment="1">
      <alignment vertical="center" wrapText="1"/>
    </xf>
    <xf numFmtId="0" fontId="17" fillId="4" borderId="59" xfId="0" applyFont="1" applyFill="1" applyBorder="1" applyAlignment="1">
      <alignment vertical="center" wrapText="1"/>
    </xf>
    <xf numFmtId="0" fontId="15" fillId="0" borderId="17" xfId="2" applyFont="1" applyBorder="1" applyAlignment="1">
      <alignment horizontal="center"/>
    </xf>
    <xf numFmtId="0" fontId="15" fillId="0" borderId="51" xfId="2" applyFont="1" applyBorder="1" applyAlignment="1">
      <alignment horizontal="center"/>
    </xf>
    <xf numFmtId="0" fontId="15" fillId="0" borderId="12" xfId="2" applyFont="1" applyBorder="1" applyAlignment="1">
      <alignment horizontal="center"/>
    </xf>
    <xf numFmtId="0" fontId="17" fillId="3" borderId="17" xfId="0" applyFont="1" applyFill="1" applyBorder="1" applyAlignment="1">
      <alignment vertical="center" wrapText="1"/>
    </xf>
    <xf numFmtId="0" fontId="16" fillId="0" borderId="17" xfId="2" applyFont="1" applyBorder="1" applyAlignment="1">
      <alignment horizontal="center"/>
    </xf>
    <xf numFmtId="0" fontId="16" fillId="0" borderId="51" xfId="2" applyFont="1" applyBorder="1" applyAlignment="1">
      <alignment horizontal="center"/>
    </xf>
    <xf numFmtId="0" fontId="41" fillId="0" borderId="0" xfId="2" applyFont="1" applyAlignment="1">
      <alignment horizontal="center"/>
    </xf>
    <xf numFmtId="0" fontId="28" fillId="0" borderId="0" xfId="2" applyFont="1" applyAlignment="1">
      <alignment horizontal="center"/>
    </xf>
    <xf numFmtId="0" fontId="2" fillId="0" borderId="21" xfId="2" applyFont="1" applyBorder="1" applyAlignment="1">
      <alignment vertical="center"/>
    </xf>
    <xf numFmtId="0" fontId="2" fillId="0" borderId="21" xfId="2" applyFont="1" applyBorder="1" applyAlignment="1">
      <alignment horizontal="center" vertical="center"/>
    </xf>
    <xf numFmtId="0" fontId="8" fillId="0" borderId="22" xfId="3" applyFont="1" applyBorder="1" applyAlignment="1">
      <alignment vertical="center" wrapText="1"/>
    </xf>
    <xf numFmtId="2" fontId="5" fillId="0" borderId="5" xfId="4" applyNumberFormat="1" applyFont="1" applyFill="1" applyBorder="1" applyAlignment="1">
      <alignment horizontal="center" vertical="center" wrapText="1"/>
    </xf>
    <xf numFmtId="1" fontId="5" fillId="3" borderId="5" xfId="4"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xf>
    <xf numFmtId="166" fontId="4" fillId="2" borderId="48" xfId="2" applyNumberFormat="1" applyFont="1" applyFill="1" applyBorder="1"/>
    <xf numFmtId="0" fontId="6" fillId="0" borderId="56" xfId="0" applyFont="1" applyBorder="1" applyAlignment="1">
      <alignment horizontal="center" vertical="center" wrapText="1"/>
    </xf>
    <xf numFmtId="1" fontId="5" fillId="0" borderId="56" xfId="4" applyNumberFormat="1" applyFont="1" applyFill="1" applyBorder="1" applyAlignment="1">
      <alignment horizontal="center" vertical="center" wrapText="1"/>
    </xf>
    <xf numFmtId="1" fontId="5" fillId="0" borderId="56" xfId="1" applyNumberFormat="1" applyFont="1" applyFill="1" applyBorder="1" applyAlignment="1">
      <alignment horizontal="center" vertical="center" wrapText="1"/>
    </xf>
    <xf numFmtId="0" fontId="5" fillId="0" borderId="56" xfId="0" applyFont="1" applyBorder="1" applyAlignment="1">
      <alignment horizontal="center" vertical="center" wrapText="1"/>
    </xf>
    <xf numFmtId="1" fontId="5" fillId="0" borderId="57" xfId="4" applyNumberFormat="1" applyFont="1" applyFill="1" applyBorder="1" applyAlignment="1">
      <alignment horizontal="center" vertical="center" wrapText="1"/>
    </xf>
    <xf numFmtId="166" fontId="5" fillId="2" borderId="38" xfId="2" applyNumberFormat="1" applyFont="1" applyFill="1" applyBorder="1" applyAlignment="1">
      <alignment horizontal="center" vertical="center"/>
    </xf>
    <xf numFmtId="166" fontId="5" fillId="2" borderId="21" xfId="2" applyNumberFormat="1" applyFont="1" applyFill="1" applyBorder="1" applyAlignment="1">
      <alignment horizontal="center" vertical="center"/>
    </xf>
    <xf numFmtId="9" fontId="5" fillId="4" borderId="38" xfId="1" applyFont="1" applyFill="1" applyBorder="1" applyAlignment="1">
      <alignment horizontal="center" wrapText="1"/>
    </xf>
    <xf numFmtId="0" fontId="8" fillId="3" borderId="38" xfId="3" applyFont="1" applyFill="1" applyBorder="1" applyAlignment="1">
      <alignment horizontal="center" vertical="center" wrapText="1"/>
    </xf>
    <xf numFmtId="0" fontId="6" fillId="3" borderId="38" xfId="3" applyFont="1" applyFill="1" applyBorder="1" applyAlignment="1">
      <alignment vertical="center" wrapText="1"/>
    </xf>
    <xf numFmtId="0" fontId="7" fillId="2" borderId="52" xfId="0" applyFont="1" applyFill="1" applyBorder="1" applyAlignment="1">
      <alignment horizontal="center" vertical="center" wrapText="1"/>
    </xf>
    <xf numFmtId="0" fontId="4" fillId="2" borderId="52" xfId="0" applyFont="1" applyFill="1" applyBorder="1" applyAlignment="1">
      <alignment horizontal="center" vertical="center" wrapText="1"/>
    </xf>
    <xf numFmtId="166" fontId="6" fillId="2" borderId="38" xfId="2" applyNumberFormat="1" applyFont="1" applyFill="1" applyBorder="1" applyAlignment="1">
      <alignment horizontal="center"/>
    </xf>
    <xf numFmtId="10" fontId="6" fillId="2" borderId="38" xfId="1" applyNumberFormat="1" applyFont="1" applyFill="1" applyBorder="1" applyAlignment="1">
      <alignment horizontal="center"/>
    </xf>
    <xf numFmtId="0" fontId="2" fillId="0" borderId="13" xfId="2" applyFont="1" applyBorder="1" applyAlignment="1">
      <alignment horizontal="center" vertical="center" wrapText="1"/>
    </xf>
    <xf numFmtId="0" fontId="2" fillId="0" borderId="17" xfId="2" applyFont="1" applyBorder="1" applyAlignment="1">
      <alignment horizontal="center" vertical="center" wrapText="1"/>
    </xf>
    <xf numFmtId="0" fontId="2" fillId="0" borderId="0" xfId="2" applyFont="1" applyAlignment="1">
      <alignment horizontal="center" vertical="center" wrapText="1"/>
    </xf>
    <xf numFmtId="167" fontId="6" fillId="2" borderId="38" xfId="1" applyNumberFormat="1" applyFont="1" applyFill="1" applyBorder="1" applyAlignment="1">
      <alignment horizontal="center"/>
    </xf>
    <xf numFmtId="2" fontId="6" fillId="0" borderId="56" xfId="1" applyNumberFormat="1" applyFont="1" applyFill="1" applyBorder="1" applyAlignment="1">
      <alignment horizontal="center" vertical="center" wrapText="1"/>
    </xf>
    <xf numFmtId="1" fontId="28" fillId="0" borderId="57" xfId="4" applyNumberFormat="1" applyFont="1" applyFill="1" applyBorder="1" applyAlignment="1">
      <alignment horizontal="center" vertical="center" wrapText="1"/>
    </xf>
    <xf numFmtId="167" fontId="6" fillId="2" borderId="38" xfId="1" applyNumberFormat="1" applyFont="1" applyFill="1" applyBorder="1" applyAlignment="1">
      <alignment horizontal="center" vertical="center"/>
    </xf>
    <xf numFmtId="9" fontId="6" fillId="0" borderId="56" xfId="1" applyFont="1" applyFill="1" applyBorder="1" applyAlignment="1">
      <alignment horizontal="center" vertical="center" wrapText="1"/>
    </xf>
    <xf numFmtId="0" fontId="14" fillId="2" borderId="52" xfId="0" applyFont="1" applyFill="1" applyBorder="1" applyAlignment="1">
      <alignment horizontal="center" vertical="top" wrapText="1"/>
    </xf>
    <xf numFmtId="0" fontId="13" fillId="2" borderId="52" xfId="0" applyFont="1" applyFill="1" applyBorder="1" applyAlignment="1">
      <alignment horizontal="center" vertical="center" wrapText="1"/>
    </xf>
    <xf numFmtId="0" fontId="6" fillId="0" borderId="39" xfId="2" applyFont="1" applyBorder="1" applyAlignment="1">
      <alignment vertical="center" wrapText="1"/>
    </xf>
    <xf numFmtId="0" fontId="6" fillId="0" borderId="0" xfId="2" applyFont="1" applyAlignment="1">
      <alignment vertical="center" wrapText="1"/>
    </xf>
    <xf numFmtId="0" fontId="6" fillId="0" borderId="40" xfId="2" applyFont="1" applyBorder="1" applyAlignment="1">
      <alignment vertical="center" wrapText="1"/>
    </xf>
    <xf numFmtId="0" fontId="6" fillId="0" borderId="18" xfId="2" applyFont="1" applyBorder="1" applyAlignment="1">
      <alignment vertical="center" wrapText="1"/>
    </xf>
    <xf numFmtId="0" fontId="6" fillId="0" borderId="19" xfId="2" applyFont="1" applyBorder="1" applyAlignment="1">
      <alignment vertical="center" wrapText="1"/>
    </xf>
    <xf numFmtId="0" fontId="6" fillId="0" borderId="20" xfId="2" applyFont="1" applyBorder="1" applyAlignment="1">
      <alignment vertical="center" wrapText="1"/>
    </xf>
    <xf numFmtId="0" fontId="46" fillId="17" borderId="38" xfId="3" applyFont="1" applyFill="1" applyBorder="1" applyAlignment="1">
      <alignment horizontal="center" vertical="center" wrapText="1"/>
    </xf>
    <xf numFmtId="0" fontId="13" fillId="2" borderId="2" xfId="0" applyFont="1" applyFill="1" applyBorder="1" applyAlignment="1">
      <alignment horizontal="center" vertical="center" wrapText="1"/>
    </xf>
    <xf numFmtId="1" fontId="6" fillId="3" borderId="5" xfId="4" applyNumberFormat="1" applyFont="1" applyFill="1" applyBorder="1" applyAlignment="1">
      <alignment horizontal="center" vertical="center" wrapText="1"/>
    </xf>
    <xf numFmtId="1" fontId="6" fillId="3" borderId="44"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168" fontId="6" fillId="0" borderId="5" xfId="1" applyNumberFormat="1" applyFont="1" applyFill="1" applyBorder="1" applyAlignment="1">
      <alignment horizontal="center" vertical="center" wrapText="1"/>
    </xf>
    <xf numFmtId="1" fontId="6" fillId="0" borderId="126" xfId="4" applyNumberFormat="1" applyFont="1" applyFill="1" applyBorder="1" applyAlignment="1">
      <alignment horizontal="center" vertical="center" wrapText="1"/>
    </xf>
    <xf numFmtId="168" fontId="6" fillId="0" borderId="126" xfId="1" applyNumberFormat="1" applyFont="1" applyFill="1" applyBorder="1" applyAlignment="1">
      <alignment horizontal="center" vertical="center" wrapText="1"/>
    </xf>
    <xf numFmtId="1" fontId="6" fillId="4" borderId="119" xfId="4" applyNumberFormat="1" applyFont="1" applyFill="1" applyBorder="1" applyAlignment="1">
      <alignment horizontal="center" vertical="center" wrapText="1"/>
    </xf>
    <xf numFmtId="168" fontId="6" fillId="4" borderId="119" xfId="1" applyNumberFormat="1" applyFont="1" applyFill="1" applyBorder="1" applyAlignment="1">
      <alignment horizontal="center" vertical="center" wrapText="1"/>
    </xf>
    <xf numFmtId="43" fontId="6" fillId="0" borderId="0" xfId="5" applyFont="1" applyFill="1" applyBorder="1" applyAlignment="1">
      <alignment horizontal="center"/>
    </xf>
    <xf numFmtId="171" fontId="15" fillId="0" borderId="56" xfId="5" applyNumberFormat="1" applyFont="1" applyFill="1" applyBorder="1" applyAlignment="1">
      <alignment horizontal="center" vertical="center" wrapText="1"/>
    </xf>
    <xf numFmtId="10" fontId="15" fillId="0" borderId="56" xfId="1" applyNumberFormat="1" applyFont="1" applyFill="1" applyBorder="1" applyAlignment="1">
      <alignment horizontal="center" vertical="center" wrapText="1"/>
    </xf>
    <xf numFmtId="171" fontId="15" fillId="0" borderId="57" xfId="5" applyNumberFormat="1" applyFont="1" applyFill="1" applyBorder="1" applyAlignment="1">
      <alignment horizontal="center" vertical="center" wrapText="1"/>
    </xf>
    <xf numFmtId="10" fontId="15" fillId="2" borderId="38" xfId="1" applyNumberFormat="1" applyFont="1" applyFill="1" applyBorder="1" applyAlignment="1">
      <alignment horizontal="center"/>
    </xf>
    <xf numFmtId="172" fontId="16" fillId="0" borderId="50" xfId="2" applyNumberFormat="1" applyFont="1" applyBorder="1" applyAlignment="1">
      <alignment horizontal="center"/>
    </xf>
    <xf numFmtId="0" fontId="5" fillId="3" borderId="38" xfId="3" applyFill="1" applyBorder="1" applyAlignment="1">
      <alignment horizontal="center" vertical="center" wrapText="1"/>
    </xf>
    <xf numFmtId="0" fontId="14" fillId="2" borderId="38" xfId="0" applyFont="1" applyFill="1" applyBorder="1" applyAlignment="1">
      <alignment horizontal="center" vertical="center" wrapText="1"/>
    </xf>
    <xf numFmtId="0" fontId="6" fillId="3" borderId="38" xfId="3" applyFont="1" applyFill="1" applyBorder="1" applyAlignment="1">
      <alignment horizontal="center" vertical="center" wrapText="1"/>
    </xf>
    <xf numFmtId="1" fontId="6" fillId="0" borderId="62" xfId="4" applyNumberFormat="1" applyFont="1" applyFill="1" applyBorder="1" applyAlignment="1">
      <alignment horizontal="center" vertical="center" wrapText="1"/>
    </xf>
    <xf numFmtId="9" fontId="6" fillId="2" borderId="38" xfId="1" applyFont="1" applyFill="1" applyBorder="1" applyAlignment="1">
      <alignment horizontal="center"/>
    </xf>
    <xf numFmtId="14" fontId="2" fillId="0" borderId="0" xfId="2" applyNumberFormat="1" applyFont="1" applyAlignment="1">
      <alignment horizontal="center"/>
    </xf>
    <xf numFmtId="2" fontId="2" fillId="0" borderId="0" xfId="2" applyNumberFormat="1" applyFont="1" applyAlignment="1">
      <alignment horizontal="center"/>
    </xf>
    <xf numFmtId="43" fontId="6" fillId="0" borderId="56" xfId="5" applyFont="1" applyFill="1" applyBorder="1" applyAlignment="1">
      <alignment vertical="center" wrapText="1"/>
    </xf>
    <xf numFmtId="43" fontId="6" fillId="2" borderId="38" xfId="5" applyFont="1" applyFill="1" applyBorder="1" applyAlignment="1">
      <alignment horizontal="center"/>
    </xf>
    <xf numFmtId="0" fontId="8" fillId="3" borderId="38" xfId="3" applyFont="1" applyFill="1" applyBorder="1" applyAlignment="1">
      <alignment vertical="center" wrapText="1"/>
    </xf>
    <xf numFmtId="0" fontId="6" fillId="0" borderId="13" xfId="0" applyFont="1" applyBorder="1" applyAlignment="1">
      <alignment horizontal="center" vertical="center"/>
    </xf>
    <xf numFmtId="10" fontId="5" fillId="0" borderId="56" xfId="1" applyNumberFormat="1" applyFont="1" applyFill="1" applyBorder="1" applyAlignment="1">
      <alignment horizontal="center" vertical="center" wrapText="1"/>
    </xf>
    <xf numFmtId="0" fontId="2" fillId="0" borderId="0" xfId="0" applyFont="1" applyAlignment="1">
      <alignment horizontal="center" vertical="center"/>
    </xf>
    <xf numFmtId="9" fontId="5" fillId="0" borderId="57" xfId="1" applyFont="1" applyFill="1" applyBorder="1" applyAlignment="1">
      <alignment horizontal="center" vertical="center" wrapText="1"/>
    </xf>
    <xf numFmtId="166" fontId="5" fillId="2" borderId="38" xfId="2" applyNumberFormat="1" applyFont="1" applyFill="1" applyBorder="1" applyAlignment="1">
      <alignment horizontal="center"/>
    </xf>
    <xf numFmtId="10" fontId="5" fillId="2" borderId="38" xfId="1" applyNumberFormat="1" applyFont="1" applyFill="1" applyBorder="1" applyAlignment="1">
      <alignment horizontal="center"/>
    </xf>
    <xf numFmtId="0" fontId="22" fillId="0" borderId="0" xfId="2" applyFont="1" applyAlignment="1">
      <alignment horizontal="center"/>
    </xf>
    <xf numFmtId="1" fontId="6" fillId="3" borderId="56" xfId="4" applyNumberFormat="1" applyFont="1" applyFill="1" applyBorder="1" applyAlignment="1">
      <alignment horizontal="center" vertical="center" wrapText="1"/>
    </xf>
    <xf numFmtId="10" fontId="6" fillId="3" borderId="56" xfId="1" applyNumberFormat="1" applyFont="1" applyFill="1" applyBorder="1" applyAlignment="1">
      <alignment horizontal="center" vertical="center" wrapText="1"/>
    </xf>
    <xf numFmtId="1" fontId="6" fillId="3" borderId="57" xfId="4" applyNumberFormat="1" applyFont="1" applyFill="1" applyBorder="1" applyAlignment="1">
      <alignment horizontal="center" vertical="center" wrapText="1"/>
    </xf>
    <xf numFmtId="1" fontId="6" fillId="2" borderId="38" xfId="1" applyNumberFormat="1" applyFont="1" applyFill="1" applyBorder="1" applyAlignment="1">
      <alignment horizontal="center"/>
    </xf>
    <xf numFmtId="168" fontId="6" fillId="2" borderId="38" xfId="1" applyNumberFormat="1" applyFont="1" applyFill="1" applyBorder="1" applyAlignment="1">
      <alignment horizontal="center"/>
    </xf>
    <xf numFmtId="1" fontId="6" fillId="2" borderId="38" xfId="4" applyNumberFormat="1" applyFont="1" applyFill="1" applyBorder="1" applyAlignment="1">
      <alignment horizontal="center" vertical="center" wrapText="1"/>
    </xf>
    <xf numFmtId="9" fontId="6" fillId="2" borderId="38" xfId="1" applyFont="1" applyFill="1" applyBorder="1" applyAlignment="1">
      <alignment horizontal="center" vertical="center" wrapText="1"/>
    </xf>
    <xf numFmtId="0" fontId="6" fillId="0" borderId="13" xfId="2" applyFont="1" applyBorder="1" applyAlignment="1">
      <alignment horizontal="center" vertical="center"/>
    </xf>
    <xf numFmtId="168" fontId="5" fillId="3" borderId="56" xfId="4" applyNumberFormat="1" applyFont="1" applyFill="1" applyBorder="1" applyAlignment="1">
      <alignment horizontal="center" vertical="center" wrapText="1"/>
    </xf>
    <xf numFmtId="9" fontId="5" fillId="2" borderId="38" xfId="1" applyFont="1" applyFill="1" applyBorder="1" applyAlignment="1">
      <alignment horizontal="center" vertical="center" wrapText="1"/>
    </xf>
    <xf numFmtId="9" fontId="5" fillId="0" borderId="0" xfId="1" applyFont="1" applyFill="1" applyBorder="1" applyAlignment="1">
      <alignment horizontal="center"/>
    </xf>
    <xf numFmtId="10" fontId="6" fillId="2" borderId="38" xfId="1" applyNumberFormat="1" applyFont="1" applyFill="1" applyBorder="1" applyAlignment="1">
      <alignment horizontal="center" vertical="center" wrapText="1"/>
    </xf>
    <xf numFmtId="1" fontId="6" fillId="2" borderId="38" xfId="1" applyNumberFormat="1" applyFont="1" applyFill="1" applyBorder="1" applyAlignment="1">
      <alignment horizontal="center" vertical="center" wrapText="1"/>
    </xf>
    <xf numFmtId="3" fontId="6" fillId="3" borderId="56" xfId="4" applyNumberFormat="1" applyFont="1" applyFill="1" applyBorder="1" applyAlignment="1">
      <alignment horizontal="center" vertical="center" wrapText="1"/>
    </xf>
    <xf numFmtId="3" fontId="6" fillId="0" borderId="56" xfId="4" applyNumberFormat="1" applyFont="1" applyFill="1" applyBorder="1" applyAlignment="1">
      <alignment horizontal="center" vertical="center" wrapText="1"/>
    </xf>
    <xf numFmtId="10" fontId="6" fillId="0" borderId="47" xfId="1" applyNumberFormat="1" applyFont="1" applyFill="1" applyBorder="1" applyAlignment="1">
      <alignment horizontal="center" vertical="center" wrapText="1"/>
    </xf>
    <xf numFmtId="4" fontId="6" fillId="0" borderId="56" xfId="4" applyNumberFormat="1" applyFont="1" applyFill="1" applyBorder="1" applyAlignment="1">
      <alignment horizontal="center" vertical="center" wrapText="1"/>
    </xf>
    <xf numFmtId="9" fontId="2" fillId="0" borderId="0" xfId="1" applyFont="1"/>
    <xf numFmtId="2" fontId="5" fillId="0" borderId="41" xfId="4" applyNumberFormat="1" applyFont="1" applyFill="1" applyBorder="1" applyAlignment="1">
      <alignment horizontal="center" vertical="center" wrapText="1"/>
    </xf>
    <xf numFmtId="0" fontId="2" fillId="0" borderId="0" xfId="2" applyFont="1" applyAlignment="1">
      <alignment horizontal="center" wrapText="1"/>
    </xf>
    <xf numFmtId="0" fontId="6" fillId="0" borderId="17" xfId="2" applyFont="1" applyBorder="1" applyAlignment="1">
      <alignment horizontal="center"/>
    </xf>
    <xf numFmtId="0" fontId="2" fillId="0" borderId="0" xfId="2" applyFont="1" applyAlignment="1">
      <alignment horizontal="center"/>
    </xf>
    <xf numFmtId="0" fontId="6" fillId="0" borderId="5" xfId="2" applyFont="1" applyBorder="1" applyAlignment="1">
      <alignment horizontal="center"/>
    </xf>
    <xf numFmtId="0" fontId="12" fillId="0" borderId="102" xfId="7" applyFont="1" applyBorder="1" applyAlignment="1">
      <alignment horizontal="center" vertical="center" wrapText="1"/>
    </xf>
    <xf numFmtId="0" fontId="2" fillId="0" borderId="17" xfId="2" applyFont="1" applyBorder="1" applyAlignment="1">
      <alignment horizontal="center"/>
    </xf>
    <xf numFmtId="0" fontId="4" fillId="2" borderId="52" xfId="0" applyFont="1" applyFill="1" applyBorder="1" applyAlignment="1">
      <alignment horizontal="center" vertical="center" wrapText="1"/>
    </xf>
    <xf numFmtId="0" fontId="4" fillId="0" borderId="19" xfId="2" applyFont="1" applyBorder="1" applyAlignment="1">
      <alignment horizontal="center" vertical="center"/>
    </xf>
    <xf numFmtId="9" fontId="4" fillId="2" borderId="38" xfId="1" applyFont="1" applyFill="1" applyBorder="1" applyAlignment="1">
      <alignment horizontal="center" vertical="center"/>
    </xf>
    <xf numFmtId="0" fontId="2" fillId="0" borderId="10" xfId="2" applyFont="1" applyBorder="1" applyAlignment="1">
      <alignment horizontal="center"/>
    </xf>
    <xf numFmtId="0" fontId="4" fillId="0" borderId="11" xfId="2" applyFont="1" applyBorder="1" applyAlignment="1">
      <alignment horizontal="left" vertical="center" wrapText="1"/>
    </xf>
    <xf numFmtId="0" fontId="4" fillId="0" borderId="12" xfId="2" applyFont="1" applyBorder="1" applyAlignment="1">
      <alignment horizontal="left" vertical="center" wrapText="1"/>
    </xf>
    <xf numFmtId="0" fontId="14" fillId="3" borderId="38" xfId="2" applyFont="1" applyFill="1" applyBorder="1" applyAlignment="1">
      <alignment horizontal="center" vertical="center" wrapText="1"/>
    </xf>
    <xf numFmtId="0" fontId="15" fillId="0" borderId="38" xfId="3" applyFont="1" applyBorder="1" applyAlignment="1">
      <alignment vertical="center" wrapText="1"/>
    </xf>
    <xf numFmtId="0" fontId="15" fillId="0" borderId="38" xfId="3" applyFont="1" applyBorder="1" applyAlignment="1">
      <alignment horizontal="center" vertical="center" wrapText="1"/>
    </xf>
    <xf numFmtId="0" fontId="2" fillId="0" borderId="132" xfId="0" applyFont="1" applyBorder="1"/>
    <xf numFmtId="0" fontId="6" fillId="0" borderId="132" xfId="0" applyFont="1" applyBorder="1"/>
    <xf numFmtId="1" fontId="6" fillId="0" borderId="1" xfId="4" applyNumberFormat="1" applyFont="1" applyFill="1" applyBorder="1" applyAlignment="1">
      <alignment horizontal="center" vertical="center" wrapText="1"/>
    </xf>
    <xf numFmtId="1" fontId="6" fillId="0" borderId="26" xfId="4" applyNumberFormat="1" applyFont="1" applyFill="1" applyBorder="1" applyAlignment="1">
      <alignment horizontal="center" vertical="center" wrapText="1"/>
    </xf>
    <xf numFmtId="1" fontId="6" fillId="0" borderId="4" xfId="4" applyNumberFormat="1" applyFont="1" applyFill="1" applyBorder="1" applyAlignment="1">
      <alignment horizontal="center" vertical="center" wrapText="1"/>
    </xf>
    <xf numFmtId="1" fontId="6" fillId="0" borderId="45" xfId="4" applyNumberFormat="1" applyFont="1" applyFill="1" applyBorder="1" applyAlignment="1">
      <alignment horizontal="center" vertical="center" wrapText="1"/>
    </xf>
    <xf numFmtId="1" fontId="6" fillId="0" borderId="53"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166" fontId="6" fillId="2" borderId="21" xfId="2" applyNumberFormat="1" applyFont="1" applyFill="1" applyBorder="1" applyAlignment="1">
      <alignment vertical="center" wrapText="1"/>
    </xf>
    <xf numFmtId="168" fontId="6" fillId="0" borderId="56" xfId="1" applyNumberFormat="1" applyFont="1" applyFill="1" applyBorder="1" applyAlignment="1">
      <alignment vertical="center" wrapText="1"/>
    </xf>
    <xf numFmtId="0" fontId="6" fillId="0" borderId="49" xfId="0" applyFont="1" applyBorder="1"/>
    <xf numFmtId="0" fontId="6" fillId="0" borderId="50" xfId="2" applyFont="1" applyBorder="1" applyAlignment="1">
      <alignment horizontal="center"/>
    </xf>
    <xf numFmtId="166" fontId="6" fillId="0" borderId="50" xfId="2" applyNumberFormat="1" applyFont="1" applyBorder="1" applyAlignment="1">
      <alignment horizontal="center"/>
    </xf>
    <xf numFmtId="167" fontId="6" fillId="0" borderId="50" xfId="1" applyNumberFormat="1" applyFont="1" applyFill="1" applyBorder="1" applyAlignment="1">
      <alignment horizontal="center"/>
    </xf>
    <xf numFmtId="0" fontId="6" fillId="0" borderId="10" xfId="0" applyFont="1" applyBorder="1"/>
    <xf numFmtId="0" fontId="6" fillId="0" borderId="11" xfId="2" applyFont="1" applyBorder="1" applyAlignment="1">
      <alignment horizontal="center"/>
    </xf>
    <xf numFmtId="166" fontId="6" fillId="0" borderId="11" xfId="2" applyNumberFormat="1" applyFont="1" applyBorder="1" applyAlignment="1">
      <alignment horizontal="center"/>
    </xf>
    <xf numFmtId="167" fontId="6" fillId="0" borderId="11" xfId="1" applyNumberFormat="1" applyFont="1" applyFill="1" applyBorder="1" applyAlignment="1">
      <alignment horizontal="center"/>
    </xf>
    <xf numFmtId="0" fontId="5" fillId="0" borderId="38" xfId="2" applyFont="1" applyBorder="1" applyAlignment="1">
      <alignment horizontal="center" vertical="center"/>
    </xf>
    <xf numFmtId="0" fontId="28" fillId="0" borderId="5" xfId="2" applyFont="1" applyBorder="1" applyAlignment="1">
      <alignment horizontal="center"/>
    </xf>
    <xf numFmtId="9" fontId="28" fillId="0" borderId="5" xfId="2" applyNumberFormat="1" applyFont="1" applyBorder="1" applyAlignment="1">
      <alignment horizontal="center"/>
    </xf>
    <xf numFmtId="0" fontId="2" fillId="0" borderId="12" xfId="2" applyFont="1" applyBorder="1" applyAlignment="1">
      <alignment horizontal="center"/>
    </xf>
    <xf numFmtId="0" fontId="4" fillId="0" borderId="17" xfId="2" applyFont="1" applyBorder="1"/>
    <xf numFmtId="0" fontId="6" fillId="0" borderId="17" xfId="2" applyFont="1" applyBorder="1"/>
    <xf numFmtId="9" fontId="6" fillId="0" borderId="5" xfId="2" applyNumberFormat="1" applyFont="1" applyBorder="1" applyAlignment="1">
      <alignment horizontal="center"/>
    </xf>
    <xf numFmtId="9" fontId="6" fillId="0" borderId="17" xfId="2" applyNumberFormat="1" applyFont="1" applyBorder="1"/>
    <xf numFmtId="0" fontId="2" fillId="0" borderId="17" xfId="0" applyFont="1" applyBorder="1"/>
    <xf numFmtId="0" fontId="6" fillId="0" borderId="56" xfId="4" applyNumberFormat="1" applyFont="1" applyFill="1" applyBorder="1" applyAlignment="1">
      <alignment horizontal="center" vertical="center" wrapText="1"/>
    </xf>
    <xf numFmtId="170" fontId="6" fillId="0" borderId="56" xfId="4" applyNumberFormat="1" applyFont="1" applyFill="1" applyBorder="1" applyAlignment="1">
      <alignment horizontal="center" vertical="center" wrapText="1"/>
    </xf>
    <xf numFmtId="0" fontId="6" fillId="0" borderId="57" xfId="4" applyNumberFormat="1" applyFont="1" applyFill="1" applyBorder="1" applyAlignment="1">
      <alignment horizontal="center" vertical="center" wrapText="1"/>
    </xf>
    <xf numFmtId="170" fontId="6" fillId="2" borderId="38" xfId="2" applyNumberFormat="1" applyFont="1" applyFill="1" applyBorder="1" applyAlignment="1">
      <alignment horizontal="center" vertical="center"/>
    </xf>
    <xf numFmtId="0" fontId="32" fillId="0" borderId="104" xfId="7" applyFont="1" applyBorder="1" applyAlignment="1">
      <alignment horizontal="center" vertical="center" wrapText="1"/>
    </xf>
    <xf numFmtId="0" fontId="32" fillId="10" borderId="104" xfId="7" applyFont="1" applyFill="1" applyBorder="1" applyAlignment="1">
      <alignment horizontal="center" vertical="center" wrapText="1"/>
    </xf>
    <xf numFmtId="10" fontId="35" fillId="0" borderId="135" xfId="8" applyNumberFormat="1" applyFont="1" applyBorder="1" applyAlignment="1">
      <alignment horizontal="center" vertical="center" wrapText="1"/>
    </xf>
    <xf numFmtId="168" fontId="35" fillId="0" borderId="135" xfId="7" applyNumberFormat="1" applyFont="1" applyBorder="1" applyAlignment="1">
      <alignment horizontal="center" vertical="center" wrapText="1"/>
    </xf>
    <xf numFmtId="10" fontId="35" fillId="0" borderId="113" xfId="7" applyNumberFormat="1" applyFont="1" applyBorder="1" applyAlignment="1">
      <alignment horizontal="center" vertical="center" wrapText="1"/>
    </xf>
    <xf numFmtId="168" fontId="35" fillId="0" borderId="135" xfId="8" applyNumberFormat="1" applyFont="1" applyBorder="1" applyAlignment="1">
      <alignment horizontal="center" vertical="center" wrapText="1"/>
    </xf>
    <xf numFmtId="9" fontId="35" fillId="9" borderId="104" xfId="7" applyNumberFormat="1" applyFont="1" applyFill="1" applyBorder="1" applyAlignment="1">
      <alignment horizontal="center"/>
    </xf>
    <xf numFmtId="9" fontId="35" fillId="0" borderId="0" xfId="7" applyNumberFormat="1" applyFont="1" applyAlignment="1">
      <alignment horizontal="center"/>
    </xf>
    <xf numFmtId="166" fontId="35" fillId="9" borderId="104" xfId="7" applyNumberFormat="1" applyFont="1" applyFill="1" applyBorder="1" applyAlignment="1">
      <alignment horizontal="center" vertical="center"/>
    </xf>
    <xf numFmtId="166" fontId="35" fillId="9" borderId="104" xfId="7" applyNumberFormat="1" applyFont="1" applyFill="1" applyBorder="1" applyAlignment="1">
      <alignment vertical="center"/>
    </xf>
    <xf numFmtId="0" fontId="12" fillId="0" borderId="91" xfId="7" applyFont="1" applyBorder="1"/>
    <xf numFmtId="0" fontId="12" fillId="0" borderId="92" xfId="7" applyFont="1" applyBorder="1"/>
    <xf numFmtId="0" fontId="28" fillId="0" borderId="0" xfId="7" applyFont="1" applyAlignment="1">
      <alignment horizontal="center"/>
    </xf>
    <xf numFmtId="1" fontId="35" fillId="0" borderId="113" xfId="7" applyNumberFormat="1" applyFont="1" applyBorder="1" applyAlignment="1">
      <alignment horizontal="center" vertical="center" wrapText="1"/>
    </xf>
    <xf numFmtId="1" fontId="35" fillId="0" borderId="135" xfId="7" applyNumberFormat="1" applyFont="1" applyBorder="1" applyAlignment="1">
      <alignment horizontal="center" vertical="center" wrapText="1"/>
    </xf>
    <xf numFmtId="9" fontId="35" fillId="0" borderId="113" xfId="9" applyFont="1" applyBorder="1" applyAlignment="1">
      <alignment horizontal="center" vertical="center" wrapText="1"/>
    </xf>
    <xf numFmtId="0" fontId="35" fillId="0" borderId="113" xfId="7" applyFont="1" applyBorder="1" applyAlignment="1">
      <alignment horizontal="center" vertical="center" wrapText="1"/>
    </xf>
    <xf numFmtId="0" fontId="25" fillId="0" borderId="111" xfId="7" applyFont="1" applyBorder="1" applyAlignment="1">
      <alignment horizontal="center"/>
    </xf>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10"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1" xfId="3"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2"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17"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13" xfId="2" applyFont="1" applyFill="1" applyBorder="1" applyAlignment="1">
      <alignment horizontal="center"/>
    </xf>
    <xf numFmtId="0" fontId="6" fillId="0" borderId="0" xfId="2" applyFont="1" applyFill="1" applyBorder="1" applyAlignment="1">
      <alignment horizontal="center"/>
    </xf>
    <xf numFmtId="0" fontId="6" fillId="0" borderId="17" xfId="2" applyFont="1" applyFill="1" applyBorder="1" applyAlignment="1">
      <alignment horizontal="center"/>
    </xf>
    <xf numFmtId="0" fontId="6" fillId="0" borderId="0" xfId="3" applyFont="1" applyFill="1" applyBorder="1" applyAlignment="1">
      <alignment horizontal="center" vertical="center" wrapText="1"/>
    </xf>
    <xf numFmtId="0" fontId="8" fillId="0" borderId="38" xfId="3" applyFont="1" applyFill="1" applyBorder="1" applyAlignment="1">
      <alignment horizontal="center" vertical="center" wrapText="1"/>
    </xf>
    <xf numFmtId="0" fontId="6" fillId="0" borderId="38" xfId="3" applyFont="1" applyFill="1" applyBorder="1" applyAlignment="1">
      <alignment vertical="center" wrapText="1"/>
    </xf>
    <xf numFmtId="0" fontId="6" fillId="0" borderId="13" xfId="0" applyFont="1" applyFill="1" applyBorder="1"/>
    <xf numFmtId="0" fontId="2" fillId="0" borderId="0" xfId="0" applyFont="1" applyFill="1"/>
    <xf numFmtId="1" fontId="6" fillId="6" borderId="56" xfId="4" applyNumberFormat="1" applyFont="1" applyFill="1" applyBorder="1" applyAlignment="1">
      <alignment horizontal="center" vertical="center" wrapText="1"/>
    </xf>
    <xf numFmtId="9" fontId="6" fillId="6" borderId="56" xfId="1" applyFont="1" applyFill="1" applyBorder="1" applyAlignment="1">
      <alignment horizontal="center" vertical="center" wrapText="1"/>
    </xf>
    <xf numFmtId="1" fontId="6" fillId="0" borderId="57" xfId="4" applyNumberFormat="1" applyFont="1" applyBorder="1" applyAlignment="1">
      <alignment horizontal="center" vertical="center" wrapText="1"/>
    </xf>
    <xf numFmtId="166" fontId="6" fillId="2" borderId="38" xfId="2" applyNumberFormat="1" applyFont="1" applyFill="1" applyBorder="1"/>
    <xf numFmtId="9" fontId="4" fillId="0" borderId="56" xfId="1" applyFont="1" applyFill="1" applyBorder="1" applyAlignment="1">
      <alignment horizontal="center" vertical="center" wrapText="1"/>
    </xf>
    <xf numFmtId="166" fontId="6" fillId="0" borderId="0" xfId="2" applyNumberFormat="1" applyFont="1" applyFill="1" applyBorder="1" applyAlignment="1">
      <alignment horizontal="center"/>
    </xf>
    <xf numFmtId="0" fontId="6" fillId="0" borderId="49" xfId="2" applyFont="1" applyFill="1" applyBorder="1" applyAlignment="1">
      <alignment horizontal="center"/>
    </xf>
    <xf numFmtId="0" fontId="2" fillId="0" borderId="50" xfId="2" applyFont="1" applyFill="1" applyBorder="1" applyAlignment="1">
      <alignment horizontal="center"/>
    </xf>
    <xf numFmtId="0" fontId="6" fillId="0" borderId="51" xfId="2" applyFont="1" applyFill="1" applyBorder="1" applyAlignment="1">
      <alignment horizontal="center"/>
    </xf>
    <xf numFmtId="0" fontId="6" fillId="0" borderId="10" xfId="2" applyFont="1" applyFill="1" applyBorder="1" applyAlignment="1">
      <alignment horizontal="center"/>
    </xf>
    <xf numFmtId="0" fontId="2" fillId="0" borderId="11" xfId="2" applyFont="1" applyFill="1" applyBorder="1" applyAlignment="1">
      <alignment horizontal="center"/>
    </xf>
    <xf numFmtId="0" fontId="6" fillId="0" borderId="12" xfId="2" applyFont="1" applyFill="1" applyBorder="1" applyAlignment="1">
      <alignment horizontal="center"/>
    </xf>
    <xf numFmtId="0" fontId="2" fillId="0" borderId="13" xfId="2" applyFont="1" applyFill="1" applyBorder="1" applyAlignment="1">
      <alignment horizontal="center"/>
    </xf>
    <xf numFmtId="0" fontId="2" fillId="0" borderId="17" xfId="2" applyFont="1" applyFill="1" applyBorder="1" applyAlignment="1">
      <alignment horizontal="center"/>
    </xf>
    <xf numFmtId="0" fontId="2" fillId="0" borderId="49" xfId="2" applyFont="1" applyFill="1" applyBorder="1" applyAlignment="1">
      <alignment horizontal="center"/>
    </xf>
    <xf numFmtId="0" fontId="2" fillId="0" borderId="51" xfId="2" applyFont="1" applyFill="1" applyBorder="1" applyAlignment="1">
      <alignment horizontal="center"/>
    </xf>
    <xf numFmtId="9" fontId="6" fillId="0" borderId="56" xfId="1" applyFont="1" applyBorder="1" applyAlignment="1">
      <alignment horizontal="center" vertical="center" wrapText="1"/>
    </xf>
    <xf numFmtId="9" fontId="6" fillId="2" borderId="38" xfId="1" applyFont="1" applyFill="1" applyBorder="1" applyAlignment="1">
      <alignment horizontal="center" vertical="center"/>
    </xf>
    <xf numFmtId="0" fontId="6" fillId="0" borderId="17" xfId="2" applyFont="1" applyBorder="1" applyAlignment="1">
      <alignment horizontal="center"/>
    </xf>
    <xf numFmtId="0" fontId="4" fillId="2" borderId="52" xfId="0" applyFont="1" applyFill="1" applyBorder="1" applyAlignment="1">
      <alignment horizontal="center" vertical="center" wrapText="1"/>
    </xf>
    <xf numFmtId="0" fontId="2" fillId="0" borderId="0" xfId="2" applyFont="1" applyAlignment="1">
      <alignment horizontal="center"/>
    </xf>
    <xf numFmtId="0" fontId="2" fillId="0" borderId="17" xfId="2" applyFont="1" applyBorder="1" applyAlignment="1">
      <alignment horizontal="center"/>
    </xf>
    <xf numFmtId="0" fontId="6" fillId="0" borderId="17" xfId="2" applyFont="1" applyBorder="1" applyAlignment="1">
      <alignment horizontal="center"/>
    </xf>
    <xf numFmtId="0" fontId="2" fillId="0" borderId="0" xfId="2" applyFont="1" applyAlignment="1">
      <alignment horizontal="center"/>
    </xf>
    <xf numFmtId="0" fontId="2" fillId="0" borderId="17" xfId="2" applyFont="1" applyBorder="1" applyAlignment="1">
      <alignment horizontal="center"/>
    </xf>
    <xf numFmtId="9" fontId="6" fillId="4" borderId="56" xfId="1" applyFont="1" applyFill="1" applyBorder="1" applyAlignment="1">
      <alignment horizontal="center" vertical="center" wrapText="1"/>
    </xf>
    <xf numFmtId="0" fontId="2" fillId="0" borderId="5" xfId="2" applyFont="1" applyBorder="1" applyAlignment="1">
      <alignment horizontal="center"/>
    </xf>
    <xf numFmtId="0" fontId="6" fillId="0" borderId="27" xfId="2" applyFont="1" applyBorder="1" applyAlignment="1">
      <alignment horizontal="center"/>
    </xf>
    <xf numFmtId="0" fontId="6" fillId="0" borderId="17" xfId="2" applyFont="1" applyBorder="1" applyAlignment="1">
      <alignment horizontal="center"/>
    </xf>
    <xf numFmtId="0" fontId="4" fillId="2" borderId="52" xfId="0" applyFont="1" applyFill="1" applyBorder="1" applyAlignment="1">
      <alignment horizontal="center" vertical="center" wrapText="1"/>
    </xf>
    <xf numFmtId="0" fontId="6" fillId="0" borderId="27" xfId="2" applyFont="1" applyBorder="1" applyAlignment="1">
      <alignment horizontal="center" vertical="center"/>
    </xf>
    <xf numFmtId="0" fontId="13" fillId="2" borderId="52" xfId="0" applyFont="1" applyFill="1" applyBorder="1" applyAlignment="1">
      <alignment horizontal="center" vertical="center" wrapText="1"/>
    </xf>
    <xf numFmtId="0" fontId="2" fillId="0" borderId="0" xfId="2" applyFont="1" applyAlignment="1">
      <alignment horizontal="center"/>
    </xf>
    <xf numFmtId="0" fontId="2" fillId="0" borderId="17" xfId="2" applyFont="1" applyBorder="1" applyAlignment="1">
      <alignment horizontal="center"/>
    </xf>
    <xf numFmtId="0" fontId="7" fillId="2" borderId="52" xfId="0" applyFont="1" applyFill="1" applyBorder="1" applyAlignment="1">
      <alignment horizontal="center" vertical="center" wrapText="1"/>
    </xf>
    <xf numFmtId="166" fontId="8" fillId="2" borderId="38" xfId="2" applyNumberFormat="1" applyFont="1" applyFill="1" applyBorder="1"/>
    <xf numFmtId="9" fontId="56" fillId="18" borderId="56" xfId="1" applyFont="1" applyFill="1" applyBorder="1" applyAlignment="1">
      <alignment horizontal="center" vertical="center" wrapText="1"/>
    </xf>
    <xf numFmtId="0" fontId="8" fillId="0" borderId="0" xfId="2" applyFont="1" applyAlignment="1">
      <alignment horizontal="center"/>
    </xf>
    <xf numFmtId="166" fontId="8" fillId="0" borderId="0" xfId="2" applyNumberFormat="1" applyFont="1" applyAlignment="1">
      <alignment horizontal="center"/>
    </xf>
    <xf numFmtId="167" fontId="8" fillId="0" borderId="0" xfId="1" applyNumberFormat="1" applyFont="1" applyFill="1" applyBorder="1" applyAlignment="1">
      <alignment horizontal="center"/>
    </xf>
    <xf numFmtId="0" fontId="52" fillId="0" borderId="50" xfId="2" applyFont="1" applyBorder="1" applyAlignment="1">
      <alignment horizontal="center"/>
    </xf>
    <xf numFmtId="0" fontId="52" fillId="0" borderId="11" xfId="2" applyFont="1" applyBorder="1" applyAlignment="1">
      <alignment horizontal="center"/>
    </xf>
    <xf numFmtId="9" fontId="2" fillId="0" borderId="0" xfId="1" applyFont="1" applyAlignment="1">
      <alignment horizontal="center"/>
    </xf>
    <xf numFmtId="168" fontId="5" fillId="0" borderId="56" xfId="1" applyNumberFormat="1" applyFont="1" applyFill="1" applyBorder="1" applyAlignment="1">
      <alignment horizontal="center" vertical="center" wrapText="1"/>
    </xf>
    <xf numFmtId="0" fontId="2" fillId="0" borderId="0" xfId="2" applyFont="1" applyAlignment="1">
      <alignment horizontal="center"/>
    </xf>
    <xf numFmtId="0" fontId="2" fillId="0" borderId="17" xfId="2" applyFont="1" applyBorder="1" applyAlignment="1">
      <alignment horizontal="center"/>
    </xf>
    <xf numFmtId="0" fontId="6" fillId="0" borderId="17" xfId="2" applyFont="1" applyBorder="1" applyAlignment="1">
      <alignment horizontal="center"/>
    </xf>
    <xf numFmtId="2" fontId="6" fillId="0" borderId="56" xfId="4" applyNumberFormat="1" applyFont="1" applyFill="1" applyBorder="1" applyAlignment="1">
      <alignment horizontal="center" vertical="center" wrapText="1"/>
    </xf>
    <xf numFmtId="2" fontId="6" fillId="0" borderId="57" xfId="4" applyNumberFormat="1" applyFont="1" applyFill="1" applyBorder="1" applyAlignment="1">
      <alignment horizontal="center" vertical="center" wrapText="1"/>
    </xf>
    <xf numFmtId="43" fontId="6" fillId="0" borderId="56" xfId="5" applyFont="1" applyFill="1" applyBorder="1" applyAlignment="1">
      <alignment horizontal="center" vertical="center" wrapText="1"/>
    </xf>
    <xf numFmtId="2" fontId="4" fillId="2" borderId="38" xfId="2" applyNumberFormat="1" applyFont="1" applyFill="1" applyBorder="1" applyAlignment="1">
      <alignment horizontal="center"/>
    </xf>
    <xf numFmtId="167" fontId="4" fillId="2" borderId="38" xfId="2" applyNumberFormat="1" applyFont="1" applyFill="1" applyBorder="1" applyAlignment="1">
      <alignment horizontal="left" vertical="center"/>
    </xf>
    <xf numFmtId="168" fontId="4" fillId="2" borderId="38" xfId="1" applyNumberFormat="1" applyFont="1" applyFill="1" applyBorder="1" applyAlignment="1">
      <alignment horizontal="center"/>
    </xf>
    <xf numFmtId="43" fontId="2" fillId="0" borderId="0" xfId="2" applyNumberFormat="1" applyFont="1" applyAlignment="1">
      <alignment horizontal="center"/>
    </xf>
    <xf numFmtId="166" fontId="4" fillId="2" borderId="38" xfId="2" applyNumberFormat="1" applyFont="1" applyFill="1" applyBorder="1" applyAlignment="1">
      <alignment horizontal="center"/>
    </xf>
    <xf numFmtId="41" fontId="4" fillId="2" borderId="38" xfId="10" applyFont="1" applyFill="1" applyBorder="1" applyAlignment="1">
      <alignment horizontal="center"/>
    </xf>
    <xf numFmtId="9" fontId="4" fillId="2" borderId="38" xfId="1" applyFont="1" applyFill="1" applyBorder="1" applyAlignment="1">
      <alignment horizontal="center"/>
    </xf>
    <xf numFmtId="43" fontId="27" fillId="2" borderId="38" xfId="2" applyNumberFormat="1" applyFont="1" applyFill="1" applyBorder="1" applyAlignment="1">
      <alignment horizontal="center" vertical="center"/>
    </xf>
    <xf numFmtId="2" fontId="2" fillId="0" borderId="0" xfId="2" applyNumberFormat="1" applyFont="1" applyAlignment="1">
      <alignment horizontal="right"/>
    </xf>
    <xf numFmtId="2" fontId="4" fillId="2" borderId="38" xfId="2" applyNumberFormat="1" applyFont="1" applyFill="1" applyBorder="1" applyAlignment="1">
      <alignment horizontal="center" vertical="center"/>
    </xf>
    <xf numFmtId="167" fontId="4" fillId="2" borderId="38" xfId="2" applyNumberFormat="1" applyFont="1" applyFill="1" applyBorder="1" applyAlignment="1">
      <alignment horizontal="center" vertical="center"/>
    </xf>
    <xf numFmtId="168" fontId="4" fillId="2" borderId="38" xfId="1" applyNumberFormat="1" applyFont="1" applyFill="1" applyBorder="1" applyAlignment="1">
      <alignment horizontal="center" vertical="center"/>
    </xf>
    <xf numFmtId="1" fontId="6" fillId="2" borderId="38" xfId="2" applyNumberFormat="1" applyFont="1" applyFill="1" applyBorder="1" applyAlignment="1">
      <alignment horizontal="center"/>
    </xf>
    <xf numFmtId="1" fontId="6" fillId="2" borderId="38" xfId="2" applyNumberFormat="1" applyFont="1" applyFill="1" applyBorder="1" applyAlignment="1">
      <alignment horizontal="center" vertical="center"/>
    </xf>
    <xf numFmtId="0" fontId="2" fillId="0" borderId="0" xfId="2" applyFont="1" applyAlignment="1">
      <alignment horizontal="right"/>
    </xf>
    <xf numFmtId="0" fontId="3" fillId="0" borderId="0" xfId="2" applyFont="1" applyAlignment="1">
      <alignment horizontal="center" vertical="center" wrapText="1"/>
    </xf>
    <xf numFmtId="3" fontId="6" fillId="0" borderId="57" xfId="4" applyNumberFormat="1" applyFont="1" applyFill="1" applyBorder="1" applyAlignment="1">
      <alignment horizontal="center" vertical="center" wrapText="1"/>
    </xf>
    <xf numFmtId="168" fontId="6" fillId="3" borderId="57" xfId="1" applyNumberFormat="1" applyFont="1" applyFill="1" applyBorder="1" applyAlignment="1">
      <alignment horizontal="center" vertical="center"/>
    </xf>
    <xf numFmtId="3" fontId="4" fillId="2" borderId="38" xfId="2" applyNumberFormat="1" applyFont="1" applyFill="1" applyBorder="1" applyAlignment="1">
      <alignment horizontal="center" vertical="center"/>
    </xf>
    <xf numFmtId="3" fontId="4" fillId="2" borderId="38" xfId="10" applyNumberFormat="1" applyFont="1" applyFill="1" applyBorder="1" applyAlignment="1">
      <alignment horizontal="center"/>
    </xf>
    <xf numFmtId="168" fontId="4" fillId="2" borderId="48" xfId="1" applyNumberFormat="1" applyFont="1" applyFill="1" applyBorder="1" applyAlignment="1">
      <alignment horizontal="center"/>
    </xf>
    <xf numFmtId="0" fontId="2" fillId="0" borderId="5" xfId="0" applyFont="1" applyBorder="1"/>
    <xf numFmtId="1" fontId="2" fillId="0" borderId="5" xfId="4" applyNumberFormat="1" applyFont="1" applyFill="1" applyBorder="1" applyAlignment="1">
      <alignment vertical="center" wrapText="1"/>
    </xf>
    <xf numFmtId="0" fontId="2" fillId="0" borderId="5" xfId="2" applyFont="1" applyBorder="1" applyAlignment="1">
      <alignment horizontal="left"/>
    </xf>
    <xf numFmtId="1" fontId="2" fillId="0" borderId="5" xfId="2" applyNumberFormat="1" applyFont="1" applyBorder="1"/>
    <xf numFmtId="0" fontId="9" fillId="3" borderId="0" xfId="0" applyFont="1" applyFill="1" applyAlignment="1">
      <alignment vertical="center" wrapText="1"/>
    </xf>
    <xf numFmtId="0" fontId="4" fillId="0" borderId="40" xfId="2" applyFont="1" applyBorder="1" applyAlignment="1">
      <alignment horizontal="center" vertical="center"/>
    </xf>
    <xf numFmtId="0" fontId="6" fillId="0" borderId="40" xfId="2" applyFont="1" applyBorder="1" applyAlignment="1">
      <alignment horizontal="center"/>
    </xf>
    <xf numFmtId="0" fontId="6" fillId="0" borderId="0" xfId="11" applyFont="1" applyAlignment="1">
      <alignment horizontal="center"/>
    </xf>
    <xf numFmtId="0" fontId="6" fillId="0" borderId="40" xfId="11" applyFont="1" applyBorder="1" applyAlignment="1">
      <alignment horizontal="center"/>
    </xf>
    <xf numFmtId="0" fontId="13" fillId="0" borderId="0" xfId="2" applyFont="1" applyAlignment="1">
      <alignment horizontal="center" vertical="center" wrapText="1"/>
    </xf>
    <xf numFmtId="0" fontId="6" fillId="0" borderId="40" xfId="3" applyFont="1" applyBorder="1" applyAlignment="1">
      <alignment horizontal="center" vertical="center" wrapText="1"/>
    </xf>
    <xf numFmtId="0" fontId="13" fillId="2" borderId="5" xfId="0" applyFont="1" applyFill="1" applyBorder="1" applyAlignment="1">
      <alignment horizontal="center" vertical="center" wrapText="1"/>
    </xf>
    <xf numFmtId="1" fontId="62" fillId="0" borderId="5" xfId="4" applyNumberFormat="1" applyFont="1" applyFill="1" applyBorder="1" applyAlignment="1">
      <alignment horizontal="center" vertical="center" wrapText="1"/>
    </xf>
    <xf numFmtId="9" fontId="62" fillId="0" borderId="5" xfId="1" applyFont="1" applyFill="1" applyBorder="1" applyAlignment="1">
      <alignment horizontal="center" vertical="center" wrapText="1"/>
    </xf>
    <xf numFmtId="1" fontId="62" fillId="0" borderId="126" xfId="4" applyNumberFormat="1" applyFont="1" applyFill="1" applyBorder="1" applyAlignment="1">
      <alignment horizontal="center" vertical="center" wrapText="1"/>
    </xf>
    <xf numFmtId="1" fontId="62" fillId="0" borderId="119" xfId="4" applyNumberFormat="1" applyFont="1" applyFill="1" applyBorder="1" applyAlignment="1">
      <alignment horizontal="center" vertical="center" wrapText="1"/>
    </xf>
    <xf numFmtId="9" fontId="62" fillId="0" borderId="119" xfId="1" applyFont="1" applyFill="1" applyBorder="1" applyAlignment="1">
      <alignment horizontal="center" vertical="center" wrapText="1"/>
    </xf>
    <xf numFmtId="0" fontId="2" fillId="0" borderId="0" xfId="11" applyFont="1" applyAlignment="1">
      <alignment horizontal="center"/>
    </xf>
    <xf numFmtId="0" fontId="25" fillId="0" borderId="0" xfId="11" applyFont="1" applyAlignment="1">
      <alignment horizontal="center"/>
    </xf>
    <xf numFmtId="0" fontId="25" fillId="0" borderId="0" xfId="12" applyFont="1" applyAlignment="1">
      <alignment horizontal="center"/>
    </xf>
    <xf numFmtId="0" fontId="2" fillId="0" borderId="0" xfId="12" applyFont="1" applyAlignment="1">
      <alignment horizontal="center"/>
    </xf>
    <xf numFmtId="9" fontId="8" fillId="0" borderId="0" xfId="1" applyFont="1" applyFill="1" applyBorder="1" applyAlignment="1">
      <alignment horizontal="center" vertical="center" wrapText="1"/>
    </xf>
    <xf numFmtId="1" fontId="8" fillId="0" borderId="0" xfId="4" applyNumberFormat="1" applyFont="1" applyFill="1" applyBorder="1" applyAlignment="1">
      <alignment horizontal="center" vertical="center" wrapText="1"/>
    </xf>
    <xf numFmtId="164" fontId="8" fillId="0" borderId="0" xfId="0" applyNumberFormat="1" applyFont="1" applyAlignment="1">
      <alignment vertical="center" wrapText="1"/>
    </xf>
    <xf numFmtId="0" fontId="14" fillId="0" borderId="0" xfId="0" applyFont="1" applyAlignment="1">
      <alignment horizontal="center" vertical="center" wrapText="1"/>
    </xf>
    <xf numFmtId="0" fontId="7" fillId="0" borderId="0" xfId="0" applyFont="1" applyAlignment="1">
      <alignment horizontal="center" vertical="center" wrapText="1"/>
    </xf>
    <xf numFmtId="9" fontId="6" fillId="0" borderId="8" xfId="1" applyFont="1" applyFill="1" applyBorder="1" applyAlignment="1">
      <alignment horizontal="center" vertical="center" wrapText="1"/>
    </xf>
    <xf numFmtId="1" fontId="6" fillId="0" borderId="8" xfId="4" applyNumberFormat="1" applyFont="1" applyFill="1" applyBorder="1" applyAlignment="1">
      <alignment horizontal="center" vertical="center" wrapText="1"/>
    </xf>
    <xf numFmtId="0" fontId="14" fillId="2"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6" fillId="0" borderId="40" xfId="12" applyFont="1" applyBorder="1" applyAlignment="1">
      <alignment horizontal="center"/>
    </xf>
    <xf numFmtId="0" fontId="6" fillId="0" borderId="0" xfId="12" applyFont="1" applyAlignment="1">
      <alignment horizont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6" fillId="0" borderId="61" xfId="2" applyFont="1" applyBorder="1" applyAlignment="1">
      <alignment horizontal="center" vertical="center"/>
    </xf>
    <xf numFmtId="9" fontId="16" fillId="0" borderId="60" xfId="2" applyNumberFormat="1" applyFont="1" applyBorder="1" applyAlignment="1">
      <alignment horizontal="center" vertical="center"/>
    </xf>
    <xf numFmtId="9" fontId="16" fillId="0" borderId="15" xfId="2" applyNumberFormat="1" applyFont="1" applyBorder="1" applyAlignment="1">
      <alignment horizontal="center" vertical="center"/>
    </xf>
    <xf numFmtId="9" fontId="16" fillId="0" borderId="61" xfId="2" applyNumberFormat="1" applyFont="1" applyBorder="1" applyAlignment="1">
      <alignment horizontal="center" vertical="center"/>
    </xf>
    <xf numFmtId="0" fontId="16" fillId="0" borderId="60" xfId="2" applyFont="1" applyBorder="1" applyAlignment="1">
      <alignment horizontal="center" vertical="center" wrapText="1"/>
    </xf>
    <xf numFmtId="0" fontId="16" fillId="0" borderId="15" xfId="2" applyFont="1" applyBorder="1" applyAlignment="1">
      <alignment horizontal="center" vertical="center" wrapText="1"/>
    </xf>
    <xf numFmtId="0" fontId="16" fillId="0" borderId="61" xfId="2" applyFont="1" applyBorder="1" applyAlignment="1">
      <alignment horizontal="center" vertical="center" wrapText="1"/>
    </xf>
    <xf numFmtId="0" fontId="16" fillId="0" borderId="16" xfId="2" applyFont="1" applyBorder="1" applyAlignment="1">
      <alignment horizontal="center" vertical="center" wrapText="1"/>
    </xf>
    <xf numFmtId="0" fontId="7" fillId="2" borderId="14"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7" fillId="2" borderId="16" xfId="2" applyFont="1" applyFill="1" applyBorder="1" applyAlignment="1">
      <alignment horizontal="center" vertical="center" wrapText="1"/>
    </xf>
    <xf numFmtId="0" fontId="7" fillId="2" borderId="39" xfId="2" applyFont="1" applyFill="1" applyBorder="1" applyAlignment="1">
      <alignment horizontal="center" vertical="center" wrapText="1"/>
    </xf>
    <xf numFmtId="0" fontId="7" fillId="2" borderId="0" xfId="2" applyFont="1" applyFill="1" applyAlignment="1">
      <alignment horizontal="center" vertical="center" wrapText="1"/>
    </xf>
    <xf numFmtId="0" fontId="7" fillId="2" borderId="40" xfId="2" applyFont="1" applyFill="1" applyBorder="1" applyAlignment="1">
      <alignment horizontal="center" vertical="center" wrapText="1"/>
    </xf>
    <xf numFmtId="0" fontId="8" fillId="0" borderId="14"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9" xfId="2" applyFont="1" applyBorder="1" applyAlignment="1">
      <alignment horizontal="center" vertical="center" wrapText="1"/>
    </xf>
    <xf numFmtId="0" fontId="8" fillId="0" borderId="0" xfId="2" applyFont="1" applyAlignment="1">
      <alignment horizontal="center" vertical="center" wrapText="1"/>
    </xf>
    <xf numFmtId="0" fontId="8" fillId="0" borderId="40" xfId="2" applyFont="1" applyBorder="1" applyAlignment="1">
      <alignment horizontal="center" vertical="center" wrapText="1"/>
    </xf>
    <xf numFmtId="0" fontId="8" fillId="0" borderId="18" xfId="2" applyFont="1" applyBorder="1" applyAlignment="1">
      <alignment horizontal="center" vertical="center" wrapText="1"/>
    </xf>
    <xf numFmtId="0" fontId="8" fillId="0" borderId="19" xfId="2" applyFont="1" applyBorder="1" applyAlignment="1">
      <alignment horizontal="center" vertical="center" wrapText="1"/>
    </xf>
    <xf numFmtId="0" fontId="8" fillId="0" borderId="20" xfId="2" applyFont="1" applyBorder="1" applyAlignment="1">
      <alignment horizontal="center" vertical="center" wrapText="1"/>
    </xf>
    <xf numFmtId="0" fontId="59" fillId="4" borderId="14" xfId="0" applyFont="1" applyFill="1" applyBorder="1" applyAlignment="1">
      <alignment horizontal="center" vertical="center" wrapText="1"/>
    </xf>
    <xf numFmtId="0" fontId="59" fillId="4" borderId="15" xfId="0" applyFont="1" applyFill="1" applyBorder="1" applyAlignment="1">
      <alignment horizontal="center" vertical="center" wrapText="1"/>
    </xf>
    <xf numFmtId="0" fontId="59" fillId="4" borderId="16" xfId="0" applyFont="1" applyFill="1" applyBorder="1" applyAlignment="1">
      <alignment horizontal="center" vertical="center" wrapText="1"/>
    </xf>
    <xf numFmtId="0" fontId="59" fillId="4" borderId="39" xfId="0" applyFont="1" applyFill="1" applyBorder="1" applyAlignment="1">
      <alignment horizontal="center" vertical="center" wrapText="1"/>
    </xf>
    <xf numFmtId="0" fontId="59" fillId="4" borderId="0" xfId="0" applyFont="1" applyFill="1" applyAlignment="1">
      <alignment horizontal="center" vertical="center" wrapText="1"/>
    </xf>
    <xf numFmtId="0" fontId="59" fillId="4" borderId="40" xfId="0" applyFont="1" applyFill="1" applyBorder="1" applyAlignment="1">
      <alignment horizontal="center" vertical="center" wrapText="1"/>
    </xf>
    <xf numFmtId="0" fontId="59" fillId="4" borderId="18" xfId="0" applyFont="1" applyFill="1" applyBorder="1" applyAlignment="1">
      <alignment horizontal="center" vertical="center" wrapText="1"/>
    </xf>
    <xf numFmtId="0" fontId="59" fillId="4" borderId="19" xfId="0" applyFont="1" applyFill="1" applyBorder="1" applyAlignment="1">
      <alignment horizontal="center" vertical="center" wrapText="1"/>
    </xf>
    <xf numFmtId="0" fontId="59" fillId="4" borderId="20" xfId="0" applyFont="1" applyFill="1" applyBorder="1" applyAlignment="1">
      <alignment horizontal="center" vertical="center" wrapText="1"/>
    </xf>
    <xf numFmtId="0" fontId="59" fillId="4" borderId="15" xfId="0" applyFont="1" applyFill="1" applyBorder="1" applyAlignment="1">
      <alignment horizontal="center" vertical="center"/>
    </xf>
    <xf numFmtId="0" fontId="59" fillId="4" borderId="16" xfId="0" applyFont="1" applyFill="1" applyBorder="1" applyAlignment="1">
      <alignment horizontal="center" vertical="center"/>
    </xf>
    <xf numFmtId="0" fontId="59" fillId="4" borderId="0" xfId="0" applyFont="1" applyFill="1" applyAlignment="1">
      <alignment horizontal="center" vertical="center"/>
    </xf>
    <xf numFmtId="0" fontId="59" fillId="4" borderId="40" xfId="0" applyFont="1" applyFill="1" applyBorder="1" applyAlignment="1">
      <alignment horizontal="center" vertical="center"/>
    </xf>
    <xf numFmtId="0" fontId="59" fillId="4" borderId="19" xfId="0" applyFont="1" applyFill="1" applyBorder="1" applyAlignment="1">
      <alignment horizontal="center" vertical="center"/>
    </xf>
    <xf numFmtId="0" fontId="59" fillId="4" borderId="20"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23" xfId="0" applyFont="1" applyFill="1" applyBorder="1" applyAlignment="1">
      <alignment horizontal="center" vertical="center" wrapText="1"/>
    </xf>
    <xf numFmtId="164" fontId="15" fillId="0" borderId="27" xfId="0" applyNumberFormat="1" applyFont="1" applyBorder="1" applyAlignment="1">
      <alignment horizontal="center" vertical="center" wrapText="1"/>
    </xf>
    <xf numFmtId="164" fontId="15" fillId="0" borderId="28" xfId="0" applyNumberFormat="1" applyFont="1" applyBorder="1" applyAlignment="1">
      <alignment horizontal="center" vertical="center" wrapText="1"/>
    </xf>
    <xf numFmtId="164" fontId="15" fillId="0" borderId="29" xfId="0" applyNumberFormat="1" applyFont="1" applyBorder="1" applyAlignment="1">
      <alignment horizontal="center" vertical="center" wrapText="1"/>
    </xf>
    <xf numFmtId="0" fontId="15" fillId="0" borderId="21" xfId="4" applyNumberFormat="1" applyFont="1" applyFill="1" applyBorder="1" applyAlignment="1">
      <alignment horizontal="left" vertical="center" wrapText="1"/>
    </xf>
    <xf numFmtId="0" fontId="15" fillId="0" borderId="22" xfId="4" applyNumberFormat="1" applyFont="1" applyFill="1" applyBorder="1" applyAlignment="1">
      <alignment horizontal="left" vertical="center" wrapText="1"/>
    </xf>
    <xf numFmtId="0" fontId="15" fillId="0" borderId="23" xfId="4" applyNumberFormat="1" applyFont="1" applyFill="1" applyBorder="1" applyAlignment="1">
      <alignment horizontal="left" vertical="center" wrapText="1"/>
    </xf>
    <xf numFmtId="0" fontId="7" fillId="2" borderId="34" xfId="2" applyFont="1" applyFill="1" applyBorder="1" applyAlignment="1">
      <alignment horizontal="center"/>
    </xf>
    <xf numFmtId="0" fontId="7" fillId="2" borderId="35" xfId="2" applyFont="1" applyFill="1" applyBorder="1" applyAlignment="1">
      <alignment horizontal="center"/>
    </xf>
    <xf numFmtId="0" fontId="7" fillId="2" borderId="36" xfId="2" applyFont="1" applyFill="1" applyBorder="1" applyAlignment="1">
      <alignment horizontal="center"/>
    </xf>
    <xf numFmtId="0" fontId="8" fillId="2" borderId="21" xfId="2" applyFont="1" applyFill="1" applyBorder="1" applyAlignment="1">
      <alignment horizontal="center"/>
    </xf>
    <xf numFmtId="0" fontId="8" fillId="2" borderId="22" xfId="2" applyFont="1" applyFill="1" applyBorder="1" applyAlignment="1">
      <alignment horizontal="center"/>
    </xf>
    <xf numFmtId="0" fontId="8" fillId="2" borderId="23" xfId="2" applyFont="1" applyFill="1" applyBorder="1" applyAlignment="1">
      <alignment horizontal="center"/>
    </xf>
    <xf numFmtId="0" fontId="6" fillId="0" borderId="7" xfId="2" applyFont="1" applyBorder="1" applyAlignment="1">
      <alignment horizontal="center"/>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39" xfId="2" applyFont="1" applyFill="1" applyBorder="1" applyAlignment="1">
      <alignment horizontal="center" vertical="center"/>
    </xf>
    <xf numFmtId="0" fontId="4" fillId="4" borderId="0" xfId="2" applyFont="1" applyFill="1" applyAlignment="1">
      <alignment horizontal="center" vertical="center"/>
    </xf>
    <xf numFmtId="0" fontId="4" fillId="4" borderId="40"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5" borderId="1" xfId="2" applyFont="1" applyFill="1" applyBorder="1" applyAlignment="1">
      <alignment horizontal="center"/>
    </xf>
    <xf numFmtId="0" fontId="4" fillId="5" borderId="2" xfId="2" applyFont="1" applyFill="1" applyBorder="1" applyAlignment="1">
      <alignment horizontal="center"/>
    </xf>
    <xf numFmtId="0" fontId="4" fillId="6"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6" fillId="0" borderId="6" xfId="2" applyFont="1" applyBorder="1" applyAlignment="1">
      <alignment horizontal="center"/>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4" fillId="2" borderId="36" xfId="2"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9" fontId="6" fillId="0" borderId="21" xfId="3" applyNumberFormat="1" applyFont="1" applyBorder="1" applyAlignment="1">
      <alignment horizontal="center" vertical="center" wrapText="1"/>
    </xf>
    <xf numFmtId="0" fontId="13" fillId="2" borderId="21"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3" xfId="2" applyFont="1" applyFill="1" applyBorder="1" applyAlignment="1">
      <alignment horizontal="center" vertical="center" wrapText="1"/>
    </xf>
    <xf numFmtId="0" fontId="8" fillId="0" borderId="21" xfId="3" applyFont="1" applyBorder="1" applyAlignment="1">
      <alignment horizontal="center" vertical="center" wrapText="1"/>
    </xf>
    <xf numFmtId="0" fontId="8" fillId="0" borderId="22" xfId="3" applyFont="1" applyBorder="1" applyAlignment="1">
      <alignment horizontal="center" vertical="center" wrapText="1"/>
    </xf>
    <xf numFmtId="0" fontId="8" fillId="0" borderId="23" xfId="3" applyFont="1" applyBorder="1" applyAlignment="1">
      <alignment horizontal="center" vertical="center" wrapText="1"/>
    </xf>
    <xf numFmtId="0" fontId="8" fillId="3" borderId="21"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23" xfId="3"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2"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6" fillId="0" borderId="27" xfId="2" applyFont="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9" fontId="6" fillId="0" borderId="30" xfId="3" applyNumberFormat="1" applyFont="1" applyFill="1" applyBorder="1" applyAlignment="1">
      <alignment horizontal="center" vertical="center" wrapText="1"/>
    </xf>
    <xf numFmtId="9" fontId="6" fillId="0" borderId="2" xfId="3" applyNumberFormat="1" applyFont="1" applyFill="1" applyBorder="1" applyAlignment="1">
      <alignment horizontal="center" vertical="center" wrapText="1"/>
    </xf>
    <xf numFmtId="9" fontId="6" fillId="0" borderId="31" xfId="3" applyNumberFormat="1" applyFont="1" applyFill="1" applyBorder="1" applyAlignment="1">
      <alignment horizontal="center" vertical="center" wrapText="1"/>
    </xf>
    <xf numFmtId="9" fontId="6" fillId="0" borderId="32"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0" fontId="4" fillId="0" borderId="14" xfId="2" applyFont="1" applyFill="1" applyBorder="1" applyAlignment="1">
      <alignment horizontal="center" vertical="center" wrapText="1"/>
    </xf>
    <xf numFmtId="0" fontId="4" fillId="0" borderId="15" xfId="2" applyFont="1" applyFill="1" applyBorder="1" applyAlignment="1">
      <alignment horizontal="center" vertical="center" wrapText="1"/>
    </xf>
    <xf numFmtId="0" fontId="4" fillId="0" borderId="16" xfId="2" applyFont="1" applyFill="1" applyBorder="1" applyAlignment="1">
      <alignment horizontal="center" vertical="center" wrapText="1"/>
    </xf>
    <xf numFmtId="0" fontId="4" fillId="0" borderId="18" xfId="2" applyFont="1" applyFill="1" applyBorder="1" applyAlignment="1">
      <alignment horizontal="center" vertical="center" wrapText="1"/>
    </xf>
    <xf numFmtId="0" fontId="4" fillId="0" borderId="19" xfId="2" applyFont="1" applyFill="1" applyBorder="1" applyAlignment="1">
      <alignment horizontal="center" vertical="center" wrapText="1"/>
    </xf>
    <xf numFmtId="0" fontId="4" fillId="0" borderId="20" xfId="2" applyFont="1" applyFill="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9" fontId="6" fillId="0" borderId="30"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31" xfId="3" applyNumberFormat="1" applyFont="1" applyBorder="1" applyAlignment="1">
      <alignment horizontal="center" vertical="center" wrapText="1"/>
    </xf>
    <xf numFmtId="9" fontId="6" fillId="0" borderId="32"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33" xfId="3" applyNumberFormat="1" applyFont="1" applyBorder="1" applyAlignment="1">
      <alignment horizontal="center" vertical="center" wrapText="1"/>
    </xf>
    <xf numFmtId="9" fontId="6" fillId="0" borderId="7" xfId="2" applyNumberFormat="1" applyFont="1" applyBorder="1" applyAlignment="1">
      <alignment horizontal="center"/>
    </xf>
    <xf numFmtId="164" fontId="5" fillId="0" borderId="53" xfId="0" applyNumberFormat="1" applyFont="1" applyBorder="1" applyAlignment="1">
      <alignment horizontal="center" vertical="center" wrapText="1"/>
    </xf>
    <xf numFmtId="0" fontId="5" fillId="0" borderId="54" xfId="0" applyFont="1" applyBorder="1" applyAlignment="1"/>
    <xf numFmtId="0" fontId="5" fillId="0" borderId="55" xfId="0" applyFont="1" applyBorder="1" applyAlignment="1"/>
    <xf numFmtId="0" fontId="15" fillId="0" borderId="51" xfId="4" applyNumberFormat="1" applyFont="1" applyFill="1" applyBorder="1" applyAlignment="1">
      <alignment horizontal="justify" vertical="top" wrapText="1"/>
    </xf>
    <xf numFmtId="0" fontId="15" fillId="0" borderId="54" xfId="4" applyNumberFormat="1" applyFont="1" applyFill="1" applyBorder="1" applyAlignment="1">
      <alignment horizontal="justify" vertical="top" wrapText="1"/>
    </xf>
    <xf numFmtId="0" fontId="15" fillId="0" borderId="55" xfId="4" applyNumberFormat="1" applyFont="1" applyFill="1" applyBorder="1" applyAlignment="1">
      <alignment horizontal="justify" vertical="top" wrapText="1"/>
    </xf>
    <xf numFmtId="164" fontId="15" fillId="0" borderId="53" xfId="0" applyNumberFormat="1" applyFont="1" applyBorder="1" applyAlignment="1">
      <alignment horizontal="center" vertical="center" wrapText="1"/>
    </xf>
    <xf numFmtId="0" fontId="15" fillId="0" borderId="54" xfId="0" applyFont="1" applyBorder="1" applyAlignment="1"/>
    <xf numFmtId="0" fontId="15" fillId="0" borderId="55" xfId="0" applyFont="1" applyBorder="1" applyAlignment="1"/>
    <xf numFmtId="0" fontId="15" fillId="0" borderId="12" xfId="4" applyNumberFormat="1" applyFont="1" applyFill="1" applyBorder="1" applyAlignment="1">
      <alignment horizontal="center" vertical="center" wrapText="1"/>
    </xf>
    <xf numFmtId="0" fontId="15" fillId="0" borderId="63" xfId="4" applyNumberFormat="1" applyFont="1" applyFill="1" applyBorder="1" applyAlignment="1">
      <alignment horizontal="center" vertical="center" wrapText="1"/>
    </xf>
    <xf numFmtId="0" fontId="15" fillId="0" borderId="64" xfId="4" applyNumberFormat="1" applyFont="1" applyFill="1" applyBorder="1" applyAlignment="1">
      <alignment horizontal="center" vertical="center" wrapText="1"/>
    </xf>
    <xf numFmtId="0" fontId="14" fillId="2" borderId="34" xfId="2" applyFont="1" applyFill="1" applyBorder="1" applyAlignment="1">
      <alignment horizontal="center"/>
    </xf>
    <xf numFmtId="0" fontId="14" fillId="2" borderId="35" xfId="2" applyFont="1" applyFill="1" applyBorder="1" applyAlignment="1">
      <alignment horizontal="center"/>
    </xf>
    <xf numFmtId="0" fontId="14" fillId="2" borderId="36" xfId="2" applyFont="1" applyFill="1" applyBorder="1" applyAlignment="1">
      <alignment horizontal="center"/>
    </xf>
    <xf numFmtId="0" fontId="15" fillId="2" borderId="21" xfId="2" applyFont="1" applyFill="1" applyBorder="1" applyAlignment="1">
      <alignment horizontal="center"/>
    </xf>
    <xf numFmtId="0" fontId="15" fillId="2" borderId="22" xfId="2" applyFont="1" applyFill="1" applyBorder="1" applyAlignment="1">
      <alignment horizontal="center"/>
    </xf>
    <xf numFmtId="0" fontId="15" fillId="2" borderId="23" xfId="2" applyFont="1" applyFill="1" applyBorder="1" applyAlignment="1">
      <alignment horizontal="center"/>
    </xf>
    <xf numFmtId="0" fontId="14" fillId="2" borderId="14" xfId="2" applyFont="1" applyFill="1" applyBorder="1" applyAlignment="1">
      <alignment horizontal="center" vertical="center" wrapText="1"/>
    </xf>
    <xf numFmtId="0" fontId="14" fillId="2" borderId="15" xfId="2" applyFont="1" applyFill="1" applyBorder="1" applyAlignment="1">
      <alignment horizontal="center" vertical="center" wrapText="1"/>
    </xf>
    <xf numFmtId="0" fontId="14" fillId="2" borderId="16" xfId="2" applyFont="1" applyFill="1" applyBorder="1" applyAlignment="1">
      <alignment horizontal="center" vertical="center" wrapText="1"/>
    </xf>
    <xf numFmtId="0" fontId="14" fillId="2" borderId="39" xfId="2" applyFont="1" applyFill="1" applyBorder="1" applyAlignment="1">
      <alignment horizontal="center" vertical="center" wrapText="1"/>
    </xf>
    <xf numFmtId="0" fontId="14" fillId="2" borderId="0" xfId="2" applyFont="1" applyFill="1" applyAlignment="1">
      <alignment horizontal="center" vertical="center" wrapText="1"/>
    </xf>
    <xf numFmtId="0" fontId="14" fillId="2" borderId="40" xfId="2" applyFont="1" applyFill="1" applyBorder="1" applyAlignment="1">
      <alignment horizontal="center" vertical="center" wrapText="1"/>
    </xf>
    <xf numFmtId="0" fontId="15" fillId="0" borderId="14" xfId="2" applyFont="1" applyBorder="1" applyAlignment="1">
      <alignment horizontal="center" vertical="center" wrapText="1"/>
    </xf>
    <xf numFmtId="0" fontId="15" fillId="0" borderId="15"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0" xfId="2" applyFont="1" applyAlignment="1">
      <alignment horizontal="center" vertical="center" wrapText="1"/>
    </xf>
    <xf numFmtId="0" fontId="15" fillId="0" borderId="40"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9" xfId="2" applyFont="1" applyBorder="1" applyAlignment="1">
      <alignment horizontal="center" vertical="center" wrapText="1"/>
    </xf>
    <xf numFmtId="0" fontId="15" fillId="0" borderId="20" xfId="2" applyFont="1" applyBorder="1" applyAlignment="1">
      <alignment horizontal="center" vertical="center" wrapText="1"/>
    </xf>
    <xf numFmtId="0" fontId="17" fillId="4" borderId="14"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40" xfId="0" applyFont="1" applyFill="1" applyBorder="1" applyAlignment="1">
      <alignment horizontal="center" vertical="center" wrapText="1"/>
    </xf>
    <xf numFmtId="0" fontId="17" fillId="4" borderId="15"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0" xfId="0" applyFont="1" applyFill="1" applyAlignment="1">
      <alignment horizontal="center" vertical="center"/>
    </xf>
    <xf numFmtId="0" fontId="17" fillId="4" borderId="40" xfId="0" applyFont="1" applyFill="1" applyBorder="1" applyAlignment="1">
      <alignment horizontal="center" vertical="center"/>
    </xf>
    <xf numFmtId="0" fontId="16" fillId="0" borderId="1" xfId="2" applyFont="1" applyBorder="1" applyAlignment="1">
      <alignment horizontal="center" vertical="center"/>
    </xf>
    <xf numFmtId="0" fontId="16" fillId="0" borderId="2" xfId="2" applyFont="1" applyBorder="1" applyAlignment="1">
      <alignment horizontal="center" vertical="center"/>
    </xf>
    <xf numFmtId="9" fontId="16" fillId="0" borderId="31" xfId="2" applyNumberFormat="1" applyFont="1" applyBorder="1" applyAlignment="1">
      <alignment horizontal="center" vertical="center"/>
    </xf>
    <xf numFmtId="9" fontId="16" fillId="0" borderId="30" xfId="2" applyNumberFormat="1" applyFont="1" applyBorder="1" applyAlignment="1">
      <alignment horizontal="center" vertical="center"/>
    </xf>
    <xf numFmtId="9" fontId="22" fillId="0" borderId="31" xfId="2" applyNumberFormat="1" applyFont="1" applyBorder="1" applyAlignment="1">
      <alignment horizontal="center" vertical="center"/>
    </xf>
    <xf numFmtId="9" fontId="22" fillId="0" borderId="25" xfId="2" applyNumberFormat="1" applyFont="1" applyBorder="1" applyAlignment="1">
      <alignment horizontal="center" vertical="center"/>
    </xf>
    <xf numFmtId="9" fontId="22" fillId="0" borderId="30" xfId="2" applyNumberFormat="1" applyFont="1" applyBorder="1" applyAlignment="1">
      <alignment horizontal="center" vertical="center"/>
    </xf>
    <xf numFmtId="0" fontId="16" fillId="0" borderId="8" xfId="2" applyFont="1" applyBorder="1" applyAlignment="1">
      <alignment horizontal="center" vertical="top" wrapText="1"/>
    </xf>
    <xf numFmtId="0" fontId="16" fillId="0" borderId="9" xfId="2" applyFont="1" applyBorder="1" applyAlignment="1">
      <alignment horizontal="center" vertical="top" wrapText="1"/>
    </xf>
    <xf numFmtId="9" fontId="16" fillId="0" borderId="5" xfId="0" applyNumberFormat="1" applyFont="1" applyBorder="1" applyAlignment="1">
      <alignment horizontal="center" vertical="center"/>
    </xf>
    <xf numFmtId="0" fontId="16" fillId="0" borderId="7" xfId="2" applyFont="1" applyBorder="1" applyAlignment="1">
      <alignment horizontal="center"/>
    </xf>
    <xf numFmtId="0" fontId="16" fillId="0" borderId="8" xfId="2" applyFont="1" applyBorder="1" applyAlignment="1">
      <alignment horizontal="center"/>
    </xf>
    <xf numFmtId="0" fontId="16" fillId="0" borderId="33" xfId="2" applyFont="1" applyBorder="1" applyAlignment="1">
      <alignment horizontal="center"/>
    </xf>
    <xf numFmtId="0" fontId="16" fillId="0" borderId="28" xfId="2" applyFont="1" applyBorder="1" applyAlignment="1">
      <alignment horizontal="center"/>
    </xf>
    <xf numFmtId="0" fontId="16" fillId="0" borderId="32" xfId="2" applyFont="1" applyBorder="1" applyAlignment="1">
      <alignment horizontal="center"/>
    </xf>
    <xf numFmtId="0" fontId="16" fillId="0" borderId="29" xfId="2" applyFont="1" applyBorder="1" applyAlignment="1">
      <alignment horizontal="center"/>
    </xf>
    <xf numFmtId="9" fontId="16" fillId="0" borderId="8" xfId="2" applyNumberFormat="1" applyFont="1" applyBorder="1" applyAlignment="1">
      <alignment horizontal="center" vertical="center"/>
    </xf>
    <xf numFmtId="0" fontId="16" fillId="0" borderId="8" xfId="2" applyFont="1" applyBorder="1" applyAlignment="1">
      <alignment horizontal="center" vertical="center"/>
    </xf>
    <xf numFmtId="0" fontId="16" fillId="0" borderId="7" xfId="2" applyFont="1" applyBorder="1" applyAlignment="1">
      <alignment horizontal="center" vertical="center"/>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2" fillId="0" borderId="14" xfId="2" applyFont="1" applyBorder="1" applyAlignment="1">
      <alignment horizontal="center"/>
    </xf>
    <xf numFmtId="0" fontId="2" fillId="0" borderId="15" xfId="2" applyFont="1" applyBorder="1" applyAlignment="1">
      <alignment horizontal="center"/>
    </xf>
    <xf numFmtId="0" fontId="2" fillId="0" borderId="61" xfId="2" applyFont="1" applyBorder="1" applyAlignment="1">
      <alignment horizontal="center"/>
    </xf>
    <xf numFmtId="0" fontId="2" fillId="0" borderId="39" xfId="2" applyFont="1" applyBorder="1" applyAlignment="1">
      <alignment horizontal="center"/>
    </xf>
    <xf numFmtId="0" fontId="2" fillId="0" borderId="0" xfId="2" applyFont="1" applyAlignment="1">
      <alignment horizontal="center"/>
    </xf>
    <xf numFmtId="0" fontId="2" fillId="0" borderId="17"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2" fillId="0" borderId="117" xfId="2" applyFont="1" applyBorder="1" applyAlignment="1">
      <alignment horizontal="center"/>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7" xfId="2" applyFont="1" applyFill="1" applyBorder="1" applyAlignment="1">
      <alignment horizontal="center" vertical="center" wrapText="1"/>
    </xf>
    <xf numFmtId="0" fontId="4" fillId="2" borderId="61" xfId="2" applyFont="1" applyFill="1" applyBorder="1" applyAlignment="1">
      <alignment horizontal="center" vertical="center" wrapText="1"/>
    </xf>
    <xf numFmtId="0" fontId="4" fillId="2" borderId="117" xfId="2" applyFont="1" applyFill="1" applyBorder="1" applyAlignment="1">
      <alignment horizontal="center" vertical="center" wrapText="1"/>
    </xf>
    <xf numFmtId="0" fontId="4" fillId="2" borderId="23" xfId="2" applyFont="1" applyFill="1" applyBorder="1" applyAlignment="1">
      <alignment horizontal="center" vertical="center" wrapText="1"/>
    </xf>
    <xf numFmtId="0" fontId="6" fillId="0" borderId="33" xfId="3" applyFont="1" applyBorder="1" applyAlignment="1">
      <alignment horizontal="center" vertical="center" wrapText="1"/>
    </xf>
    <xf numFmtId="0" fontId="17" fillId="4" borderId="5" xfId="0" applyFont="1" applyFill="1" applyBorder="1" applyAlignment="1">
      <alignment horizontal="center" vertical="center" wrapText="1"/>
    </xf>
    <xf numFmtId="0" fontId="16" fillId="0" borderId="5" xfId="2" applyFont="1" applyBorder="1" applyAlignment="1">
      <alignment horizontal="center" vertical="center" wrapText="1"/>
    </xf>
    <xf numFmtId="9" fontId="16" fillId="0" borderId="5" xfId="2" applyNumberFormat="1" applyFont="1" applyBorder="1" applyAlignment="1">
      <alignment horizontal="center" vertical="center" wrapText="1"/>
    </xf>
    <xf numFmtId="0" fontId="16" fillId="0" borderId="5" xfId="2" applyFont="1" applyBorder="1" applyAlignment="1">
      <alignment horizontal="center" vertical="center"/>
    </xf>
    <xf numFmtId="0" fontId="16" fillId="0" borderId="43" xfId="2" applyFont="1" applyBorder="1" applyAlignment="1">
      <alignment horizontal="center" vertical="center" wrapText="1"/>
    </xf>
    <xf numFmtId="0" fontId="16" fillId="0" borderId="118" xfId="2" applyFont="1" applyBorder="1" applyAlignment="1">
      <alignment horizontal="center"/>
    </xf>
    <xf numFmtId="0" fontId="16" fillId="0" borderId="119" xfId="2" applyFont="1" applyBorder="1" applyAlignment="1">
      <alignment horizontal="center"/>
    </xf>
    <xf numFmtId="0" fontId="16" fillId="0" borderId="120" xfId="2" applyFont="1" applyBorder="1" applyAlignment="1">
      <alignment horizontal="center"/>
    </xf>
    <xf numFmtId="0" fontId="16" fillId="0" borderId="19" xfId="2" applyFont="1" applyBorder="1" applyAlignment="1">
      <alignment horizontal="center"/>
    </xf>
    <xf numFmtId="0" fontId="16" fillId="0" borderId="117" xfId="2" applyFont="1" applyBorder="1" applyAlignment="1">
      <alignment horizontal="center"/>
    </xf>
    <xf numFmtId="0" fontId="16" fillId="0" borderId="20" xfId="2" applyFont="1" applyBorder="1" applyAlignment="1">
      <alignment horizontal="center"/>
    </xf>
    <xf numFmtId="0" fontId="16" fillId="0" borderId="43" xfId="2" applyFont="1" applyBorder="1" applyAlignment="1">
      <alignment horizontal="center" vertical="top" wrapText="1"/>
    </xf>
    <xf numFmtId="0" fontId="16" fillId="0" borderId="5" xfId="2" applyFont="1" applyBorder="1" applyAlignment="1">
      <alignment horizontal="center" vertical="top" wrapText="1"/>
    </xf>
    <xf numFmtId="21" fontId="6" fillId="0" borderId="7" xfId="2" applyNumberFormat="1" applyFont="1" applyBorder="1" applyAlignment="1">
      <alignment horizontal="center"/>
    </xf>
    <xf numFmtId="21" fontId="6" fillId="0" borderId="8" xfId="2" applyNumberFormat="1" applyFont="1" applyBorder="1" applyAlignment="1">
      <alignment horizontal="center"/>
    </xf>
    <xf numFmtId="0" fontId="17" fillId="4" borderId="60" xfId="0" applyFont="1" applyFill="1" applyBorder="1" applyAlignment="1">
      <alignment horizontal="center" vertical="center" wrapText="1"/>
    </xf>
    <xf numFmtId="0" fontId="17" fillId="4" borderId="61"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4" borderId="17" xfId="0" applyFont="1" applyFill="1" applyBorder="1" applyAlignment="1">
      <alignment horizontal="center" vertical="center" wrapText="1"/>
    </xf>
    <xf numFmtId="9" fontId="16" fillId="0" borderId="5" xfId="0" applyNumberFormat="1" applyFont="1" applyBorder="1" applyAlignment="1">
      <alignment horizontal="center" vertical="center" wrapText="1"/>
    </xf>
    <xf numFmtId="9" fontId="16" fillId="0" borderId="5" xfId="2" applyNumberFormat="1" applyFont="1" applyBorder="1" applyAlignment="1">
      <alignment horizontal="center" vertical="center"/>
    </xf>
    <xf numFmtId="0" fontId="16" fillId="0" borderId="6" xfId="2" applyFont="1" applyBorder="1" applyAlignment="1">
      <alignment horizontal="center" vertical="top" wrapText="1"/>
    </xf>
    <xf numFmtId="0" fontId="5" fillId="0" borderId="14" xfId="2" applyFont="1" applyBorder="1" applyAlignment="1">
      <alignment horizontal="center" vertical="center" wrapText="1"/>
    </xf>
    <xf numFmtId="0" fontId="22" fillId="0" borderId="15" xfId="2" applyFont="1" applyBorder="1" applyAlignment="1">
      <alignment horizontal="center" vertical="center"/>
    </xf>
    <xf numFmtId="0" fontId="22" fillId="0" borderId="16" xfId="2" applyFont="1" applyBorder="1" applyAlignment="1">
      <alignment horizontal="center" vertical="center"/>
    </xf>
    <xf numFmtId="0" fontId="22" fillId="0" borderId="18" xfId="2" applyFont="1" applyBorder="1" applyAlignment="1">
      <alignment horizontal="center" vertical="center"/>
    </xf>
    <xf numFmtId="0" fontId="22" fillId="0" borderId="19" xfId="2" applyFont="1" applyBorder="1" applyAlignment="1">
      <alignment horizontal="center" vertical="center"/>
    </xf>
    <xf numFmtId="0" fontId="22" fillId="0" borderId="20" xfId="2" applyFont="1" applyBorder="1" applyAlignment="1">
      <alignment horizontal="center" vertical="center"/>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6" fillId="0" borderId="27" xfId="2" applyFont="1" applyBorder="1" applyAlignment="1">
      <alignment horizontal="center"/>
    </xf>
    <xf numFmtId="0" fontId="6" fillId="0" borderId="28" xfId="2" applyFont="1" applyBorder="1" applyAlignment="1">
      <alignment horizontal="center"/>
    </xf>
    <xf numFmtId="0" fontId="6" fillId="0" borderId="29" xfId="2" applyFont="1" applyBorder="1" applyAlignment="1">
      <alignment horizontal="center"/>
    </xf>
    <xf numFmtId="0" fontId="8" fillId="0" borderId="27" xfId="2" applyFont="1" applyBorder="1" applyAlignment="1">
      <alignment horizontal="center" wrapText="1"/>
    </xf>
    <xf numFmtId="0" fontId="8" fillId="0" borderId="28" xfId="2" applyFont="1" applyBorder="1" applyAlignment="1">
      <alignment horizontal="center"/>
    </xf>
    <xf numFmtId="0" fontId="8" fillId="0" borderId="29" xfId="2" applyFont="1" applyBorder="1" applyAlignment="1">
      <alignment horizontal="center"/>
    </xf>
    <xf numFmtId="9" fontId="5" fillId="0" borderId="30" xfId="3" applyNumberFormat="1" applyBorder="1" applyAlignment="1">
      <alignment horizontal="center" vertical="center" wrapText="1"/>
    </xf>
    <xf numFmtId="9" fontId="5" fillId="0" borderId="2" xfId="3" applyNumberFormat="1" applyBorder="1" applyAlignment="1">
      <alignment horizontal="center" vertical="center" wrapText="1"/>
    </xf>
    <xf numFmtId="9" fontId="5" fillId="0" borderId="31" xfId="3" applyNumberFormat="1" applyBorder="1" applyAlignment="1">
      <alignment horizontal="center" vertical="center" wrapText="1"/>
    </xf>
    <xf numFmtId="9" fontId="5" fillId="0" borderId="32" xfId="3" applyNumberFormat="1" applyBorder="1" applyAlignment="1">
      <alignment horizontal="center" vertical="center" wrapText="1"/>
    </xf>
    <xf numFmtId="9" fontId="5" fillId="0" borderId="8" xfId="3" applyNumberFormat="1" applyBorder="1" applyAlignment="1">
      <alignment horizontal="center" vertical="center" wrapText="1"/>
    </xf>
    <xf numFmtId="9" fontId="5" fillId="0" borderId="33" xfId="3" applyNumberFormat="1" applyBorder="1" applyAlignment="1">
      <alignment horizontal="center" vertical="center" wrapText="1"/>
    </xf>
    <xf numFmtId="0" fontId="5" fillId="0" borderId="7" xfId="2" applyFont="1" applyBorder="1" applyAlignment="1">
      <alignment horizontal="center"/>
    </xf>
    <xf numFmtId="0" fontId="5" fillId="0" borderId="8" xfId="2" applyFont="1" applyBorder="1" applyAlignment="1">
      <alignment horizontal="center"/>
    </xf>
    <xf numFmtId="9" fontId="5" fillId="0" borderId="8" xfId="2" applyNumberFormat="1" applyFont="1" applyBorder="1" applyAlignment="1">
      <alignment horizontal="center"/>
    </xf>
    <xf numFmtId="0" fontId="5" fillId="0" borderId="9" xfId="2" applyFont="1" applyBorder="1" applyAlignment="1">
      <alignment horizontal="center"/>
    </xf>
    <xf numFmtId="0" fontId="15" fillId="0" borderId="41" xfId="4" applyNumberFormat="1" applyFont="1" applyFill="1" applyBorder="1" applyAlignment="1">
      <alignment horizontal="center" vertical="center" wrapText="1"/>
    </xf>
    <xf numFmtId="0" fontId="15" fillId="0" borderId="42" xfId="4" applyNumberFormat="1" applyFont="1" applyFill="1" applyBorder="1" applyAlignment="1">
      <alignment horizontal="center" vertical="center" wrapText="1"/>
    </xf>
    <xf numFmtId="0" fontId="15" fillId="0" borderId="45" xfId="4" applyNumberFormat="1" applyFont="1" applyFill="1" applyBorder="1" applyAlignment="1">
      <alignment horizontal="center" vertical="center" wrapText="1"/>
    </xf>
    <xf numFmtId="0" fontId="15" fillId="0" borderId="43" xfId="4" applyNumberFormat="1" applyFont="1" applyFill="1" applyBorder="1" applyAlignment="1">
      <alignment horizontal="center" vertical="center" wrapText="1"/>
    </xf>
    <xf numFmtId="0" fontId="15" fillId="0" borderId="5" xfId="4" applyNumberFormat="1" applyFont="1" applyFill="1" applyBorder="1" applyAlignment="1">
      <alignment horizontal="center" vertical="center" wrapText="1"/>
    </xf>
    <xf numFmtId="0" fontId="15" fillId="0" borderId="6" xfId="4" applyNumberFormat="1" applyFont="1" applyFill="1" applyBorder="1" applyAlignment="1">
      <alignment horizontal="center" vertical="center" wrapText="1"/>
    </xf>
    <xf numFmtId="164" fontId="15" fillId="0" borderId="41" xfId="0" applyNumberFormat="1" applyFont="1" applyBorder="1" applyAlignment="1">
      <alignment horizontal="center" vertical="center" wrapText="1"/>
    </xf>
    <xf numFmtId="164" fontId="15" fillId="0" borderId="42" xfId="0" applyNumberFormat="1" applyFont="1" applyBorder="1" applyAlignment="1">
      <alignment horizontal="center" vertical="center" wrapText="1"/>
    </xf>
    <xf numFmtId="164" fontId="15" fillId="0" borderId="45" xfId="0" applyNumberFormat="1" applyFont="1" applyBorder="1" applyAlignment="1">
      <alignment horizontal="center" vertical="center" wrapText="1"/>
    </xf>
    <xf numFmtId="0" fontId="15" fillId="0" borderId="24" xfId="4" applyNumberFormat="1" applyFont="1" applyFill="1" applyBorder="1" applyAlignment="1">
      <alignment horizontal="justify" vertical="center" wrapText="1"/>
    </xf>
    <xf numFmtId="0" fontId="15" fillId="0" borderId="25" xfId="4" applyNumberFormat="1" applyFont="1" applyFill="1" applyBorder="1" applyAlignment="1">
      <alignment horizontal="justify" vertical="center" wrapText="1"/>
    </xf>
    <xf numFmtId="0" fontId="15" fillId="0" borderId="26" xfId="4" applyNumberFormat="1" applyFont="1" applyFill="1" applyBorder="1" applyAlignment="1">
      <alignment horizontal="justify"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20" xfId="0" applyFont="1" applyFill="1" applyBorder="1" applyAlignment="1">
      <alignment horizontal="center" vertical="center"/>
    </xf>
    <xf numFmtId="0" fontId="16" fillId="0" borderId="1" xfId="2" applyFont="1" applyBorder="1" applyAlignment="1">
      <alignment horizontal="center"/>
    </xf>
    <xf numFmtId="0" fontId="16" fillId="0" borderId="2" xfId="2" applyFont="1" applyBorder="1" applyAlignment="1">
      <alignment horizontal="center"/>
    </xf>
    <xf numFmtId="0" fontId="16" fillId="0" borderId="31" xfId="2" applyFont="1" applyBorder="1" applyAlignment="1">
      <alignment horizontal="center" wrapText="1"/>
    </xf>
    <xf numFmtId="0" fontId="16" fillId="0" borderId="25" xfId="2" applyFont="1" applyBorder="1" applyAlignment="1">
      <alignment horizontal="center" wrapText="1"/>
    </xf>
    <xf numFmtId="0" fontId="16" fillId="0" borderId="30" xfId="2" applyFont="1" applyBorder="1" applyAlignment="1">
      <alignment horizontal="center" wrapText="1"/>
    </xf>
    <xf numFmtId="0" fontId="16" fillId="0" borderId="26" xfId="2" applyFont="1" applyBorder="1" applyAlignment="1">
      <alignment horizontal="center" wrapText="1"/>
    </xf>
    <xf numFmtId="0" fontId="16" fillId="0" borderId="4" xfId="2" applyFont="1" applyBorder="1" applyAlignment="1">
      <alignment horizontal="center"/>
    </xf>
    <xf numFmtId="0" fontId="16" fillId="0" borderId="5" xfId="2" applyFont="1" applyBorder="1" applyAlignment="1">
      <alignment horizontal="center"/>
    </xf>
    <xf numFmtId="0" fontId="16" fillId="0" borderId="44" xfId="2" applyFont="1" applyBorder="1" applyAlignment="1">
      <alignment horizontal="center"/>
    </xf>
    <xf numFmtId="0" fontId="16" fillId="0" borderId="42" xfId="2" applyFont="1" applyBorder="1" applyAlignment="1">
      <alignment horizontal="center"/>
    </xf>
    <xf numFmtId="0" fontId="16" fillId="0" borderId="43" xfId="2" applyFont="1" applyBorder="1" applyAlignment="1">
      <alignment horizontal="center"/>
    </xf>
    <xf numFmtId="0" fontId="16" fillId="0" borderId="45" xfId="2" applyFont="1" applyBorder="1" applyAlignment="1">
      <alignment horizontal="center"/>
    </xf>
    <xf numFmtId="0" fontId="6" fillId="15" borderId="27" xfId="2" applyFont="1" applyFill="1" applyBorder="1" applyAlignment="1">
      <alignment horizontal="center" vertical="center" wrapText="1"/>
    </xf>
    <xf numFmtId="0" fontId="6" fillId="15" borderId="28" xfId="2" applyFont="1" applyFill="1" applyBorder="1" applyAlignment="1">
      <alignment horizontal="center" vertical="center" wrapText="1"/>
    </xf>
    <xf numFmtId="0" fontId="6" fillId="15" borderId="29" xfId="2" applyFont="1" applyFill="1" applyBorder="1" applyAlignment="1">
      <alignment horizontal="center" vertical="center" wrapText="1"/>
    </xf>
    <xf numFmtId="9" fontId="28" fillId="0" borderId="30" xfId="3" applyNumberFormat="1" applyFont="1" applyBorder="1" applyAlignment="1">
      <alignment horizontal="center" vertical="center" wrapText="1"/>
    </xf>
    <xf numFmtId="9" fontId="28" fillId="0" borderId="2" xfId="3" applyNumberFormat="1" applyFont="1" applyBorder="1" applyAlignment="1">
      <alignment horizontal="center" vertical="center" wrapText="1"/>
    </xf>
    <xf numFmtId="9" fontId="28" fillId="0" borderId="31" xfId="3" applyNumberFormat="1" applyFont="1" applyBorder="1" applyAlignment="1">
      <alignment horizontal="center" vertical="center" wrapText="1"/>
    </xf>
    <xf numFmtId="9" fontId="28" fillId="0" borderId="32" xfId="3" applyNumberFormat="1" applyFont="1" applyBorder="1" applyAlignment="1">
      <alignment horizontal="center" vertical="center" wrapText="1"/>
    </xf>
    <xf numFmtId="9" fontId="28" fillId="0" borderId="8" xfId="3" applyNumberFormat="1" applyFont="1" applyBorder="1" applyAlignment="1">
      <alignment horizontal="center" vertical="center" wrapText="1"/>
    </xf>
    <xf numFmtId="9" fontId="28" fillId="0" borderId="33" xfId="3" applyNumberFormat="1" applyFont="1" applyBorder="1" applyAlignment="1">
      <alignment horizontal="center" vertical="center" wrapText="1"/>
    </xf>
    <xf numFmtId="0" fontId="27" fillId="2" borderId="1" xfId="2" applyFont="1" applyFill="1" applyBorder="1" applyAlignment="1">
      <alignment horizontal="center" vertical="center" wrapText="1"/>
    </xf>
    <xf numFmtId="0" fontId="27" fillId="2" borderId="2" xfId="2" applyFont="1" applyFill="1" applyBorder="1" applyAlignment="1">
      <alignment horizontal="center" vertical="center" wrapText="1"/>
    </xf>
    <xf numFmtId="0" fontId="27" fillId="2" borderId="3" xfId="2" applyFont="1" applyFill="1" applyBorder="1" applyAlignment="1">
      <alignment horizontal="center" vertical="center" wrapText="1"/>
    </xf>
    <xf numFmtId="0" fontId="24" fillId="0" borderId="37" xfId="3" applyFont="1" applyBorder="1" applyAlignment="1">
      <alignment horizontal="center" vertical="center" wrapText="1"/>
    </xf>
    <xf numFmtId="0" fontId="28" fillId="0" borderId="35" xfId="3" applyFont="1" applyBorder="1" applyAlignment="1">
      <alignment horizontal="center" vertical="center" wrapText="1"/>
    </xf>
    <xf numFmtId="0" fontId="28" fillId="0" borderId="36" xfId="3" applyFont="1" applyBorder="1" applyAlignment="1">
      <alignment horizontal="center" vertical="center" wrapText="1"/>
    </xf>
    <xf numFmtId="49" fontId="6" fillId="15" borderId="14" xfId="2" applyNumberFormat="1" applyFont="1" applyFill="1" applyBorder="1" applyAlignment="1">
      <alignment horizontal="center" vertical="center" wrapText="1"/>
    </xf>
    <xf numFmtId="49" fontId="6" fillId="15" borderId="15" xfId="2" applyNumberFormat="1" applyFont="1" applyFill="1" applyBorder="1" applyAlignment="1">
      <alignment horizontal="center" vertical="center" wrapText="1"/>
    </xf>
    <xf numFmtId="49" fontId="6" fillId="15" borderId="16" xfId="2" applyNumberFormat="1" applyFont="1" applyFill="1" applyBorder="1" applyAlignment="1">
      <alignment horizontal="center" vertical="center" wrapText="1"/>
    </xf>
    <xf numFmtId="49" fontId="6" fillId="15" borderId="18" xfId="2" applyNumberFormat="1" applyFont="1" applyFill="1" applyBorder="1" applyAlignment="1">
      <alignment horizontal="center" vertical="center" wrapText="1"/>
    </xf>
    <xf numFmtId="49" fontId="6" fillId="15" borderId="19" xfId="2" applyNumberFormat="1" applyFont="1" applyFill="1" applyBorder="1" applyAlignment="1">
      <alignment horizontal="center" vertical="center" wrapText="1"/>
    </xf>
    <xf numFmtId="49" fontId="6" fillId="15" borderId="20" xfId="2" applyNumberFormat="1" applyFont="1" applyFill="1" applyBorder="1" applyAlignment="1">
      <alignment horizontal="center" vertical="center" wrapText="1"/>
    </xf>
    <xf numFmtId="0" fontId="6" fillId="15" borderId="27" xfId="2" applyFont="1" applyFill="1" applyBorder="1" applyAlignment="1">
      <alignment horizontal="center" vertical="center"/>
    </xf>
    <xf numFmtId="0" fontId="6" fillId="15" borderId="28" xfId="2" applyFont="1" applyFill="1" applyBorder="1" applyAlignment="1">
      <alignment horizontal="center" vertical="center"/>
    </xf>
    <xf numFmtId="0" fontId="6" fillId="15" borderId="29" xfId="2" applyFont="1" applyFill="1" applyBorder="1" applyAlignment="1">
      <alignment horizontal="center" vertical="center"/>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2"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2" fontId="28" fillId="0" borderId="5" xfId="1" applyNumberFormat="1" applyFont="1" applyFill="1" applyBorder="1" applyAlignment="1">
      <alignment horizontal="center"/>
    </xf>
    <xf numFmtId="0" fontId="6" fillId="0" borderId="21" xfId="3" applyFont="1" applyBorder="1" applyAlignment="1">
      <alignment horizontal="center" vertical="center" wrapText="1"/>
    </xf>
    <xf numFmtId="0" fontId="15" fillId="0" borderId="22" xfId="3" applyFont="1" applyBorder="1" applyAlignment="1">
      <alignment horizontal="center" vertical="center" wrapText="1"/>
    </xf>
    <xf numFmtId="0" fontId="15" fillId="0" borderId="23" xfId="3" applyFont="1" applyBorder="1" applyAlignment="1">
      <alignment horizontal="center" vertical="center" wrapText="1"/>
    </xf>
    <xf numFmtId="9" fontId="28" fillId="3" borderId="21" xfId="3" applyNumberFormat="1" applyFont="1" applyFill="1" applyBorder="1" applyAlignment="1">
      <alignment horizontal="center" vertical="center" wrapText="1"/>
    </xf>
    <xf numFmtId="0" fontId="28" fillId="3" borderId="37" xfId="3" applyFont="1" applyFill="1" applyBorder="1" applyAlignment="1">
      <alignment horizontal="center" vertical="center" wrapText="1"/>
    </xf>
    <xf numFmtId="0" fontId="8" fillId="0" borderId="121" xfId="3" applyFont="1" applyBorder="1" applyAlignment="1">
      <alignment horizontal="center" vertical="center" wrapText="1"/>
    </xf>
    <xf numFmtId="164" fontId="6" fillId="0" borderId="53" xfId="0" applyNumberFormat="1" applyFont="1" applyBorder="1" applyAlignment="1">
      <alignment horizontal="center" vertical="center" wrapText="1"/>
    </xf>
    <xf numFmtId="0" fontId="6" fillId="0" borderId="54" xfId="0" applyFont="1" applyBorder="1" applyAlignment="1"/>
    <xf numFmtId="0" fontId="6" fillId="0" borderId="55" xfId="0" applyFont="1" applyBorder="1" applyAlignment="1"/>
    <xf numFmtId="0" fontId="5" fillId="0" borderId="43" xfId="4" applyNumberFormat="1" applyFont="1" applyFill="1" applyBorder="1" applyAlignment="1">
      <alignment horizontal="left" vertical="center" wrapText="1"/>
    </xf>
    <xf numFmtId="0" fontId="5" fillId="0" borderId="5" xfId="4" applyNumberFormat="1" applyFont="1" applyFill="1" applyBorder="1" applyAlignment="1">
      <alignment horizontal="left" vertical="center" wrapText="1"/>
    </xf>
    <xf numFmtId="0" fontId="5" fillId="0" borderId="6" xfId="4" applyNumberFormat="1" applyFont="1" applyFill="1" applyBorder="1" applyAlignment="1">
      <alignment horizontal="left" vertical="center" wrapText="1"/>
    </xf>
    <xf numFmtId="164" fontId="6" fillId="0" borderId="41" xfId="0" applyNumberFormat="1" applyFont="1" applyBorder="1" applyAlignment="1">
      <alignment horizontal="center" vertical="center" wrapText="1"/>
    </xf>
    <xf numFmtId="164" fontId="6" fillId="0" borderId="42" xfId="0" applyNumberFormat="1" applyFont="1" applyBorder="1" applyAlignment="1">
      <alignment horizontal="center" vertical="center" wrapText="1"/>
    </xf>
    <xf numFmtId="0" fontId="4" fillId="5" borderId="24"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0" xfId="2" applyFont="1" applyFill="1" applyBorder="1" applyAlignment="1">
      <alignment horizontal="center" vertical="center"/>
    </xf>
    <xf numFmtId="0" fontId="4" fillId="6" borderId="31" xfId="2" applyFont="1" applyFill="1" applyBorder="1" applyAlignment="1">
      <alignment horizontal="center" vertical="center"/>
    </xf>
    <xf numFmtId="0" fontId="4" fillId="6" borderId="25" xfId="2" applyFont="1" applyFill="1" applyBorder="1" applyAlignment="1">
      <alignment horizontal="center" vertical="center"/>
    </xf>
    <xf numFmtId="0" fontId="4" fillId="6" borderId="30" xfId="2" applyFont="1" applyFill="1" applyBorder="1" applyAlignment="1">
      <alignment horizontal="center" vertical="center"/>
    </xf>
    <xf numFmtId="0" fontId="4" fillId="7" borderId="31" xfId="2" applyFont="1" applyFill="1" applyBorder="1" applyAlignment="1">
      <alignment horizontal="center" vertical="center"/>
    </xf>
    <xf numFmtId="0" fontId="4" fillId="7" borderId="25" xfId="2"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33" fillId="2" borderId="116"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116"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5" fillId="0" borderId="0" xfId="4" applyNumberFormat="1"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9" xfId="2" applyFont="1" applyBorder="1" applyAlignment="1">
      <alignment horizontal="center" vertical="center" wrapText="1"/>
    </xf>
    <xf numFmtId="0" fontId="6" fillId="0" borderId="0" xfId="2" applyFont="1" applyAlignment="1">
      <alignment horizontal="center" vertical="center" wrapText="1"/>
    </xf>
    <xf numFmtId="0" fontId="6" fillId="0" borderId="4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0" fontId="9" fillId="4" borderId="14"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40"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4" fillId="2" borderId="34" xfId="2" applyFont="1" applyFill="1" applyBorder="1" applyAlignment="1">
      <alignment horizontal="center"/>
    </xf>
    <xf numFmtId="0" fontId="4" fillId="2" borderId="35" xfId="2" applyFont="1" applyFill="1" applyBorder="1" applyAlignment="1">
      <alignment horizontal="center"/>
    </xf>
    <xf numFmtId="0" fontId="4" fillId="2" borderId="36"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9" fontId="15" fillId="0" borderId="54" xfId="2" applyNumberFormat="1" applyFont="1" applyBorder="1" applyAlignment="1">
      <alignment horizontal="center" vertical="center" wrapText="1"/>
    </xf>
    <xf numFmtId="0" fontId="15" fillId="0" borderId="54" xfId="2" applyFont="1" applyBorder="1" applyAlignment="1">
      <alignment horizontal="center" vertical="center" wrapText="1"/>
    </xf>
    <xf numFmtId="9" fontId="15" fillId="0" borderId="31" xfId="2" applyNumberFormat="1" applyFont="1" applyBorder="1" applyAlignment="1">
      <alignment horizontal="center" vertical="center" wrapText="1"/>
    </xf>
    <xf numFmtId="9" fontId="15" fillId="0" borderId="25" xfId="2" applyNumberFormat="1" applyFont="1" applyBorder="1" applyAlignment="1">
      <alignment horizontal="center" vertical="center" wrapText="1"/>
    </xf>
    <xf numFmtId="9" fontId="15" fillId="0" borderId="30" xfId="2" applyNumberFormat="1" applyFont="1" applyBorder="1" applyAlignment="1">
      <alignment horizontal="center" vertical="center" wrapText="1"/>
    </xf>
    <xf numFmtId="0" fontId="15" fillId="0" borderId="31" xfId="2" applyFont="1" applyBorder="1" applyAlignment="1">
      <alignment horizontal="center" vertical="center" wrapText="1"/>
    </xf>
    <xf numFmtId="0" fontId="15" fillId="0" borderId="25" xfId="2" applyFont="1" applyBorder="1" applyAlignment="1">
      <alignment horizontal="center" vertical="center" wrapText="1"/>
    </xf>
    <xf numFmtId="0" fontId="15" fillId="0" borderId="26" xfId="2" applyFont="1" applyBorder="1" applyAlignment="1">
      <alignment horizontal="center" vertical="center" wrapText="1"/>
    </xf>
    <xf numFmtId="9" fontId="6" fillId="3" borderId="21" xfId="3" applyNumberFormat="1" applyFont="1" applyFill="1" applyBorder="1" applyAlignment="1">
      <alignment horizontal="center" vertical="center" wrapText="1"/>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0" fontId="6" fillId="3" borderId="37" xfId="3"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5" fillId="0" borderId="24" xfId="4" applyNumberFormat="1" applyFont="1" applyFill="1" applyBorder="1" applyAlignment="1">
      <alignment horizontal="justify" vertical="top" wrapText="1"/>
    </xf>
    <xf numFmtId="0" fontId="15" fillId="0" borderId="25" xfId="4" applyNumberFormat="1" applyFont="1" applyFill="1" applyBorder="1" applyAlignment="1">
      <alignment horizontal="justify" vertical="top" wrapText="1"/>
    </xf>
    <xf numFmtId="0" fontId="15" fillId="0" borderId="26" xfId="4" applyNumberFormat="1" applyFont="1" applyFill="1" applyBorder="1" applyAlignment="1">
      <alignment horizontal="justify" vertical="top" wrapText="1"/>
    </xf>
    <xf numFmtId="0" fontId="13" fillId="2" borderId="14" xfId="2" applyFont="1" applyFill="1" applyBorder="1" applyAlignment="1">
      <alignment horizontal="center" vertical="center" wrapText="1"/>
    </xf>
    <xf numFmtId="0" fontId="13" fillId="2" borderId="15" xfId="2" applyFont="1" applyFill="1" applyBorder="1" applyAlignment="1">
      <alignment horizontal="center" vertical="center" wrapText="1"/>
    </xf>
    <xf numFmtId="0" fontId="13" fillId="2" borderId="16" xfId="2" applyFont="1" applyFill="1" applyBorder="1" applyAlignment="1">
      <alignment horizontal="center" vertical="center" wrapText="1"/>
    </xf>
    <xf numFmtId="0" fontId="13" fillId="2" borderId="39"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40" xfId="2" applyFont="1" applyFill="1" applyBorder="1" applyAlignment="1">
      <alignment horizontal="center" vertical="center" wrapText="1"/>
    </xf>
    <xf numFmtId="0" fontId="5" fillId="0" borderId="15"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39" xfId="2" applyFont="1" applyBorder="1" applyAlignment="1">
      <alignment horizontal="center" vertical="center" wrapText="1"/>
    </xf>
    <xf numFmtId="0" fontId="5" fillId="0" borderId="0" xfId="2" applyFont="1" applyAlignment="1">
      <alignment horizontal="center" vertical="center" wrapText="1"/>
    </xf>
    <xf numFmtId="0" fontId="5" fillId="0" borderId="40"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0" fontId="13" fillId="2" borderId="34" xfId="2" applyFont="1" applyFill="1" applyBorder="1" applyAlignment="1">
      <alignment horizontal="center"/>
    </xf>
    <xf numFmtId="0" fontId="13" fillId="2" borderId="35" xfId="2" applyFont="1" applyFill="1" applyBorder="1" applyAlignment="1">
      <alignment horizontal="center"/>
    </xf>
    <xf numFmtId="0" fontId="13" fillId="2" borderId="36"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2" fillId="0" borderId="1" xfId="2" applyFont="1" applyBorder="1" applyAlignment="1">
      <alignment horizontal="center" vertical="center"/>
    </xf>
    <xf numFmtId="0" fontId="2" fillId="0" borderId="2" xfId="2" applyFont="1" applyBorder="1" applyAlignment="1">
      <alignment horizontal="center" vertical="center"/>
    </xf>
    <xf numFmtId="9" fontId="2" fillId="0" borderId="2" xfId="2" applyNumberFormat="1" applyFont="1" applyBorder="1" applyAlignment="1">
      <alignment horizontal="center" vertical="center"/>
    </xf>
    <xf numFmtId="9" fontId="2" fillId="0" borderId="121" xfId="2" applyNumberFormat="1" applyFont="1" applyBorder="1" applyAlignment="1">
      <alignment horizontal="center" vertical="center"/>
    </xf>
    <xf numFmtId="9" fontId="2" fillId="0" borderId="22" xfId="2" applyNumberFormat="1" applyFont="1" applyBorder="1" applyAlignment="1">
      <alignment horizontal="center" vertical="center"/>
    </xf>
    <xf numFmtId="9" fontId="2" fillId="0" borderId="37" xfId="2" applyNumberFormat="1" applyFont="1" applyBorder="1" applyAlignment="1">
      <alignment horizontal="center" vertical="center"/>
    </xf>
    <xf numFmtId="0" fontId="16" fillId="0" borderId="8" xfId="2" applyFont="1" applyBorder="1" applyAlignment="1">
      <alignment horizontal="justify" vertical="center" wrapText="1"/>
    </xf>
    <xf numFmtId="0" fontId="16" fillId="0" borderId="8" xfId="2" applyFont="1" applyBorder="1" applyAlignment="1">
      <alignment horizontal="center" vertical="center" wrapText="1"/>
    </xf>
    <xf numFmtId="0" fontId="16" fillId="0" borderId="22" xfId="2" applyFont="1" applyBorder="1" applyAlignment="1">
      <alignment horizontal="center" vertical="center" wrapText="1"/>
    </xf>
    <xf numFmtId="0" fontId="16" fillId="0" borderId="37" xfId="2" applyFont="1" applyBorder="1" applyAlignment="1">
      <alignment horizontal="center" vertical="center" wrapText="1"/>
    </xf>
    <xf numFmtId="0" fontId="2" fillId="0" borderId="44" xfId="2" applyFont="1" applyBorder="1" applyAlignment="1">
      <alignment horizontal="center"/>
    </xf>
    <xf numFmtId="0" fontId="2" fillId="0" borderId="42" xfId="2" applyFont="1" applyBorder="1" applyAlignment="1">
      <alignment horizontal="center"/>
    </xf>
    <xf numFmtId="0" fontId="2" fillId="0" borderId="43" xfId="2" applyFont="1" applyBorder="1" applyAlignment="1">
      <alignment horizontal="center"/>
    </xf>
    <xf numFmtId="0" fontId="2" fillId="0" borderId="45" xfId="2" applyFont="1" applyBorder="1" applyAlignment="1">
      <alignment horizontal="center"/>
    </xf>
    <xf numFmtId="0" fontId="2" fillId="0" borderId="33" xfId="2" applyFont="1" applyBorder="1" applyAlignment="1">
      <alignment horizontal="center"/>
    </xf>
    <xf numFmtId="0" fontId="2" fillId="0" borderId="28" xfId="2" applyFont="1" applyBorder="1" applyAlignment="1">
      <alignment horizontal="center"/>
    </xf>
    <xf numFmtId="0" fontId="2" fillId="0" borderId="32" xfId="2" applyFont="1" applyBorder="1" applyAlignment="1">
      <alignment horizontal="center"/>
    </xf>
    <xf numFmtId="0" fontId="2" fillId="0" borderId="29" xfId="2" applyFont="1" applyBorder="1" applyAlignment="1">
      <alignment horizontal="center"/>
    </xf>
    <xf numFmtId="0" fontId="6" fillId="0" borderId="32" xfId="2" applyFont="1" applyBorder="1" applyAlignment="1">
      <alignment horizontal="center"/>
    </xf>
    <xf numFmtId="9" fontId="6" fillId="3" borderId="37" xfId="3" applyNumberFormat="1" applyFont="1" applyFill="1" applyBorder="1" applyAlignment="1">
      <alignment horizontal="center" vertical="center" wrapText="1"/>
    </xf>
    <xf numFmtId="0" fontId="6" fillId="0" borderId="43" xfId="4" applyNumberFormat="1" applyFont="1" applyFill="1" applyBorder="1" applyAlignment="1">
      <alignment horizontal="justify" vertical="center" wrapText="1"/>
    </xf>
    <xf numFmtId="0" fontId="6" fillId="0" borderId="5" xfId="4" applyNumberFormat="1" applyFont="1" applyFill="1" applyBorder="1" applyAlignment="1">
      <alignment horizontal="justify" vertical="center" wrapText="1"/>
    </xf>
    <xf numFmtId="0" fontId="6" fillId="0" borderId="6" xfId="4" applyNumberFormat="1" applyFont="1" applyFill="1" applyBorder="1" applyAlignment="1">
      <alignment horizontal="justify"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51" xfId="4" applyNumberFormat="1" applyFont="1" applyFill="1" applyBorder="1" applyAlignment="1">
      <alignment horizontal="justify" vertical="center" wrapText="1"/>
    </xf>
    <xf numFmtId="0" fontId="6" fillId="0" borderId="54" xfId="4" applyNumberFormat="1" applyFont="1" applyFill="1" applyBorder="1" applyAlignment="1">
      <alignment horizontal="justify" vertical="center" wrapText="1"/>
    </xf>
    <xf numFmtId="0" fontId="6" fillId="0" borderId="55" xfId="4" applyNumberFormat="1" applyFont="1" applyFill="1" applyBorder="1" applyAlignment="1">
      <alignment horizontal="justify" vertical="center" wrapText="1"/>
    </xf>
    <xf numFmtId="0" fontId="6" fillId="0" borderId="43"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4" fillId="2" borderId="39"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0" xfId="2"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2" fillId="0" borderId="4" xfId="2" applyFont="1" applyBorder="1" applyAlignment="1">
      <alignment horizontal="center" vertical="center" wrapText="1"/>
    </xf>
    <xf numFmtId="0" fontId="2" fillId="0" borderId="5" xfId="2" applyFont="1" applyBorder="1" applyAlignment="1">
      <alignment horizontal="center" vertical="center" wrapText="1"/>
    </xf>
    <xf numFmtId="0" fontId="2" fillId="0" borderId="44" xfId="2" applyFont="1" applyBorder="1" applyAlignment="1">
      <alignment horizontal="center" vertical="center" wrapText="1"/>
    </xf>
    <xf numFmtId="10" fontId="6" fillId="0" borderId="4" xfId="2" applyNumberFormat="1" applyFont="1" applyBorder="1" applyAlignment="1">
      <alignment horizontal="center" vertical="center" wrapText="1"/>
    </xf>
    <xf numFmtId="0" fontId="6" fillId="0" borderId="5" xfId="2" applyFont="1" applyBorder="1" applyAlignment="1">
      <alignment horizontal="center" vertical="center" wrapText="1"/>
    </xf>
    <xf numFmtId="10" fontId="6" fillId="0" borderId="5" xfId="2" applyNumberFormat="1" applyFont="1" applyBorder="1" applyAlignment="1">
      <alignment horizontal="center" vertical="center" wrapText="1"/>
    </xf>
    <xf numFmtId="0" fontId="6" fillId="0" borderId="49" xfId="2" applyFont="1" applyBorder="1" applyAlignment="1">
      <alignment horizontal="center" vertical="center" wrapText="1"/>
    </xf>
    <xf numFmtId="0" fontId="6" fillId="0" borderId="50" xfId="2" applyFont="1" applyBorder="1" applyAlignment="1">
      <alignment horizontal="center" vertical="center" wrapText="1"/>
    </xf>
    <xf numFmtId="0" fontId="6" fillId="0" borderId="51" xfId="2" applyFont="1" applyBorder="1" applyAlignment="1">
      <alignment horizontal="center" vertical="center" wrapText="1"/>
    </xf>
    <xf numFmtId="0" fontId="6" fillId="0" borderId="59" xfId="2" applyFont="1" applyBorder="1" applyAlignment="1">
      <alignment horizontal="center" vertical="center" wrapText="1"/>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0" fontId="2" fillId="0" borderId="31" xfId="2" applyFont="1" applyBorder="1" applyAlignment="1">
      <alignment horizontal="center" vertical="center" wrapText="1"/>
    </xf>
    <xf numFmtId="10" fontId="6" fillId="0" borderId="53" xfId="2" applyNumberFormat="1" applyFont="1" applyBorder="1" applyAlignment="1">
      <alignment horizontal="center" vertical="center" wrapText="1"/>
    </xf>
    <xf numFmtId="0" fontId="6" fillId="0" borderId="54" xfId="2" applyFont="1" applyBorder="1" applyAlignment="1">
      <alignment horizontal="center" vertical="center" wrapText="1"/>
    </xf>
    <xf numFmtId="10" fontId="6" fillId="0" borderId="54" xfId="2" applyNumberFormat="1" applyFont="1" applyBorder="1" applyAlignment="1">
      <alignment horizontal="center" vertical="center" wrapText="1"/>
    </xf>
    <xf numFmtId="0" fontId="2" fillId="0" borderId="7" xfId="2" applyFont="1" applyBorder="1" applyAlignment="1">
      <alignment horizontal="center" vertical="center" wrapText="1"/>
    </xf>
    <xf numFmtId="0" fontId="2" fillId="0" borderId="8" xfId="2" applyFont="1" applyBorder="1" applyAlignment="1">
      <alignment horizontal="center" vertical="center" wrapText="1"/>
    </xf>
    <xf numFmtId="0" fontId="2" fillId="0" borderId="33" xfId="2" applyFont="1" applyBorder="1" applyAlignment="1">
      <alignment horizontal="center" vertical="center" wrapText="1"/>
    </xf>
    <xf numFmtId="9" fontId="6" fillId="0" borderId="7" xfId="2" applyNumberFormat="1" applyFont="1" applyBorder="1" applyAlignment="1">
      <alignment horizontal="center" vertical="center" wrapText="1"/>
    </xf>
    <xf numFmtId="0" fontId="6" fillId="0" borderId="33" xfId="2" applyFont="1" applyBorder="1" applyAlignment="1">
      <alignment horizontal="center" vertical="center" wrapText="1"/>
    </xf>
    <xf numFmtId="0" fontId="6" fillId="0" borderId="32" xfId="2" applyFont="1" applyBorder="1" applyAlignment="1">
      <alignment horizontal="center" vertical="center" wrapText="1"/>
    </xf>
    <xf numFmtId="0" fontId="6" fillId="0" borderId="44" xfId="2" applyFont="1" applyBorder="1" applyAlignment="1">
      <alignment horizontal="center" vertical="center" wrapText="1"/>
    </xf>
    <xf numFmtId="0" fontId="6" fillId="0" borderId="42" xfId="2" applyFont="1" applyBorder="1" applyAlignment="1">
      <alignment horizontal="center" vertical="center" wrapText="1"/>
    </xf>
    <xf numFmtId="0" fontId="6" fillId="0" borderId="43" xfId="2" applyFont="1" applyBorder="1" applyAlignment="1">
      <alignment horizontal="center" vertical="center" wrapText="1"/>
    </xf>
    <xf numFmtId="0" fontId="6" fillId="0" borderId="45" xfId="2" applyFont="1" applyBorder="1" applyAlignment="1">
      <alignment horizontal="center" vertical="center" wrapText="1"/>
    </xf>
    <xf numFmtId="0" fontId="6" fillId="0" borderId="54" xfId="0" applyFont="1" applyBorder="1"/>
    <xf numFmtId="0" fontId="6" fillId="0" borderId="55" xfId="0" applyFont="1" applyBorder="1"/>
    <xf numFmtId="0" fontId="6" fillId="0" borderId="21" xfId="4" applyNumberFormat="1" applyFont="1" applyFill="1" applyBorder="1" applyAlignment="1">
      <alignment horizontal="justify" vertical="justify" wrapText="1"/>
    </xf>
    <xf numFmtId="0" fontId="6" fillId="0" borderId="22" xfId="4" applyNumberFormat="1" applyFont="1" applyFill="1" applyBorder="1" applyAlignment="1">
      <alignment horizontal="justify" vertical="justify" wrapText="1"/>
    </xf>
    <xf numFmtId="0" fontId="6" fillId="0" borderId="23" xfId="4" applyNumberFormat="1" applyFont="1" applyFill="1" applyBorder="1" applyAlignment="1">
      <alignment horizontal="justify" vertical="justify" wrapText="1"/>
    </xf>
    <xf numFmtId="0" fontId="9" fillId="4" borderId="15"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0" xfId="0" applyFont="1" applyFill="1" applyAlignment="1">
      <alignment horizontal="center" vertical="center"/>
    </xf>
    <xf numFmtId="0" fontId="9" fillId="4" borderId="40" xfId="0" applyFont="1" applyFill="1" applyBorder="1" applyAlignment="1">
      <alignment horizontal="center" vertical="center"/>
    </xf>
    <xf numFmtId="43" fontId="6" fillId="0" borderId="21" xfId="4" applyNumberFormat="1" applyFont="1" applyFill="1" applyBorder="1" applyAlignment="1">
      <alignment horizontal="justify" vertical="justify" wrapText="1"/>
    </xf>
    <xf numFmtId="2" fontId="2" fillId="0" borderId="2" xfId="2" applyNumberFormat="1" applyFont="1" applyBorder="1" applyAlignment="1">
      <alignment horizontal="center" vertical="center"/>
    </xf>
    <xf numFmtId="0" fontId="2" fillId="0" borderId="3" xfId="2" applyFont="1" applyBorder="1" applyAlignment="1">
      <alignment horizontal="center" vertical="center" wrapText="1"/>
    </xf>
    <xf numFmtId="0" fontId="2" fillId="0" borderId="4" xfId="2" applyFont="1" applyBorder="1" applyAlignment="1">
      <alignment horizontal="center" vertical="center"/>
    </xf>
    <xf numFmtId="0" fontId="2" fillId="0" borderId="5" xfId="2" applyFont="1" applyBorder="1" applyAlignment="1">
      <alignment horizontal="center" vertical="center"/>
    </xf>
    <xf numFmtId="2" fontId="2" fillId="0" borderId="5" xfId="2" applyNumberFormat="1" applyFont="1" applyBorder="1" applyAlignment="1">
      <alignment horizontal="center" vertical="center"/>
    </xf>
    <xf numFmtId="0" fontId="2" fillId="0" borderId="6" xfId="2" applyFont="1" applyBorder="1" applyAlignment="1">
      <alignment horizontal="center" vertical="center" wrapText="1"/>
    </xf>
    <xf numFmtId="0" fontId="2" fillId="0" borderId="6" xfId="2" applyFont="1" applyBorder="1" applyAlignment="1">
      <alignment horizontal="center"/>
    </xf>
    <xf numFmtId="0" fontId="2" fillId="0" borderId="9" xfId="2" applyFont="1" applyBorder="1" applyAlignment="1">
      <alignment horizontal="center"/>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32" xfId="3" applyFont="1" applyBorder="1" applyAlignment="1">
      <alignment horizontal="center" vertical="center" wrapText="1"/>
    </xf>
    <xf numFmtId="0" fontId="6" fillId="0" borderId="51" xfId="4" applyNumberFormat="1" applyFont="1" applyFill="1" applyBorder="1" applyAlignment="1">
      <alignment horizontal="center" vertical="center" wrapText="1"/>
    </xf>
    <xf numFmtId="0" fontId="6" fillId="0" borderId="54" xfId="4" applyNumberFormat="1" applyFont="1" applyFill="1" applyBorder="1" applyAlignment="1">
      <alignment horizontal="center" vertical="center" wrapText="1"/>
    </xf>
    <xf numFmtId="0" fontId="6" fillId="0" borderId="55" xfId="4" applyNumberFormat="1" applyFont="1" applyFill="1" applyBorder="1" applyAlignment="1">
      <alignment horizontal="center" vertic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30" xfId="0" applyFont="1" applyBorder="1" applyAlignment="1">
      <alignment horizontal="justify" vertical="justify" wrapText="1"/>
    </xf>
    <xf numFmtId="0" fontId="6" fillId="0" borderId="24" xfId="0" applyFont="1" applyBorder="1" applyAlignment="1">
      <alignment horizontal="justify" vertical="center" wrapText="1"/>
    </xf>
    <xf numFmtId="0" fontId="6" fillId="0" borderId="25" xfId="0" applyFont="1" applyBorder="1" applyAlignment="1">
      <alignment horizontal="justify" vertical="center" wrapText="1"/>
    </xf>
    <xf numFmtId="0" fontId="6" fillId="0" borderId="30" xfId="0" applyFont="1" applyBorder="1" applyAlignment="1">
      <alignment horizontal="justify" vertical="center" wrapText="1"/>
    </xf>
    <xf numFmtId="0" fontId="2" fillId="0" borderId="5" xfId="2" applyFont="1" applyBorder="1" applyAlignment="1">
      <alignment horizontal="center"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xf>
    <xf numFmtId="0" fontId="2" fillId="0" borderId="53" xfId="2" applyFont="1" applyBorder="1" applyAlignment="1">
      <alignment horizontal="center" vertical="center"/>
    </xf>
    <xf numFmtId="0" fontId="2" fillId="0" borderId="54" xfId="2" applyFont="1" applyBorder="1" applyAlignment="1">
      <alignment horizontal="center" vertical="center"/>
    </xf>
    <xf numFmtId="2" fontId="2" fillId="0" borderId="54" xfId="2" applyNumberFormat="1" applyFont="1" applyBorder="1" applyAlignment="1">
      <alignment horizontal="center" vertical="center"/>
    </xf>
    <xf numFmtId="0" fontId="2" fillId="0" borderId="54" xfId="2" applyFont="1" applyBorder="1" applyAlignment="1">
      <alignment horizontal="center" vertical="center" wrapText="1"/>
    </xf>
    <xf numFmtId="0" fontId="2" fillId="0" borderId="55"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6" xfId="2" applyFont="1" applyBorder="1" applyAlignment="1">
      <alignment horizontal="center" vertical="center" wrapText="1"/>
    </xf>
    <xf numFmtId="0" fontId="2" fillId="0" borderId="44" xfId="2" applyFont="1" applyBorder="1" applyAlignment="1">
      <alignment horizontal="center" vertical="center"/>
    </xf>
    <xf numFmtId="0" fontId="2" fillId="0" borderId="42" xfId="2" applyFont="1" applyBorder="1" applyAlignment="1">
      <alignment horizontal="center" vertical="center"/>
    </xf>
    <xf numFmtId="0" fontId="2" fillId="0" borderId="43" xfId="2" applyFont="1" applyBorder="1" applyAlignment="1">
      <alignment horizontal="center" vertical="center"/>
    </xf>
    <xf numFmtId="0" fontId="6" fillId="0" borderId="24" xfId="4" applyNumberFormat="1" applyFont="1" applyFill="1" applyBorder="1" applyAlignment="1">
      <alignment horizontal="justify" vertical="justify" wrapText="1"/>
    </xf>
    <xf numFmtId="0" fontId="6" fillId="0" borderId="25" xfId="4" applyNumberFormat="1" applyFont="1" applyFill="1" applyBorder="1" applyAlignment="1">
      <alignment horizontal="justify" vertical="justify" wrapText="1"/>
    </xf>
    <xf numFmtId="0" fontId="6" fillId="0" borderId="26" xfId="4" applyNumberFormat="1" applyFont="1" applyFill="1" applyBorder="1" applyAlignment="1">
      <alignment horizontal="justify" vertical="justify" wrapText="1"/>
    </xf>
    <xf numFmtId="3" fontId="2" fillId="0" borderId="2" xfId="2" applyNumberFormat="1" applyFont="1" applyBorder="1" applyAlignment="1">
      <alignment horizontal="center" vertical="center"/>
    </xf>
    <xf numFmtId="3" fontId="2" fillId="0" borderId="5" xfId="2" applyNumberFormat="1" applyFont="1" applyBorder="1" applyAlignment="1">
      <alignment horizontal="center" vertical="center"/>
    </xf>
    <xf numFmtId="0" fontId="2" fillId="0" borderId="5" xfId="2" applyFont="1" applyBorder="1" applyAlignment="1">
      <alignment horizontal="justify" vertical="justify" wrapText="1"/>
    </xf>
    <xf numFmtId="0" fontId="27" fillId="9" borderId="65" xfId="7" applyFont="1" applyFill="1" applyBorder="1" applyAlignment="1">
      <alignment horizontal="center" vertical="center" wrapText="1"/>
    </xf>
    <xf numFmtId="0" fontId="6" fillId="0" borderId="66" xfId="7" applyFont="1" applyBorder="1" applyAlignment="1"/>
    <xf numFmtId="0" fontId="6" fillId="0" borderId="69" xfId="7" applyFont="1" applyBorder="1" applyAlignment="1"/>
    <xf numFmtId="0" fontId="6" fillId="0" borderId="87" xfId="7" applyFont="1" applyBorder="1" applyAlignment="1"/>
    <xf numFmtId="0" fontId="6" fillId="0" borderId="88" xfId="7" applyFont="1" applyBorder="1" applyAlignment="1"/>
    <xf numFmtId="0" fontId="6" fillId="0" borderId="97" xfId="7" applyFont="1" applyBorder="1" applyAlignment="1"/>
    <xf numFmtId="0" fontId="25" fillId="0" borderId="93" xfId="7" applyFont="1" applyBorder="1" applyAlignment="1">
      <alignment horizontal="center" vertical="center" wrapText="1"/>
    </xf>
    <xf numFmtId="0" fontId="6" fillId="0" borderId="94" xfId="7" applyFont="1" applyBorder="1" applyAlignment="1">
      <alignment vertical="center"/>
    </xf>
    <xf numFmtId="0" fontId="6" fillId="0" borderId="133" xfId="7" applyFont="1" applyBorder="1" applyAlignment="1">
      <alignment vertical="center"/>
    </xf>
    <xf numFmtId="0" fontId="6" fillId="0" borderId="134" xfId="7" applyFont="1" applyBorder="1" applyAlignment="1">
      <alignment vertical="center"/>
    </xf>
    <xf numFmtId="0" fontId="6" fillId="0" borderId="88" xfId="7" applyFont="1" applyBorder="1" applyAlignment="1">
      <alignment vertical="center"/>
    </xf>
    <xf numFmtId="0" fontId="6" fillId="0" borderId="97" xfId="7" applyFont="1" applyBorder="1" applyAlignment="1">
      <alignment vertical="center"/>
    </xf>
    <xf numFmtId="9" fontId="27" fillId="9" borderId="98" xfId="7" applyNumberFormat="1" applyFont="1" applyFill="1" applyBorder="1" applyAlignment="1">
      <alignment horizontal="center" vertical="center" wrapText="1"/>
    </xf>
    <xf numFmtId="0" fontId="6" fillId="0" borderId="99" xfId="7" applyFont="1" applyBorder="1" applyAlignment="1"/>
    <xf numFmtId="0" fontId="6" fillId="0" borderId="100" xfId="7" applyFont="1" applyBorder="1" applyAlignment="1"/>
    <xf numFmtId="0" fontId="27" fillId="9" borderId="101" xfId="7" applyFont="1" applyFill="1" applyBorder="1" applyAlignment="1">
      <alignment horizontal="center" vertical="center" wrapText="1"/>
    </xf>
    <xf numFmtId="0" fontId="6" fillId="0" borderId="80" xfId="7" applyFont="1" applyBorder="1" applyAlignment="1"/>
    <xf numFmtId="0" fontId="6" fillId="0" borderId="81" xfId="7" applyFont="1" applyBorder="1" applyAlignment="1"/>
    <xf numFmtId="9" fontId="24" fillId="0" borderId="98" xfId="7" applyNumberFormat="1" applyBorder="1" applyAlignment="1">
      <alignment horizontal="center" vertical="center" wrapText="1"/>
    </xf>
    <xf numFmtId="0" fontId="24" fillId="0" borderId="102" xfId="7" applyBorder="1" applyAlignment="1">
      <alignment horizontal="center" vertical="center" wrapText="1"/>
    </xf>
    <xf numFmtId="0" fontId="6" fillId="0" borderId="91" xfId="7" applyFont="1" applyBorder="1" applyAlignment="1"/>
    <xf numFmtId="0" fontId="6" fillId="0" borderId="92" xfId="7" applyFont="1" applyBorder="1" applyAlignment="1"/>
    <xf numFmtId="0" fontId="25" fillId="0" borderId="65" xfId="7" applyFont="1" applyBorder="1" applyAlignment="1">
      <alignment horizontal="center"/>
    </xf>
    <xf numFmtId="0" fontId="6" fillId="0" borderId="78" xfId="7" applyFont="1" applyBorder="1" applyAlignment="1"/>
    <xf numFmtId="0" fontId="6" fillId="0" borderId="70" xfId="7" applyFont="1" applyBorder="1" applyAlignment="1"/>
    <xf numFmtId="0" fontId="24" fillId="0" borderId="0" xfId="7" applyAlignment="1"/>
    <xf numFmtId="0" fontId="6" fillId="0" borderId="82" xfId="7" applyFont="1" applyBorder="1" applyAlignment="1"/>
    <xf numFmtId="0" fontId="6" fillId="0" borderId="89" xfId="7" applyFont="1" applyBorder="1" applyAlignment="1"/>
    <xf numFmtId="0" fontId="26" fillId="4" borderId="79" xfId="7" applyFont="1" applyFill="1" applyBorder="1" applyAlignment="1">
      <alignment horizontal="center" vertical="center" wrapText="1"/>
    </xf>
    <xf numFmtId="0" fontId="6" fillId="4" borderId="80" xfId="7" applyFont="1" applyFill="1" applyBorder="1" applyAlignment="1"/>
    <xf numFmtId="0" fontId="6" fillId="4" borderId="81" xfId="7" applyFont="1" applyFill="1" applyBorder="1" applyAlignment="1"/>
    <xf numFmtId="0" fontId="27" fillId="0" borderId="83" xfId="7" applyFont="1" applyBorder="1" applyAlignment="1">
      <alignment horizontal="left" vertical="center" wrapText="1"/>
    </xf>
    <xf numFmtId="0" fontId="6" fillId="0" borderId="84" xfId="7" applyFont="1" applyBorder="1" applyAlignment="1"/>
    <xf numFmtId="0" fontId="6" fillId="0" borderId="85" xfId="7" applyFont="1" applyBorder="1" applyAlignment="1"/>
    <xf numFmtId="0" fontId="6" fillId="0" borderId="86" xfId="7" applyFont="1" applyBorder="1" applyAlignment="1"/>
    <xf numFmtId="0" fontId="27" fillId="0" borderId="90" xfId="7" applyFont="1" applyBorder="1" applyAlignment="1">
      <alignment horizontal="left" vertical="center" wrapText="1"/>
    </xf>
    <xf numFmtId="0" fontId="28" fillId="10" borderId="65" xfId="7" applyFont="1" applyFill="1" applyBorder="1" applyAlignment="1">
      <alignment horizontal="center" vertical="center" wrapText="1"/>
    </xf>
    <xf numFmtId="0" fontId="27" fillId="9" borderId="98" xfId="7" applyFont="1" applyFill="1" applyBorder="1" applyAlignment="1">
      <alignment horizontal="center" vertical="center" wrapText="1"/>
    </xf>
    <xf numFmtId="0" fontId="24" fillId="0" borderId="99" xfId="7" applyBorder="1" applyAlignment="1">
      <alignment horizontal="center" vertical="center" wrapText="1"/>
    </xf>
    <xf numFmtId="0" fontId="24" fillId="9" borderId="65" xfId="7" applyFill="1" applyBorder="1" applyAlignment="1">
      <alignment horizontal="center" vertical="center" wrapText="1"/>
    </xf>
    <xf numFmtId="49" fontId="12" fillId="0" borderId="65" xfId="7" applyNumberFormat="1" applyFont="1" applyBorder="1" applyAlignment="1">
      <alignment horizontal="center" vertical="center" wrapText="1"/>
    </xf>
    <xf numFmtId="0" fontId="24" fillId="0" borderId="102" xfId="7" applyBorder="1" applyAlignment="1">
      <alignment horizontal="center" vertical="center"/>
    </xf>
    <xf numFmtId="0" fontId="12" fillId="0" borderId="66" xfId="7" applyFont="1" applyBorder="1" applyAlignment="1">
      <alignment horizontal="center" vertical="center" wrapText="1"/>
    </xf>
    <xf numFmtId="10" fontId="12" fillId="0" borderId="98" xfId="7" applyNumberFormat="1" applyFont="1" applyBorder="1" applyAlignment="1">
      <alignment horizontal="center" vertical="center" wrapText="1"/>
    </xf>
    <xf numFmtId="0" fontId="6" fillId="0" borderId="103" xfId="7" applyFont="1" applyBorder="1" applyAlignment="1"/>
    <xf numFmtId="0" fontId="19" fillId="9" borderId="98" xfId="7" applyFont="1" applyFill="1" applyBorder="1" applyAlignment="1">
      <alignment horizontal="center" vertical="center" wrapText="1"/>
    </xf>
    <xf numFmtId="0" fontId="32" fillId="0" borderId="98" xfId="7" applyFont="1" applyBorder="1" applyAlignment="1">
      <alignment horizontal="center" vertical="center" wrapText="1"/>
    </xf>
    <xf numFmtId="0" fontId="32" fillId="0" borderId="99" xfId="7" applyFont="1" applyBorder="1" applyAlignment="1">
      <alignment horizontal="center" vertical="center" wrapText="1"/>
    </xf>
    <xf numFmtId="0" fontId="32" fillId="10" borderId="98" xfId="7" applyFont="1" applyFill="1" applyBorder="1" applyAlignment="1">
      <alignment horizontal="center" vertical="center" wrapText="1"/>
    </xf>
    <xf numFmtId="0" fontId="31" fillId="9" borderId="101" xfId="7" applyFont="1" applyFill="1" applyBorder="1" applyAlignment="1">
      <alignment horizontal="center" vertical="center" wrapText="1"/>
    </xf>
    <xf numFmtId="0" fontId="12" fillId="0" borderId="102" xfId="7" applyFont="1" applyBorder="1" applyAlignment="1">
      <alignment horizontal="center" vertical="center" wrapText="1"/>
    </xf>
    <xf numFmtId="0" fontId="24" fillId="0" borderId="91" xfId="7" applyBorder="1" applyAlignment="1">
      <alignment horizontal="center" vertical="center"/>
    </xf>
    <xf numFmtId="0" fontId="33" fillId="9" borderId="101" xfId="7" applyFont="1" applyFill="1" applyBorder="1" applyAlignment="1">
      <alignment horizontal="center" vertical="center" wrapText="1"/>
    </xf>
    <xf numFmtId="0" fontId="15" fillId="0" borderId="80" xfId="7" applyFont="1" applyBorder="1" applyAlignment="1"/>
    <xf numFmtId="0" fontId="15" fillId="0" borderId="81" xfId="7" applyFont="1" applyBorder="1" applyAlignment="1"/>
    <xf numFmtId="0" fontId="33" fillId="9" borderId="65" xfId="7" applyFont="1" applyFill="1" applyBorder="1" applyAlignment="1">
      <alignment horizontal="center" vertical="center" wrapText="1"/>
    </xf>
    <xf numFmtId="0" fontId="15" fillId="0" borderId="66" xfId="7" applyFont="1" applyBorder="1" applyAlignment="1"/>
    <xf numFmtId="0" fontId="15" fillId="0" borderId="69" xfId="7" applyFont="1" applyBorder="1" applyAlignment="1"/>
    <xf numFmtId="0" fontId="15" fillId="0" borderId="87" xfId="7" applyFont="1" applyBorder="1" applyAlignment="1"/>
    <xf numFmtId="0" fontId="15" fillId="0" borderId="88" xfId="7" applyFont="1" applyBorder="1" applyAlignment="1"/>
    <xf numFmtId="0" fontId="15" fillId="0" borderId="97" xfId="7" applyFont="1" applyBorder="1" applyAlignment="1"/>
    <xf numFmtId="0" fontId="34" fillId="9" borderId="108" xfId="7" applyFont="1" applyFill="1" applyBorder="1" applyAlignment="1">
      <alignment horizontal="center" vertical="center" wrapText="1"/>
    </xf>
    <xf numFmtId="0" fontId="15" fillId="0" borderId="109" xfId="7" applyFont="1" applyBorder="1" applyAlignment="1"/>
    <xf numFmtId="0" fontId="33" fillId="9" borderId="108" xfId="7" applyFont="1" applyFill="1" applyBorder="1" applyAlignment="1">
      <alignment horizontal="center" vertical="center" wrapText="1"/>
    </xf>
    <xf numFmtId="9" fontId="12" fillId="0" borderId="102" xfId="7" applyNumberFormat="1" applyFont="1" applyBorder="1" applyAlignment="1">
      <alignment horizontal="center"/>
    </xf>
    <xf numFmtId="0" fontId="6" fillId="0" borderId="107" xfId="7" applyFont="1" applyBorder="1" applyAlignment="1"/>
    <xf numFmtId="9" fontId="12" fillId="0" borderId="90" xfId="7" applyNumberFormat="1" applyFont="1" applyBorder="1" applyAlignment="1">
      <alignment horizontal="center"/>
    </xf>
    <xf numFmtId="0" fontId="27" fillId="11" borderId="65" xfId="7" applyFont="1" applyFill="1" applyBorder="1" applyAlignment="1">
      <alignment horizontal="center" vertical="center"/>
    </xf>
    <xf numFmtId="0" fontId="6" fillId="0" borderId="71" xfId="7" applyFont="1" applyBorder="1" applyAlignment="1"/>
    <xf numFmtId="0" fontId="27" fillId="12" borderId="101" xfId="7" applyFont="1" applyFill="1" applyBorder="1" applyAlignment="1">
      <alignment horizontal="center"/>
    </xf>
    <xf numFmtId="0" fontId="6" fillId="0" borderId="105" xfId="7" applyFont="1" applyBorder="1" applyAlignment="1"/>
    <xf numFmtId="0" fontId="31" fillId="13" borderId="79" xfId="7" applyFont="1" applyFill="1" applyBorder="1" applyAlignment="1">
      <alignment horizontal="center"/>
    </xf>
    <xf numFmtId="0" fontId="27" fillId="14" borderId="79" xfId="7" applyFont="1" applyFill="1" applyBorder="1" applyAlignment="1">
      <alignment horizontal="center"/>
    </xf>
    <xf numFmtId="0" fontId="24" fillId="0" borderId="106" xfId="7" applyBorder="1" applyAlignment="1">
      <alignment horizontal="center"/>
    </xf>
    <xf numFmtId="0" fontId="24" fillId="0" borderId="83" xfId="7" applyBorder="1" applyAlignment="1">
      <alignment horizontal="center"/>
    </xf>
    <xf numFmtId="169" fontId="35" fillId="0" borderId="110" xfId="7" applyNumberFormat="1" applyFont="1" applyBorder="1" applyAlignment="1">
      <alignment horizontal="center" vertical="center" wrapText="1"/>
    </xf>
    <xf numFmtId="0" fontId="15" fillId="0" borderId="111" xfId="7" applyFont="1" applyBorder="1" applyAlignment="1"/>
    <xf numFmtId="0" fontId="15" fillId="0" borderId="112" xfId="7" applyFont="1" applyBorder="1" applyAlignment="1"/>
    <xf numFmtId="0" fontId="35" fillId="0" borderId="84" xfId="7" applyFont="1" applyBorder="1" applyAlignment="1">
      <alignment horizontal="center" vertical="center" wrapText="1"/>
    </xf>
    <xf numFmtId="0" fontId="15" fillId="0" borderId="84" xfId="7" applyFont="1" applyBorder="1" applyAlignment="1"/>
    <xf numFmtId="0" fontId="15" fillId="0" borderId="86" xfId="7" applyFont="1" applyBorder="1" applyAlignment="1"/>
    <xf numFmtId="0" fontId="33" fillId="9" borderId="98" xfId="7" applyFont="1" applyFill="1" applyBorder="1" applyAlignment="1">
      <alignment horizontal="center"/>
    </xf>
    <xf numFmtId="0" fontId="15" fillId="0" borderId="99" xfId="7" applyFont="1" applyBorder="1" applyAlignment="1"/>
    <xf numFmtId="0" fontId="15" fillId="0" borderId="100" xfId="7" applyFont="1" applyBorder="1" applyAlignment="1"/>
    <xf numFmtId="0" fontId="35" fillId="9" borderId="98" xfId="7" applyFont="1" applyFill="1" applyBorder="1" applyAlignment="1">
      <alignment horizontal="center"/>
    </xf>
    <xf numFmtId="0" fontId="15" fillId="0" borderId="70" xfId="7" applyFont="1" applyBorder="1" applyAlignment="1"/>
    <xf numFmtId="0" fontId="15" fillId="0" borderId="0" xfId="7" applyFont="1" applyBorder="1" applyAlignment="1"/>
    <xf numFmtId="0" fontId="15" fillId="0" borderId="71" xfId="7" applyFont="1" applyBorder="1" applyAlignment="1"/>
    <xf numFmtId="0" fontId="53" fillId="0" borderId="65" xfId="7" applyFont="1" applyBorder="1" applyAlignment="1">
      <alignment horizontal="center" vertical="center" wrapText="1"/>
    </xf>
    <xf numFmtId="0" fontId="35" fillId="0" borderId="0" xfId="7" applyFont="1" applyAlignment="1"/>
    <xf numFmtId="0" fontId="51" fillId="0" borderId="111" xfId="7" applyFont="1" applyBorder="1" applyAlignment="1">
      <alignment horizontal="left" vertical="center" wrapText="1"/>
    </xf>
    <xf numFmtId="0" fontId="51" fillId="0" borderId="111" xfId="7" applyFont="1" applyBorder="1" applyAlignment="1">
      <alignment horizontal="left"/>
    </xf>
    <xf numFmtId="0" fontId="51" fillId="0" borderId="112" xfId="7" applyFont="1" applyBorder="1" applyAlignment="1">
      <alignment horizontal="left"/>
    </xf>
    <xf numFmtId="0" fontId="32" fillId="0" borderId="84" xfId="7" applyFont="1" applyBorder="1" applyAlignment="1">
      <alignment horizontal="center" vertical="center" wrapText="1"/>
    </xf>
    <xf numFmtId="0" fontId="8" fillId="0" borderId="84" xfId="7" applyFont="1" applyBorder="1" applyAlignment="1"/>
    <xf numFmtId="0" fontId="8" fillId="0" borderId="86" xfId="7" applyFont="1" applyBorder="1" applyAlignment="1"/>
    <xf numFmtId="0" fontId="37" fillId="11" borderId="65" xfId="7" applyFont="1" applyFill="1" applyBorder="1" applyAlignment="1">
      <alignment horizontal="center" vertical="center" wrapText="1"/>
    </xf>
    <xf numFmtId="0" fontId="37" fillId="11" borderId="66" xfId="7" applyFont="1" applyFill="1" applyBorder="1" applyAlignment="1">
      <alignment horizontal="center" vertical="center"/>
    </xf>
    <xf numFmtId="0" fontId="36" fillId="0" borderId="110" xfId="7" applyFont="1" applyBorder="1" applyAlignment="1">
      <alignment horizontal="center" vertical="center"/>
    </xf>
    <xf numFmtId="0" fontId="15" fillId="0" borderId="115" xfId="7" applyFont="1" applyBorder="1" applyAlignment="1"/>
    <xf numFmtId="10" fontId="36" fillId="0" borderId="114" xfId="7" applyNumberFormat="1" applyFont="1" applyBorder="1" applyAlignment="1">
      <alignment horizontal="center" vertical="center"/>
    </xf>
    <xf numFmtId="10" fontId="15" fillId="0" borderId="115" xfId="7" applyNumberFormat="1" applyFont="1" applyBorder="1" applyAlignment="1"/>
    <xf numFmtId="9" fontId="36" fillId="0" borderId="114" xfId="7" applyNumberFormat="1" applyFont="1" applyBorder="1" applyAlignment="1">
      <alignment horizontal="center" vertical="center"/>
    </xf>
    <xf numFmtId="0" fontId="36" fillId="0" borderId="114" xfId="7" applyFont="1" applyBorder="1" applyAlignment="1">
      <alignment horizontal="center" vertical="center" wrapText="1"/>
    </xf>
    <xf numFmtId="0" fontId="54" fillId="0" borderId="114" xfId="7" applyFont="1" applyBorder="1" applyAlignment="1">
      <alignment horizontal="center" vertical="center" wrapText="1"/>
    </xf>
    <xf numFmtId="0" fontId="8" fillId="0" borderId="111" xfId="7" applyFont="1" applyBorder="1" applyAlignment="1"/>
    <xf numFmtId="0" fontId="8" fillId="0" borderId="112" xfId="7" applyFont="1" applyBorder="1" applyAlignment="1"/>
    <xf numFmtId="0" fontId="36" fillId="0" borderId="106" xfId="7" applyFont="1" applyBorder="1" applyAlignment="1">
      <alignment horizontal="center" vertical="center"/>
    </xf>
    <xf numFmtId="0" fontId="15" fillId="0" borderId="85" xfId="7" applyFont="1" applyBorder="1" applyAlignment="1"/>
    <xf numFmtId="10" fontId="15" fillId="0" borderId="111" xfId="7" applyNumberFormat="1" applyFont="1" applyBorder="1" applyAlignment="1"/>
    <xf numFmtId="0" fontId="36" fillId="0" borderId="83" xfId="7" applyFont="1" applyBorder="1" applyAlignment="1">
      <alignment horizontal="center" vertical="center" wrapText="1"/>
    </xf>
    <xf numFmtId="0" fontId="15" fillId="0" borderId="84" xfId="7" applyFont="1" applyBorder="1" applyAlignment="1">
      <alignment wrapText="1"/>
    </xf>
    <xf numFmtId="0" fontId="15" fillId="0" borderId="86" xfId="7" applyFont="1" applyBorder="1" applyAlignment="1">
      <alignment wrapText="1"/>
    </xf>
    <xf numFmtId="0" fontId="36" fillId="0" borderId="102" xfId="7" applyFont="1" applyBorder="1" applyAlignment="1">
      <alignment horizontal="center"/>
    </xf>
    <xf numFmtId="0" fontId="15" fillId="0" borderId="91" xfId="7" applyFont="1" applyBorder="1" applyAlignment="1"/>
    <xf numFmtId="0" fontId="15" fillId="0" borderId="107" xfId="7" applyFont="1" applyBorder="1" applyAlignment="1"/>
    <xf numFmtId="0" fontId="36" fillId="0" borderId="90" xfId="7" applyFont="1" applyBorder="1" applyAlignment="1">
      <alignment horizontal="center"/>
    </xf>
    <xf numFmtId="0" fontId="15" fillId="0" borderId="92" xfId="7" applyFont="1" applyBorder="1" applyAlignment="1"/>
    <xf numFmtId="0" fontId="29" fillId="0" borderId="65" xfId="7" applyFont="1" applyBorder="1" applyAlignment="1">
      <alignment horizontal="center" vertical="center" wrapText="1"/>
    </xf>
    <xf numFmtId="0" fontId="5" fillId="0" borderId="66" xfId="7" applyFont="1" applyBorder="1" applyAlignment="1"/>
    <xf numFmtId="0" fontId="5" fillId="0" borderId="69" xfId="7" applyFont="1" applyBorder="1" applyAlignment="1"/>
    <xf numFmtId="0" fontId="5" fillId="0" borderId="87" xfId="7" applyFont="1" applyBorder="1" applyAlignment="1"/>
    <xf numFmtId="0" fontId="5" fillId="0" borderId="88" xfId="7" applyFont="1" applyBorder="1" applyAlignment="1"/>
    <xf numFmtId="0" fontId="5" fillId="0" borderId="97" xfId="7" applyFont="1" applyBorder="1" applyAlignment="1"/>
    <xf numFmtId="0" fontId="26" fillId="0" borderId="79" xfId="7" applyFont="1" applyBorder="1" applyAlignment="1">
      <alignment horizontal="center" vertical="center" wrapText="1"/>
    </xf>
    <xf numFmtId="0" fontId="30" fillId="0" borderId="99" xfId="7" applyFont="1" applyBorder="1" applyAlignment="1">
      <alignment horizontal="center" vertical="center" wrapText="1"/>
    </xf>
    <xf numFmtId="0" fontId="5" fillId="0" borderId="99" xfId="7" applyFont="1" applyBorder="1" applyAlignment="1"/>
    <xf numFmtId="0" fontId="5" fillId="0" borderId="100" xfId="7" applyFont="1" applyBorder="1" applyAlignment="1"/>
    <xf numFmtId="0" fontId="30" fillId="0" borderId="66" xfId="7" applyFont="1" applyBorder="1" applyAlignment="1">
      <alignment horizontal="center" vertical="center" wrapText="1"/>
    </xf>
    <xf numFmtId="0" fontId="5" fillId="0" borderId="78" xfId="7" applyFont="1" applyBorder="1" applyAlignment="1"/>
    <xf numFmtId="0" fontId="5" fillId="0" borderId="89" xfId="7" applyFont="1" applyBorder="1" applyAlignment="1"/>
    <xf numFmtId="0" fontId="30" fillId="0" borderId="99" xfId="7" applyFont="1" applyBorder="1" applyAlignment="1">
      <alignment vertical="center" wrapText="1"/>
    </xf>
    <xf numFmtId="0" fontId="31" fillId="9" borderId="98" xfId="7" applyFont="1" applyFill="1" applyBorder="1" applyAlignment="1">
      <alignment horizontal="center" vertical="center" wrapText="1"/>
    </xf>
    <xf numFmtId="0" fontId="12" fillId="0" borderId="98" xfId="7" applyFont="1" applyBorder="1" applyAlignment="1">
      <alignment horizontal="center" vertical="center" wrapText="1"/>
    </xf>
    <xf numFmtId="0" fontId="27" fillId="13" borderId="79" xfId="7" applyFont="1" applyFill="1" applyBorder="1" applyAlignment="1">
      <alignment horizontal="center"/>
    </xf>
    <xf numFmtId="0" fontId="36" fillId="0" borderId="65" xfId="7" applyFont="1" applyBorder="1" applyAlignment="1">
      <alignment horizontal="center" vertical="center" wrapText="1"/>
    </xf>
    <xf numFmtId="0" fontId="36" fillId="0" borderId="66" xfId="7" applyFont="1" applyBorder="1" applyAlignment="1">
      <alignment horizontal="center" vertical="center" wrapText="1"/>
    </xf>
    <xf numFmtId="0" fontId="36" fillId="0" borderId="69" xfId="7" applyFont="1" applyBorder="1" applyAlignment="1">
      <alignment horizontal="center" vertical="center" wrapText="1"/>
    </xf>
    <xf numFmtId="0" fontId="36" fillId="0" borderId="110" xfId="7" applyFont="1" applyBorder="1" applyAlignment="1">
      <alignment horizontal="center" vertical="center" wrapText="1"/>
    </xf>
    <xf numFmtId="0" fontId="36" fillId="0" borderId="111" xfId="7" applyFont="1" applyBorder="1" applyAlignment="1">
      <alignment horizontal="center" vertical="center" wrapText="1"/>
    </xf>
    <xf numFmtId="0" fontId="36" fillId="0" borderId="112" xfId="7" applyFont="1" applyBorder="1" applyAlignment="1">
      <alignment horizontal="center" vertical="center" wrapText="1"/>
    </xf>
    <xf numFmtId="170" fontId="35" fillId="0" borderId="108" xfId="7" applyNumberFormat="1" applyFont="1" applyBorder="1" applyAlignment="1">
      <alignment horizontal="center" vertical="center" wrapText="1"/>
    </xf>
    <xf numFmtId="170" fontId="35" fillId="0" borderId="113" xfId="7" applyNumberFormat="1" applyFont="1" applyBorder="1" applyAlignment="1">
      <alignment horizontal="center" vertical="center" wrapText="1"/>
    </xf>
    <xf numFmtId="1" fontId="35" fillId="0" borderId="108" xfId="7" applyNumberFormat="1" applyFont="1" applyBorder="1" applyAlignment="1">
      <alignment horizontal="center" vertical="center" wrapText="1"/>
    </xf>
    <xf numFmtId="1" fontId="35" fillId="0" borderId="113" xfId="7" applyNumberFormat="1" applyFont="1" applyBorder="1" applyAlignment="1">
      <alignment horizontal="center" vertical="center" wrapText="1"/>
    </xf>
    <xf numFmtId="168" fontId="35" fillId="0" borderId="108" xfId="7" applyNumberFormat="1" applyFont="1" applyBorder="1" applyAlignment="1">
      <alignment horizontal="center" vertical="center" wrapText="1"/>
    </xf>
    <xf numFmtId="168" fontId="35" fillId="0" borderId="113" xfId="7" applyNumberFormat="1" applyFont="1" applyBorder="1" applyAlignment="1">
      <alignment horizontal="center" vertical="center" wrapText="1"/>
    </xf>
    <xf numFmtId="0" fontId="56" fillId="0" borderId="136" xfId="7" applyFont="1" applyBorder="1" applyAlignment="1">
      <alignment horizontal="left" vertical="center" wrapText="1"/>
    </xf>
    <xf numFmtId="0" fontId="35" fillId="0" borderId="94" xfId="7" applyFont="1" applyBorder="1" applyAlignment="1">
      <alignment horizontal="left" vertical="center" wrapText="1"/>
    </xf>
    <xf numFmtId="0" fontId="35" fillId="0" borderId="133" xfId="7" applyFont="1" applyBorder="1" applyAlignment="1">
      <alignment horizontal="left" vertical="center" wrapText="1"/>
    </xf>
    <xf numFmtId="0" fontId="35" fillId="0" borderId="87" xfId="7" applyFont="1" applyBorder="1" applyAlignment="1">
      <alignment horizontal="left" vertical="center" wrapText="1"/>
    </xf>
    <xf numFmtId="0" fontId="35" fillId="0" borderId="88" xfId="7" applyFont="1" applyBorder="1" applyAlignment="1">
      <alignment horizontal="left" vertical="center" wrapText="1"/>
    </xf>
    <xf numFmtId="0" fontId="35" fillId="0" borderId="97" xfId="7" applyFont="1" applyBorder="1" applyAlignment="1">
      <alignment horizontal="left" vertical="center" wrapText="1"/>
    </xf>
    <xf numFmtId="169" fontId="56" fillId="0" borderId="136" xfId="7" applyNumberFormat="1" applyFont="1" applyBorder="1" applyAlignment="1">
      <alignment horizontal="center" vertical="center" wrapText="1"/>
    </xf>
    <xf numFmtId="169" fontId="35" fillId="0" borderId="94" xfId="7" applyNumberFormat="1" applyFont="1" applyBorder="1" applyAlignment="1">
      <alignment horizontal="center" vertical="center" wrapText="1"/>
    </xf>
    <xf numFmtId="169" fontId="35" fillId="0" borderId="133" xfId="7" applyNumberFormat="1" applyFont="1" applyBorder="1" applyAlignment="1">
      <alignment horizontal="center" vertical="center" wrapText="1"/>
    </xf>
    <xf numFmtId="169" fontId="35" fillId="0" borderId="111" xfId="7" applyNumberFormat="1" applyFont="1" applyBorder="1" applyAlignment="1">
      <alignment horizontal="center" vertical="center" wrapText="1"/>
    </xf>
    <xf numFmtId="169" fontId="35" fillId="0" borderId="112" xfId="7" applyNumberFormat="1" applyFont="1" applyBorder="1" applyAlignment="1">
      <alignment horizontal="center" vertical="center" wrapText="1"/>
    </xf>
    <xf numFmtId="170" fontId="35" fillId="0" borderId="137" xfId="7" applyNumberFormat="1" applyFont="1" applyBorder="1" applyAlignment="1">
      <alignment horizontal="center" vertical="center" wrapText="1"/>
    </xf>
    <xf numFmtId="1" fontId="35" fillId="0" borderId="137" xfId="7" applyNumberFormat="1" applyFont="1" applyBorder="1" applyAlignment="1">
      <alignment horizontal="center" vertical="center" wrapText="1"/>
    </xf>
    <xf numFmtId="0" fontId="35" fillId="0" borderId="136" xfId="7" applyFont="1" applyBorder="1" applyAlignment="1">
      <alignment horizontal="left" vertical="center" wrapText="1"/>
    </xf>
    <xf numFmtId="169" fontId="35" fillId="0" borderId="136" xfId="7" applyNumberFormat="1" applyFont="1" applyBorder="1" applyAlignment="1">
      <alignment horizontal="center" vertical="center" wrapText="1"/>
    </xf>
    <xf numFmtId="169" fontId="35" fillId="0" borderId="87" xfId="7" applyNumberFormat="1" applyFont="1" applyBorder="1" applyAlignment="1">
      <alignment horizontal="center" vertical="center" wrapText="1"/>
    </xf>
    <xf numFmtId="169" fontId="35" fillId="0" borderId="88" xfId="7" applyNumberFormat="1" applyFont="1" applyBorder="1" applyAlignment="1">
      <alignment horizontal="center" vertical="center" wrapText="1"/>
    </xf>
    <xf numFmtId="169" fontId="35" fillId="0" borderId="97" xfId="7" applyNumberFormat="1" applyFont="1" applyBorder="1" applyAlignment="1">
      <alignment horizontal="center" vertical="center" wrapText="1"/>
    </xf>
    <xf numFmtId="170" fontId="35" fillId="0" borderId="109" xfId="7" applyNumberFormat="1" applyFont="1" applyBorder="1" applyAlignment="1">
      <alignment horizontal="center" vertical="center" wrapText="1"/>
    </xf>
    <xf numFmtId="1" fontId="15" fillId="0" borderId="137" xfId="7" applyNumberFormat="1" applyFont="1" applyBorder="1" applyAlignment="1">
      <alignment horizontal="center" vertical="center" wrapText="1"/>
    </xf>
    <xf numFmtId="1" fontId="15" fillId="0" borderId="109" xfId="7" applyNumberFormat="1" applyFont="1" applyBorder="1" applyAlignment="1">
      <alignment horizontal="center" vertical="center" wrapText="1"/>
    </xf>
    <xf numFmtId="168" fontId="35" fillId="0" borderId="137" xfId="8" applyNumberFormat="1" applyFont="1" applyBorder="1" applyAlignment="1">
      <alignment horizontal="center" vertical="center" wrapText="1"/>
    </xf>
    <xf numFmtId="168" fontId="35" fillId="0" borderId="113" xfId="8" applyNumberFormat="1" applyFont="1" applyBorder="1" applyAlignment="1">
      <alignment horizontal="center" vertical="center" wrapText="1"/>
    </xf>
    <xf numFmtId="0" fontId="33" fillId="9" borderId="98" xfId="7" applyFont="1" applyFill="1" applyBorder="1" applyAlignment="1">
      <alignment horizontal="center" vertical="center"/>
    </xf>
    <xf numFmtId="0" fontId="15" fillId="0" borderId="99" xfId="7" applyFont="1" applyBorder="1" applyAlignment="1">
      <alignment horizontal="center" vertical="center"/>
    </xf>
    <xf numFmtId="0" fontId="15" fillId="0" borderId="100" xfId="7" applyFont="1" applyBorder="1" applyAlignment="1">
      <alignment horizontal="center" vertical="center"/>
    </xf>
    <xf numFmtId="0" fontId="35" fillId="0" borderId="65" xfId="7" applyFont="1" applyBorder="1" applyAlignment="1">
      <alignment horizontal="center" vertical="center" wrapText="1"/>
    </xf>
    <xf numFmtId="0" fontId="35" fillId="0" borderId="0" xfId="7" applyFont="1" applyBorder="1" applyAlignment="1"/>
    <xf numFmtId="9" fontId="36" fillId="0" borderId="138" xfId="7" applyNumberFormat="1" applyFont="1" applyBorder="1" applyAlignment="1">
      <alignment horizontal="center" vertical="center"/>
    </xf>
    <xf numFmtId="0" fontId="15" fillId="0" borderId="139" xfId="7" applyFont="1" applyBorder="1" applyAlignment="1"/>
    <xf numFmtId="168" fontId="36" fillId="0" borderId="140" xfId="7" applyNumberFormat="1" applyFont="1" applyBorder="1" applyAlignment="1">
      <alignment horizontal="center" vertical="center"/>
    </xf>
    <xf numFmtId="0" fontId="15" fillId="0" borderId="140" xfId="7" applyFont="1" applyBorder="1" applyAlignment="1"/>
    <xf numFmtId="0" fontId="15" fillId="0" borderId="141" xfId="7" applyFont="1" applyBorder="1" applyAlignment="1"/>
    <xf numFmtId="0" fontId="36" fillId="0" borderId="142" xfId="7" applyFont="1" applyBorder="1" applyAlignment="1">
      <alignment horizontal="center" vertical="center" wrapText="1"/>
    </xf>
    <xf numFmtId="10" fontId="36" fillId="0" borderId="143" xfId="7" applyNumberFormat="1" applyFont="1" applyBorder="1" applyAlignment="1">
      <alignment horizontal="center" vertical="center"/>
    </xf>
    <xf numFmtId="0" fontId="15" fillId="0" borderId="144" xfId="7" applyFont="1" applyBorder="1" applyAlignment="1"/>
    <xf numFmtId="168" fontId="36" fillId="0" borderId="80" xfId="7" applyNumberFormat="1" applyFont="1" applyBorder="1" applyAlignment="1">
      <alignment horizontal="center" vertical="center"/>
    </xf>
    <xf numFmtId="0" fontId="15" fillId="0" borderId="105" xfId="7" applyFont="1" applyBorder="1" applyAlignment="1"/>
    <xf numFmtId="0" fontId="36" fillId="0" borderId="145" xfId="7" applyFont="1" applyBorder="1" applyAlignment="1">
      <alignment horizontal="center"/>
    </xf>
    <xf numFmtId="0" fontId="15" fillId="0" borderId="146" xfId="7" applyFont="1" applyBorder="1" applyAlignment="1"/>
    <xf numFmtId="0" fontId="36" fillId="0" borderId="147" xfId="7" applyFont="1" applyBorder="1" applyAlignment="1">
      <alignment horizontal="center"/>
    </xf>
    <xf numFmtId="0" fontId="15" fillId="0" borderId="147" xfId="7" applyFont="1" applyBorder="1" applyAlignment="1"/>
    <xf numFmtId="0" fontId="15" fillId="0" borderId="148" xfId="7" applyFont="1" applyBorder="1" applyAlignment="1"/>
    <xf numFmtId="0" fontId="36" fillId="0" borderId="149" xfId="7" applyFont="1" applyBorder="1" applyAlignment="1">
      <alignment horizontal="center"/>
    </xf>
    <xf numFmtId="9" fontId="36" fillId="0" borderId="143" xfId="7" applyNumberFormat="1" applyFont="1" applyBorder="1" applyAlignment="1">
      <alignment horizontal="center" vertical="center"/>
    </xf>
    <xf numFmtId="0" fontId="12" fillId="0" borderId="99" xfId="7" applyFont="1" applyBorder="1" applyAlignment="1">
      <alignment horizontal="center" vertical="center" wrapText="1"/>
    </xf>
    <xf numFmtId="0" fontId="24" fillId="0" borderId="83" xfId="7" applyBorder="1" applyAlignment="1">
      <alignment horizontal="center" vertical="center"/>
    </xf>
    <xf numFmtId="0" fontId="28" fillId="0" borderId="98" xfId="7" applyFont="1" applyBorder="1" applyAlignment="1">
      <alignment horizontal="center" vertical="center" wrapText="1"/>
    </xf>
    <xf numFmtId="0" fontId="35" fillId="0" borderId="111" xfId="7" applyFont="1" applyBorder="1" applyAlignment="1">
      <alignment horizontal="center" vertical="center" wrapText="1"/>
    </xf>
    <xf numFmtId="9" fontId="15" fillId="0" borderId="115" xfId="7" applyNumberFormat="1" applyFont="1" applyBorder="1" applyAlignment="1"/>
    <xf numFmtId="9" fontId="36" fillId="0" borderId="114" xfId="7" applyNumberFormat="1" applyFont="1" applyBorder="1" applyAlignment="1">
      <alignment horizontal="center"/>
    </xf>
    <xf numFmtId="0" fontId="36" fillId="0" borderId="114" xfId="7" applyFont="1" applyBorder="1" applyAlignment="1">
      <alignment horizontal="center" wrapText="1"/>
    </xf>
    <xf numFmtId="0" fontId="36" fillId="0" borderId="79" xfId="7" applyFont="1" applyBorder="1" applyAlignment="1">
      <alignment horizontal="center" vertical="center" wrapText="1"/>
    </xf>
    <xf numFmtId="9" fontId="36" fillId="0" borderId="83" xfId="7" applyNumberFormat="1" applyFont="1" applyBorder="1" applyAlignment="1">
      <alignment horizontal="center" vertical="center"/>
    </xf>
    <xf numFmtId="9" fontId="15" fillId="0" borderId="85" xfId="7" applyNumberFormat="1" applyFont="1" applyBorder="1" applyAlignment="1"/>
    <xf numFmtId="0" fontId="36" fillId="0" borderId="83" xfId="7" applyFont="1" applyBorder="1" applyAlignment="1">
      <alignment horizontal="center"/>
    </xf>
    <xf numFmtId="49" fontId="30" fillId="0" borderId="65" xfId="7" applyNumberFormat="1" applyFont="1" applyBorder="1" applyAlignment="1">
      <alignment horizontal="center" vertical="center" wrapText="1"/>
    </xf>
    <xf numFmtId="0" fontId="18" fillId="0" borderId="102" xfId="7" applyFont="1" applyBorder="1" applyAlignment="1">
      <alignment horizontal="center" vertical="center"/>
    </xf>
    <xf numFmtId="0" fontId="5" fillId="0" borderId="91" xfId="7" applyFont="1" applyBorder="1" applyAlignment="1"/>
    <xf numFmtId="0" fontId="5" fillId="0" borderId="92" xfId="7" applyFont="1" applyBorder="1" applyAlignment="1"/>
    <xf numFmtId="0" fontId="18" fillId="0" borderId="83" xfId="7" applyFont="1" applyBorder="1" applyAlignment="1">
      <alignment horizontal="center" vertical="center"/>
    </xf>
    <xf numFmtId="0" fontId="5" fillId="0" borderId="84" xfId="7" applyFont="1" applyBorder="1" applyAlignment="1"/>
    <xf numFmtId="0" fontId="5" fillId="0" borderId="85" xfId="7" applyFont="1" applyBorder="1" applyAlignment="1"/>
    <xf numFmtId="9" fontId="12" fillId="0" borderId="98" xfId="7" applyNumberFormat="1" applyFont="1" applyBorder="1" applyAlignment="1">
      <alignment horizontal="center" vertical="center" wrapText="1"/>
    </xf>
    <xf numFmtId="0" fontId="35" fillId="0" borderId="84" xfId="7" applyFont="1" applyBorder="1" applyAlignment="1">
      <alignment horizontal="left" vertical="center" wrapText="1"/>
    </xf>
    <xf numFmtId="0" fontId="15" fillId="0" borderId="84" xfId="7" applyFont="1" applyBorder="1" applyAlignment="1">
      <alignment horizontal="left"/>
    </xf>
    <xf numFmtId="0" fontId="15" fillId="0" borderId="86" xfId="7" applyFont="1" applyBorder="1" applyAlignment="1">
      <alignment horizontal="left"/>
    </xf>
    <xf numFmtId="0" fontId="35" fillId="0" borderId="111" xfId="7" applyFont="1" applyBorder="1" applyAlignment="1">
      <alignment horizontal="left" vertical="center" wrapText="1"/>
    </xf>
    <xf numFmtId="0" fontId="15" fillId="0" borderId="111" xfId="7" applyFont="1" applyBorder="1" applyAlignment="1">
      <alignment horizontal="left"/>
    </xf>
    <xf numFmtId="0" fontId="15" fillId="0" borderId="112" xfId="7" applyFont="1" applyBorder="1" applyAlignment="1">
      <alignment horizontal="left"/>
    </xf>
    <xf numFmtId="0" fontId="15" fillId="0" borderId="111" xfId="7" applyFont="1" applyBorder="1" applyAlignment="1">
      <alignment horizontal="center" vertical="center"/>
    </xf>
    <xf numFmtId="0" fontId="15" fillId="0" borderId="115" xfId="7" applyFont="1" applyBorder="1" applyAlignment="1">
      <alignment horizontal="center" vertical="center"/>
    </xf>
    <xf numFmtId="10" fontId="36" fillId="0" borderId="115" xfId="7" applyNumberFormat="1" applyFont="1" applyBorder="1" applyAlignment="1">
      <alignment horizontal="center" vertical="center"/>
    </xf>
    <xf numFmtId="9" fontId="36" fillId="0" borderId="111" xfId="7" applyNumberFormat="1" applyFont="1" applyBorder="1" applyAlignment="1">
      <alignment horizontal="center" vertical="center"/>
    </xf>
    <xf numFmtId="9" fontId="36" fillId="0" borderId="115" xfId="7" applyNumberFormat="1" applyFont="1" applyBorder="1" applyAlignment="1">
      <alignment horizontal="center" vertical="center"/>
    </xf>
    <xf numFmtId="10" fontId="36" fillId="0" borderId="83" xfId="7" applyNumberFormat="1" applyFont="1" applyBorder="1" applyAlignment="1">
      <alignment horizontal="center" vertical="center"/>
    </xf>
    <xf numFmtId="10" fontId="36" fillId="0" borderId="85" xfId="7" applyNumberFormat="1" applyFont="1" applyBorder="1" applyAlignment="1">
      <alignment horizontal="center" vertical="center"/>
    </xf>
    <xf numFmtId="9" fontId="36" fillId="0" borderId="84" xfId="7" applyNumberFormat="1" applyFont="1" applyBorder="1" applyAlignment="1">
      <alignment horizontal="center" vertical="center"/>
    </xf>
    <xf numFmtId="9" fontId="36" fillId="0" borderId="85" xfId="7" applyNumberFormat="1" applyFont="1" applyBorder="1" applyAlignment="1">
      <alignment horizontal="center" vertical="center"/>
    </xf>
    <xf numFmtId="0" fontId="36" fillId="0" borderId="83" xfId="7" applyFont="1" applyBorder="1" applyAlignment="1">
      <alignment horizontal="center" wrapText="1"/>
    </xf>
    <xf numFmtId="0" fontId="15" fillId="0" borderId="85" xfId="7" applyFont="1" applyBorder="1" applyAlignment="1">
      <alignment wrapText="1"/>
    </xf>
    <xf numFmtId="9" fontId="36" fillId="0" borderId="83" xfId="7" applyNumberFormat="1" applyFont="1" applyBorder="1" applyAlignment="1">
      <alignment horizontal="center"/>
    </xf>
    <xf numFmtId="9" fontId="36" fillId="0" borderId="84" xfId="7" applyNumberFormat="1" applyFont="1" applyBorder="1" applyAlignment="1">
      <alignment horizontal="center"/>
    </xf>
    <xf numFmtId="9" fontId="36" fillId="0" borderId="85" xfId="7" applyNumberFormat="1" applyFont="1" applyBorder="1" applyAlignment="1">
      <alignment horizontal="center"/>
    </xf>
    <xf numFmtId="2" fontId="22" fillId="0" borderId="44" xfId="2" applyNumberFormat="1" applyFont="1" applyBorder="1" applyAlignment="1">
      <alignment horizontal="center"/>
    </xf>
    <xf numFmtId="2" fontId="22" fillId="0" borderId="43" xfId="2" applyNumberFormat="1" applyFont="1" applyBorder="1" applyAlignment="1">
      <alignment horizontal="center"/>
    </xf>
    <xf numFmtId="2" fontId="22" fillId="0" borderId="42" xfId="2" applyNumberFormat="1" applyFont="1" applyBorder="1" applyAlignment="1">
      <alignment horizontal="center"/>
    </xf>
    <xf numFmtId="10" fontId="22" fillId="0" borderId="44" xfId="1" applyNumberFormat="1" applyFont="1" applyFill="1" applyBorder="1" applyAlignment="1">
      <alignment horizontal="center" wrapText="1"/>
    </xf>
    <xf numFmtId="10" fontId="22" fillId="0" borderId="42" xfId="1" applyNumberFormat="1" applyFont="1" applyFill="1" applyBorder="1" applyAlignment="1">
      <alignment horizontal="center" wrapText="1"/>
    </xf>
    <xf numFmtId="10" fontId="22" fillId="0" borderId="43" xfId="1" applyNumberFormat="1" applyFont="1" applyFill="1" applyBorder="1" applyAlignment="1">
      <alignment horizontal="center" wrapText="1"/>
    </xf>
    <xf numFmtId="0" fontId="16" fillId="0" borderId="1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49" xfId="2" applyFont="1" applyBorder="1" applyAlignment="1">
      <alignment horizontal="left" vertical="center" wrapText="1"/>
    </xf>
    <xf numFmtId="0" fontId="16" fillId="0" borderId="50" xfId="2" applyFont="1" applyBorder="1" applyAlignment="1">
      <alignment horizontal="left" vertical="center" wrapText="1"/>
    </xf>
    <xf numFmtId="0" fontId="16" fillId="0" borderId="59" xfId="2" applyFont="1" applyBorder="1" applyAlignment="1">
      <alignment horizontal="left" vertical="center" wrapText="1"/>
    </xf>
    <xf numFmtId="0" fontId="22" fillId="0" borderId="4" xfId="2" applyFont="1" applyBorder="1" applyAlignment="1">
      <alignment horizontal="center"/>
    </xf>
    <xf numFmtId="0" fontId="22" fillId="0" borderId="5" xfId="2" applyFont="1" applyBorder="1" applyAlignment="1">
      <alignment horizontal="center"/>
    </xf>
    <xf numFmtId="2" fontId="22" fillId="0" borderId="5" xfId="2" applyNumberFormat="1" applyFont="1" applyBorder="1" applyAlignment="1">
      <alignment horizontal="center"/>
    </xf>
    <xf numFmtId="0" fontId="22" fillId="0" borderId="60" xfId="2" applyFont="1" applyBorder="1" applyAlignment="1">
      <alignment horizontal="justify" vertical="center"/>
    </xf>
    <xf numFmtId="0" fontId="22" fillId="0" borderId="15" xfId="2" applyFont="1" applyBorder="1" applyAlignment="1">
      <alignment horizontal="justify" vertical="center"/>
    </xf>
    <xf numFmtId="0" fontId="22" fillId="0" borderId="16" xfId="2" applyFont="1" applyBorder="1" applyAlignment="1">
      <alignment horizontal="justify" vertical="center"/>
    </xf>
    <xf numFmtId="0" fontId="20" fillId="0" borderId="13" xfId="0" applyFont="1" applyBorder="1" applyAlignment="1">
      <alignment horizontal="justify" vertical="center"/>
    </xf>
    <xf numFmtId="0" fontId="20" fillId="0" borderId="0" xfId="0" applyFont="1" applyAlignment="1">
      <alignment horizontal="justify" vertical="center"/>
    </xf>
    <xf numFmtId="0" fontId="20" fillId="0" borderId="40" xfId="0" applyFont="1" applyBorder="1" applyAlignment="1">
      <alignment horizontal="justify" vertical="center"/>
    </xf>
    <xf numFmtId="0" fontId="20" fillId="0" borderId="49" xfId="0" applyFont="1" applyBorder="1" applyAlignment="1">
      <alignment horizontal="justify" vertical="center"/>
    </xf>
    <xf numFmtId="0" fontId="20" fillId="0" borderId="50" xfId="0" applyFont="1" applyBorder="1" applyAlignment="1">
      <alignment horizontal="justify" vertical="center"/>
    </xf>
    <xf numFmtId="0" fontId="20" fillId="0" borderId="59" xfId="0" applyFont="1" applyBorder="1" applyAlignment="1">
      <alignment horizontal="justify" vertical="center"/>
    </xf>
    <xf numFmtId="0" fontId="23" fillId="4" borderId="15" xfId="0" applyFont="1" applyFill="1" applyBorder="1" applyAlignment="1">
      <alignment horizontal="center" vertical="center"/>
    </xf>
    <xf numFmtId="0" fontId="23" fillId="4" borderId="16" xfId="0" applyFont="1" applyFill="1" applyBorder="1" applyAlignment="1">
      <alignment horizontal="center" vertical="center"/>
    </xf>
    <xf numFmtId="0" fontId="23" fillId="4" borderId="0" xfId="0" applyFont="1" applyFill="1" applyAlignment="1">
      <alignment horizontal="center" vertical="center"/>
    </xf>
    <xf numFmtId="0" fontId="23" fillId="4" borderId="40" xfId="0" applyFont="1" applyFill="1" applyBorder="1" applyAlignment="1">
      <alignment horizontal="center" vertical="center"/>
    </xf>
    <xf numFmtId="0" fontId="22" fillId="0" borderId="1" xfId="2" applyFont="1" applyBorder="1" applyAlignment="1">
      <alignment horizontal="center"/>
    </xf>
    <xf numFmtId="0" fontId="22" fillId="0" borderId="2" xfId="2" applyFont="1" applyBorder="1" applyAlignment="1">
      <alignment horizontal="center"/>
    </xf>
    <xf numFmtId="2" fontId="22" fillId="0" borderId="2" xfId="2" applyNumberFormat="1" applyFont="1" applyBorder="1" applyAlignment="1">
      <alignment horizontal="center"/>
    </xf>
    <xf numFmtId="2" fontId="22" fillId="0" borderId="49" xfId="2" applyNumberFormat="1" applyFont="1" applyBorder="1" applyAlignment="1">
      <alignment horizontal="center"/>
    </xf>
    <xf numFmtId="2" fontId="22" fillId="0" borderId="50" xfId="2" applyNumberFormat="1" applyFont="1" applyBorder="1" applyAlignment="1">
      <alignment horizontal="center"/>
    </xf>
    <xf numFmtId="2" fontId="22" fillId="0" borderId="51" xfId="2" applyNumberFormat="1" applyFont="1" applyBorder="1" applyAlignment="1">
      <alignment horizontal="center"/>
    </xf>
    <xf numFmtId="10" fontId="22" fillId="0" borderId="31" xfId="1" applyNumberFormat="1" applyFont="1" applyFill="1" applyBorder="1" applyAlignment="1">
      <alignment horizontal="center" wrapText="1"/>
    </xf>
    <xf numFmtId="10" fontId="22" fillId="0" borderId="25" xfId="1" applyNumberFormat="1" applyFont="1" applyFill="1" applyBorder="1" applyAlignment="1">
      <alignment horizontal="center" wrapText="1"/>
    </xf>
    <xf numFmtId="10" fontId="22" fillId="0" borderId="30" xfId="1" applyNumberFormat="1" applyFont="1" applyFill="1" applyBorder="1" applyAlignment="1">
      <alignment horizontal="center" wrapText="1"/>
    </xf>
    <xf numFmtId="0" fontId="23" fillId="4" borderId="14"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40"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20" xfId="0" applyFont="1" applyFill="1" applyBorder="1" applyAlignment="1">
      <alignment horizontal="center" vertical="center" wrapText="1"/>
    </xf>
    <xf numFmtId="9" fontId="5" fillId="2" borderId="21" xfId="1" applyFont="1" applyFill="1" applyBorder="1" applyAlignment="1">
      <alignment horizontal="center"/>
    </xf>
    <xf numFmtId="9" fontId="5" fillId="2" borderId="22" xfId="1" applyFont="1" applyFill="1" applyBorder="1" applyAlignment="1">
      <alignment horizontal="center"/>
    </xf>
    <xf numFmtId="9" fontId="5" fillId="2" borderId="23" xfId="1" applyFont="1" applyFill="1" applyBorder="1" applyAlignment="1">
      <alignment horizontal="center"/>
    </xf>
    <xf numFmtId="0" fontId="13" fillId="2" borderId="15" xfId="2" applyFont="1" applyFill="1" applyBorder="1" applyAlignment="1">
      <alignment horizontal="center"/>
    </xf>
    <xf numFmtId="10" fontId="5" fillId="0" borderId="58" xfId="1" applyNumberFormat="1" applyFont="1" applyFill="1" applyBorder="1" applyAlignment="1">
      <alignment horizontal="center" vertical="center" wrapText="1"/>
    </xf>
    <xf numFmtId="10" fontId="5" fillId="0" borderId="50" xfId="1" applyNumberFormat="1" applyFont="1" applyFill="1" applyBorder="1" applyAlignment="1">
      <alignment horizontal="center" vertical="center" wrapText="1"/>
    </xf>
    <xf numFmtId="10" fontId="5" fillId="0" borderId="59" xfId="1" applyNumberFormat="1" applyFont="1" applyFill="1" applyBorder="1" applyAlignment="1">
      <alignment horizontal="center" vertical="center" wrapText="1"/>
    </xf>
    <xf numFmtId="0" fontId="15" fillId="0" borderId="14" xfId="4" applyNumberFormat="1" applyFont="1" applyFill="1" applyBorder="1" applyAlignment="1">
      <alignment horizontal="left" vertical="center" wrapText="1"/>
    </xf>
    <xf numFmtId="0" fontId="15" fillId="0" borderId="15" xfId="4" applyNumberFormat="1" applyFont="1" applyFill="1" applyBorder="1" applyAlignment="1">
      <alignment horizontal="left" vertical="center" wrapText="1"/>
    </xf>
    <xf numFmtId="0" fontId="15" fillId="0" borderId="16" xfId="4" applyNumberFormat="1" applyFont="1" applyFill="1" applyBorder="1" applyAlignment="1">
      <alignment horizontal="left" vertical="center" wrapText="1"/>
    </xf>
    <xf numFmtId="0" fontId="21" fillId="0" borderId="39" xfId="0" applyFont="1" applyBorder="1" applyAlignment="1">
      <alignment horizontal="left" vertical="center" wrapText="1"/>
    </xf>
    <xf numFmtId="0" fontId="21" fillId="0" borderId="0" xfId="0" applyFont="1" applyAlignment="1">
      <alignment horizontal="left" vertical="center" wrapText="1"/>
    </xf>
    <xf numFmtId="0" fontId="21" fillId="0" borderId="40" xfId="0" applyFont="1" applyBorder="1" applyAlignment="1">
      <alignment horizontal="left" vertical="center" wrapText="1"/>
    </xf>
    <xf numFmtId="0" fontId="21" fillId="0" borderId="58" xfId="0" applyFont="1" applyBorder="1" applyAlignment="1">
      <alignment horizontal="left" vertical="center" wrapText="1"/>
    </xf>
    <xf numFmtId="0" fontId="21" fillId="0" borderId="50" xfId="0" applyFont="1" applyBorder="1" applyAlignment="1">
      <alignment horizontal="left" vertical="center" wrapText="1"/>
    </xf>
    <xf numFmtId="0" fontId="21" fillId="0" borderId="59" xfId="0" applyFont="1" applyBorder="1" applyAlignment="1">
      <alignment horizontal="left" vertical="center" wrapText="1"/>
    </xf>
    <xf numFmtId="0" fontId="18" fillId="0" borderId="14" xfId="4" applyNumberFormat="1" applyFont="1" applyFill="1" applyBorder="1" applyAlignment="1">
      <alignment horizontal="left" vertical="center" wrapText="1"/>
    </xf>
    <xf numFmtId="0" fontId="18" fillId="0" borderId="15" xfId="4" applyNumberFormat="1" applyFont="1" applyFill="1" applyBorder="1" applyAlignment="1">
      <alignment horizontal="left" vertical="center" wrapText="1"/>
    </xf>
    <xf numFmtId="0" fontId="18" fillId="0" borderId="16" xfId="4" applyNumberFormat="1" applyFont="1" applyFill="1" applyBorder="1" applyAlignment="1">
      <alignment horizontal="left" vertical="center" wrapText="1"/>
    </xf>
    <xf numFmtId="0" fontId="20" fillId="0" borderId="39" xfId="0" applyFont="1" applyBorder="1" applyAlignment="1">
      <alignment horizontal="left" vertical="center" wrapText="1"/>
    </xf>
    <xf numFmtId="0" fontId="20" fillId="0" borderId="0" xfId="0" applyFont="1" applyAlignment="1">
      <alignment horizontal="left" vertical="center" wrapText="1"/>
    </xf>
    <xf numFmtId="0" fontId="20" fillId="0" borderId="40" xfId="0" applyFont="1" applyBorder="1" applyAlignment="1">
      <alignment horizontal="left" vertical="center" wrapText="1"/>
    </xf>
    <xf numFmtId="0" fontId="20" fillId="0" borderId="58" xfId="0" applyFont="1" applyBorder="1" applyAlignment="1">
      <alignment horizontal="left" vertical="center" wrapText="1"/>
    </xf>
    <xf numFmtId="0" fontId="20" fillId="0" borderId="50" xfId="0" applyFont="1" applyBorder="1" applyAlignment="1">
      <alignment horizontal="left" vertical="center" wrapText="1"/>
    </xf>
    <xf numFmtId="0" fontId="20" fillId="0" borderId="59" xfId="0" applyFont="1" applyBorder="1" applyAlignment="1">
      <alignment horizontal="left" vertical="center" wrapText="1"/>
    </xf>
    <xf numFmtId="0" fontId="13" fillId="2" borderId="34"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6" fillId="0" borderId="15" xfId="2" applyFont="1" applyBorder="1" applyAlignment="1">
      <alignment horizontal="center" vertical="center"/>
    </xf>
    <xf numFmtId="0" fontId="6" fillId="0" borderId="16" xfId="2" applyFont="1" applyBorder="1" applyAlignment="1">
      <alignment horizontal="center" vertical="center"/>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0" borderId="20" xfId="2" applyFont="1" applyBorder="1" applyAlignment="1">
      <alignment horizontal="center" vertical="center"/>
    </xf>
    <xf numFmtId="0" fontId="28" fillId="3" borderId="35" xfId="3" applyFont="1" applyFill="1" applyBorder="1" applyAlignment="1">
      <alignment horizontal="center" vertical="center" wrapText="1"/>
    </xf>
    <xf numFmtId="0" fontId="28" fillId="3" borderId="36" xfId="3" applyFont="1" applyFill="1" applyBorder="1" applyAlignment="1">
      <alignment horizontal="center" vertical="center" wrapText="1"/>
    </xf>
    <xf numFmtId="0" fontId="6" fillId="2" borderId="5" xfId="2" applyFont="1" applyFill="1" applyBorder="1" applyAlignment="1">
      <alignment horizontal="center" vertical="center" wrapText="1"/>
    </xf>
    <xf numFmtId="49" fontId="6" fillId="0" borderId="5" xfId="2" applyNumberFormat="1" applyFont="1" applyBorder="1" applyAlignment="1">
      <alignment horizontal="center" vertical="center" wrapText="1"/>
    </xf>
    <xf numFmtId="0" fontId="4" fillId="2" borderId="5" xfId="2" applyFont="1" applyFill="1" applyBorder="1" applyAlignment="1">
      <alignment horizontal="center" vertical="center" wrapText="1"/>
    </xf>
    <xf numFmtId="0" fontId="6" fillId="0" borderId="5" xfId="2" applyFont="1" applyBorder="1" applyAlignment="1">
      <alignment horizontal="center" vertical="center"/>
    </xf>
    <xf numFmtId="49" fontId="28" fillId="0" borderId="21" xfId="3" applyNumberFormat="1" applyFont="1" applyBorder="1" applyAlignment="1">
      <alignment horizontal="center" vertical="center" wrapText="1"/>
    </xf>
    <xf numFmtId="49" fontId="28" fillId="0" borderId="37" xfId="3" applyNumberFormat="1" applyFont="1" applyBorder="1" applyAlignment="1">
      <alignment horizontal="center" vertical="center" wrapText="1"/>
    </xf>
    <xf numFmtId="0" fontId="7" fillId="2" borderId="46" xfId="0" applyFont="1" applyFill="1" applyBorder="1" applyAlignment="1">
      <alignment horizontal="center" vertical="center" wrapText="1"/>
    </xf>
    <xf numFmtId="0" fontId="7" fillId="2" borderId="56" xfId="0" applyFont="1" applyFill="1" applyBorder="1" applyAlignment="1">
      <alignment horizontal="center" vertical="center" wrapText="1"/>
    </xf>
    <xf numFmtId="9" fontId="28" fillId="0" borderId="5" xfId="2" applyNumberFormat="1" applyFont="1" applyBorder="1" applyAlignment="1">
      <alignment horizontal="center"/>
    </xf>
    <xf numFmtId="168" fontId="28" fillId="0" borderId="5" xfId="2" applyNumberFormat="1" applyFont="1" applyBorder="1" applyAlignment="1">
      <alignment horizontal="center"/>
    </xf>
    <xf numFmtId="0" fontId="4" fillId="5" borderId="5" xfId="2" applyFont="1" applyFill="1" applyBorder="1" applyAlignment="1">
      <alignment horizontal="center"/>
    </xf>
    <xf numFmtId="0" fontId="4" fillId="6" borderId="5" xfId="2" applyFont="1" applyFill="1" applyBorder="1" applyAlignment="1">
      <alignment horizontal="center"/>
    </xf>
    <xf numFmtId="0" fontId="4" fillId="7" borderId="5" xfId="2" applyFont="1" applyFill="1" applyBorder="1" applyAlignment="1">
      <alignment horizontal="center"/>
    </xf>
    <xf numFmtId="0" fontId="28" fillId="0" borderId="5" xfId="2" applyFont="1" applyBorder="1" applyAlignment="1">
      <alignment horizontal="center"/>
    </xf>
    <xf numFmtId="164" fontId="6" fillId="0" borderId="5" xfId="0" applyNumberFormat="1" applyFont="1" applyBorder="1" applyAlignment="1">
      <alignment horizontal="center" vertical="center" wrapText="1"/>
    </xf>
    <xf numFmtId="0" fontId="6" fillId="0" borderId="5" xfId="0" applyFont="1" applyBorder="1" applyAlignment="1"/>
    <xf numFmtId="9" fontId="2" fillId="0" borderId="5" xfId="2" applyNumberFormat="1" applyFont="1" applyBorder="1" applyAlignment="1">
      <alignment horizontal="center" vertical="center" wrapText="1"/>
    </xf>
    <xf numFmtId="0" fontId="52" fillId="0" borderId="5" xfId="2" applyFont="1" applyBorder="1" applyAlignment="1">
      <alignment horizontal="center" vertical="center" wrapText="1"/>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0" fontId="12" fillId="0" borderId="27" xfId="2" applyFont="1" applyBorder="1" applyAlignment="1">
      <alignment horizontal="center" vertical="center" wrapText="1"/>
    </xf>
    <xf numFmtId="0" fontId="12" fillId="0" borderId="28" xfId="2" applyFont="1" applyBorder="1" applyAlignment="1">
      <alignment horizontal="center" vertical="center" wrapText="1"/>
    </xf>
    <xf numFmtId="0" fontId="12" fillId="0" borderId="29" xfId="2" applyFont="1" applyBorder="1" applyAlignment="1">
      <alignment horizontal="center" vertical="center" wrapText="1"/>
    </xf>
    <xf numFmtId="9" fontId="12" fillId="3" borderId="30" xfId="3" applyNumberFormat="1" applyFont="1" applyFill="1" applyBorder="1" applyAlignment="1">
      <alignment horizontal="center" vertical="center" wrapText="1"/>
    </xf>
    <xf numFmtId="9" fontId="12" fillId="3" borderId="2" xfId="3" applyNumberFormat="1" applyFont="1" applyFill="1" applyBorder="1" applyAlignment="1">
      <alignment horizontal="center" vertical="center" wrapText="1"/>
    </xf>
    <xf numFmtId="9" fontId="12" fillId="3" borderId="31" xfId="3" applyNumberFormat="1" applyFont="1" applyFill="1" applyBorder="1" applyAlignment="1">
      <alignment horizontal="center" vertical="center" wrapText="1"/>
    </xf>
    <xf numFmtId="9" fontId="12" fillId="3" borderId="32" xfId="3" applyNumberFormat="1" applyFont="1" applyFill="1" applyBorder="1" applyAlignment="1">
      <alignment horizontal="center" vertical="center" wrapText="1"/>
    </xf>
    <xf numFmtId="9" fontId="12" fillId="3" borderId="8" xfId="3" applyNumberFormat="1" applyFont="1" applyFill="1" applyBorder="1" applyAlignment="1">
      <alignment horizontal="center" vertical="center" wrapText="1"/>
    </xf>
    <xf numFmtId="9" fontId="12" fillId="3" borderId="33" xfId="3" applyNumberFormat="1" applyFont="1" applyFill="1" applyBorder="1" applyAlignment="1">
      <alignment horizontal="center" vertical="center" wrapText="1"/>
    </xf>
    <xf numFmtId="0" fontId="6" fillId="3" borderId="35" xfId="3" applyFont="1" applyFill="1" applyBorder="1" applyAlignment="1">
      <alignment horizontal="center" vertical="center" wrapText="1"/>
    </xf>
    <xf numFmtId="0" fontId="6" fillId="3" borderId="36" xfId="3" applyFont="1" applyFill="1" applyBorder="1" applyAlignment="1">
      <alignment horizontal="center" vertical="center" wrapText="1"/>
    </xf>
    <xf numFmtId="0" fontId="12" fillId="3" borderId="37" xfId="3" applyFont="1" applyFill="1" applyBorder="1" applyAlignment="1">
      <alignment horizontal="center" vertical="center" wrapText="1"/>
    </xf>
    <xf numFmtId="0" fontId="12" fillId="3" borderId="35" xfId="3" applyFont="1" applyFill="1" applyBorder="1" applyAlignment="1">
      <alignment horizontal="center" vertical="center" wrapText="1"/>
    </xf>
    <xf numFmtId="0" fontId="12" fillId="3" borderId="36" xfId="3" applyFont="1" applyFill="1" applyBorder="1" applyAlignment="1">
      <alignment horizontal="center" vertical="center" wrapText="1"/>
    </xf>
    <xf numFmtId="49" fontId="12" fillId="0" borderId="14" xfId="2" applyNumberFormat="1" applyFont="1" applyBorder="1" applyAlignment="1">
      <alignment horizontal="center" vertical="center" wrapText="1"/>
    </xf>
    <xf numFmtId="49" fontId="12" fillId="0" borderId="15" xfId="2" applyNumberFormat="1" applyFont="1" applyBorder="1" applyAlignment="1">
      <alignment horizontal="center" vertical="center" wrapText="1"/>
    </xf>
    <xf numFmtId="49" fontId="12" fillId="0" borderId="16" xfId="2" applyNumberFormat="1" applyFont="1" applyBorder="1" applyAlignment="1">
      <alignment horizontal="center" vertical="center" wrapText="1"/>
    </xf>
    <xf numFmtId="49" fontId="12" fillId="0" borderId="18" xfId="2" applyNumberFormat="1" applyFont="1" applyBorder="1" applyAlignment="1">
      <alignment horizontal="center" vertical="center" wrapText="1"/>
    </xf>
    <xf numFmtId="49" fontId="12" fillId="0" borderId="19" xfId="2" applyNumberFormat="1" applyFont="1" applyBorder="1" applyAlignment="1">
      <alignment horizontal="center" vertical="center" wrapText="1"/>
    </xf>
    <xf numFmtId="49" fontId="12" fillId="0" borderId="20" xfId="2" applyNumberFormat="1" applyFont="1" applyBorder="1" applyAlignment="1">
      <alignment horizontal="center" vertical="center" wrapText="1"/>
    </xf>
    <xf numFmtId="0" fontId="12" fillId="0" borderId="27" xfId="2" applyFont="1" applyBorder="1" applyAlignment="1">
      <alignment horizontal="center" vertical="center"/>
    </xf>
    <xf numFmtId="0" fontId="12" fillId="0" borderId="28" xfId="2" applyFont="1" applyBorder="1" applyAlignment="1">
      <alignment horizontal="center" vertical="center"/>
    </xf>
    <xf numFmtId="1" fontId="6" fillId="0" borderId="21" xfId="3" applyNumberFormat="1" applyFont="1" applyBorder="1" applyAlignment="1">
      <alignment horizontal="center" vertical="center" wrapText="1"/>
    </xf>
    <xf numFmtId="1" fontId="6" fillId="0" borderId="37" xfId="3" applyNumberFormat="1" applyFont="1" applyBorder="1" applyAlignment="1">
      <alignment horizontal="center" vertical="center" wrapText="1"/>
    </xf>
    <xf numFmtId="9" fontId="12" fillId="0" borderId="5" xfId="2" applyNumberFormat="1" applyFont="1" applyBorder="1" applyAlignment="1">
      <alignment horizontal="center"/>
    </xf>
    <xf numFmtId="0" fontId="12" fillId="0" borderId="5" xfId="2" applyFont="1" applyBorder="1" applyAlignment="1">
      <alignment horizontal="center"/>
    </xf>
    <xf numFmtId="0" fontId="5" fillId="0" borderId="51" xfId="4" applyNumberFormat="1" applyFont="1" applyFill="1" applyBorder="1" applyAlignment="1">
      <alignment horizontal="center" vertical="center" wrapText="1"/>
    </xf>
    <xf numFmtId="0" fontId="5" fillId="0" borderId="54" xfId="4" applyNumberFormat="1" applyFont="1" applyFill="1" applyBorder="1" applyAlignment="1">
      <alignment horizontal="center" vertical="center" wrapText="1"/>
    </xf>
    <xf numFmtId="0" fontId="5" fillId="0" borderId="55" xfId="4" applyNumberFormat="1" applyFont="1" applyFill="1" applyBorder="1" applyAlignment="1">
      <alignment horizontal="center" vertical="center" wrapText="1"/>
    </xf>
    <xf numFmtId="0" fontId="6" fillId="2" borderId="21" xfId="2" applyFont="1" applyFill="1" applyBorder="1" applyAlignment="1">
      <alignment horizontal="center" vertical="center"/>
    </xf>
    <xf numFmtId="0" fontId="6" fillId="2" borderId="22" xfId="2" applyFont="1" applyFill="1" applyBorder="1" applyAlignment="1">
      <alignment horizontal="center" vertical="center"/>
    </xf>
    <xf numFmtId="0" fontId="6" fillId="2" borderId="23" xfId="2" applyFont="1" applyFill="1" applyBorder="1" applyAlignment="1">
      <alignment horizontal="center" vertical="center"/>
    </xf>
    <xf numFmtId="164" fontId="6" fillId="0" borderId="24" xfId="0" applyNumberFormat="1" applyFont="1"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9" fontId="2" fillId="0" borderId="24" xfId="2" applyNumberFormat="1" applyFont="1" applyBorder="1" applyAlignment="1">
      <alignment horizontal="center" vertical="center" wrapText="1"/>
    </xf>
    <xf numFmtId="9" fontId="2" fillId="0" borderId="30" xfId="2" applyNumberFormat="1" applyFont="1" applyBorder="1" applyAlignment="1">
      <alignment horizontal="center" vertical="center" wrapText="1"/>
    </xf>
    <xf numFmtId="0" fontId="2" fillId="0" borderId="31" xfId="1" applyNumberFormat="1" applyFont="1" applyFill="1" applyBorder="1" applyAlignment="1">
      <alignment horizontal="center" vertical="center" wrapText="1"/>
    </xf>
    <xf numFmtId="0" fontId="2" fillId="0" borderId="25" xfId="1" applyNumberFormat="1" applyFont="1" applyFill="1" applyBorder="1" applyAlignment="1">
      <alignment horizontal="center" vertical="center"/>
    </xf>
    <xf numFmtId="0" fontId="2" fillId="0" borderId="30" xfId="1" applyNumberFormat="1" applyFont="1" applyFill="1" applyBorder="1" applyAlignment="1">
      <alignment horizontal="center" vertical="center"/>
    </xf>
    <xf numFmtId="0" fontId="2" fillId="0" borderId="42" xfId="2" applyFont="1" applyBorder="1" applyAlignment="1">
      <alignment horizontal="center" vertical="center" wrapText="1"/>
    </xf>
    <xf numFmtId="0" fontId="2" fillId="0" borderId="43" xfId="2" applyFont="1" applyBorder="1" applyAlignment="1">
      <alignment horizontal="center" vertical="center" wrapText="1"/>
    </xf>
    <xf numFmtId="0" fontId="2" fillId="0" borderId="45" xfId="2" applyFont="1" applyBorder="1" applyAlignment="1">
      <alignment horizontal="center" vertical="center" wrapText="1"/>
    </xf>
    <xf numFmtId="0" fontId="6" fillId="3" borderId="15" xfId="2" applyFont="1" applyFill="1" applyBorder="1" applyAlignment="1">
      <alignment horizontal="center" vertical="center"/>
    </xf>
    <xf numFmtId="0" fontId="6" fillId="3" borderId="16" xfId="2" applyFont="1" applyFill="1" applyBorder="1" applyAlignment="1">
      <alignment horizontal="center" vertical="center"/>
    </xf>
    <xf numFmtId="0" fontId="6" fillId="3" borderId="18" xfId="2" applyFont="1" applyFill="1" applyBorder="1" applyAlignment="1">
      <alignment horizontal="center" vertical="center"/>
    </xf>
    <xf numFmtId="0" fontId="6" fillId="3" borderId="19" xfId="2" applyFont="1" applyFill="1" applyBorder="1" applyAlignment="1">
      <alignment horizontal="center" vertical="center"/>
    </xf>
    <xf numFmtId="0" fontId="6" fillId="3" borderId="20" xfId="2" applyFont="1" applyFill="1" applyBorder="1" applyAlignment="1">
      <alignment horizontal="center" vertical="center"/>
    </xf>
    <xf numFmtId="9" fontId="5" fillId="3" borderId="30" xfId="3" applyNumberFormat="1" applyFill="1" applyBorder="1" applyAlignment="1">
      <alignment horizontal="center" vertical="center" wrapText="1"/>
    </xf>
    <xf numFmtId="9" fontId="5" fillId="3" borderId="2" xfId="3" applyNumberFormat="1" applyFill="1" applyBorder="1" applyAlignment="1">
      <alignment horizontal="center" vertical="center" wrapText="1"/>
    </xf>
    <xf numFmtId="9" fontId="5" fillId="3" borderId="31" xfId="3" applyNumberFormat="1" applyFill="1" applyBorder="1" applyAlignment="1">
      <alignment horizontal="center" vertical="center" wrapText="1"/>
    </xf>
    <xf numFmtId="9" fontId="5" fillId="3" borderId="32" xfId="3" applyNumberFormat="1" applyFill="1" applyBorder="1" applyAlignment="1">
      <alignment horizontal="center" vertical="center" wrapText="1"/>
    </xf>
    <xf numFmtId="9" fontId="5" fillId="3" borderId="8" xfId="3" applyNumberFormat="1" applyFill="1" applyBorder="1" applyAlignment="1">
      <alignment horizontal="center" vertical="center" wrapText="1"/>
    </xf>
    <xf numFmtId="9" fontId="5" fillId="3" borderId="33" xfId="3" applyNumberFormat="1" applyFill="1" applyBorder="1" applyAlignment="1">
      <alignment horizontal="center" vertical="center" wrapText="1"/>
    </xf>
    <xf numFmtId="0" fontId="6" fillId="3" borderId="21"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10" fontId="5" fillId="0" borderId="24" xfId="1" applyNumberFormat="1" applyFont="1" applyFill="1" applyBorder="1" applyAlignment="1">
      <alignment horizontal="center" vertical="center" wrapText="1"/>
    </xf>
    <xf numFmtId="10" fontId="5" fillId="0" borderId="25" xfId="1" applyNumberFormat="1" applyFont="1" applyFill="1" applyBorder="1" applyAlignment="1">
      <alignment horizontal="center" vertical="center" wrapText="1"/>
    </xf>
    <xf numFmtId="10" fontId="5" fillId="0" borderId="26" xfId="1" applyNumberFormat="1" applyFont="1" applyFill="1" applyBorder="1" applyAlignment="1">
      <alignment horizontal="center" vertical="center" wrapText="1"/>
    </xf>
    <xf numFmtId="0" fontId="5" fillId="0" borderId="14" xfId="4" applyNumberFormat="1" applyFont="1" applyFill="1" applyBorder="1" applyAlignment="1">
      <alignment horizontal="left" vertical="center" wrapText="1"/>
    </xf>
    <xf numFmtId="0" fontId="5" fillId="0" borderId="15" xfId="4" applyNumberFormat="1" applyFont="1" applyFill="1" applyBorder="1" applyAlignment="1">
      <alignment horizontal="left" vertical="center" wrapText="1"/>
    </xf>
    <xf numFmtId="0" fontId="5" fillId="0" borderId="16" xfId="4" applyNumberFormat="1" applyFont="1" applyFill="1" applyBorder="1" applyAlignment="1">
      <alignment horizontal="left" vertical="center" wrapText="1"/>
    </xf>
    <xf numFmtId="0" fontId="8" fillId="0" borderId="129" xfId="4" applyNumberFormat="1" applyFont="1" applyFill="1" applyBorder="1" applyAlignment="1">
      <alignment horizontal="left" vertical="center" wrapText="1"/>
    </xf>
    <xf numFmtId="0" fontId="8" fillId="0" borderId="11" xfId="4" applyNumberFormat="1" applyFont="1" applyFill="1" applyBorder="1" applyAlignment="1">
      <alignment horizontal="left" vertical="center" wrapText="1"/>
    </xf>
    <xf numFmtId="0" fontId="8" fillId="0" borderId="130" xfId="4" applyNumberFormat="1" applyFont="1" applyFill="1" applyBorder="1" applyAlignment="1">
      <alignment horizontal="left" vertical="center" wrapText="1"/>
    </xf>
    <xf numFmtId="0" fontId="8" fillId="0" borderId="39" xfId="4" applyNumberFormat="1" applyFont="1" applyFill="1" applyBorder="1" applyAlignment="1">
      <alignment horizontal="left" vertical="center" wrapText="1"/>
    </xf>
    <xf numFmtId="0" fontId="8" fillId="0" borderId="0" xfId="4" applyNumberFormat="1" applyFont="1" applyFill="1" applyBorder="1" applyAlignment="1">
      <alignment horizontal="left" vertical="center" wrapText="1"/>
    </xf>
    <xf numFmtId="0" fontId="8" fillId="0" borderId="40" xfId="4" applyNumberFormat="1" applyFont="1" applyFill="1" applyBorder="1" applyAlignment="1">
      <alignment horizontal="left" vertical="center" wrapText="1"/>
    </xf>
    <xf numFmtId="0" fontId="8" fillId="0" borderId="58" xfId="4" applyNumberFormat="1" applyFont="1" applyFill="1" applyBorder="1" applyAlignment="1">
      <alignment horizontal="left" vertical="center" wrapText="1"/>
    </xf>
    <xf numFmtId="0" fontId="8" fillId="0" borderId="50" xfId="4" applyNumberFormat="1" applyFont="1" applyFill="1" applyBorder="1" applyAlignment="1">
      <alignment horizontal="left" vertical="center" wrapText="1"/>
    </xf>
    <xf numFmtId="0" fontId="8" fillId="0" borderId="59" xfId="4" applyNumberFormat="1" applyFont="1" applyFill="1" applyBorder="1" applyAlignment="1">
      <alignment horizontal="left" vertical="center" wrapText="1"/>
    </xf>
    <xf numFmtId="0" fontId="51" fillId="0" borderId="129" xfId="4" applyNumberFormat="1" applyFont="1" applyFill="1" applyBorder="1" applyAlignment="1">
      <alignment horizontal="left" vertical="center" wrapText="1"/>
    </xf>
    <xf numFmtId="2" fontId="22" fillId="0" borderId="31" xfId="2" applyNumberFormat="1" applyFont="1" applyBorder="1" applyAlignment="1">
      <alignment horizontal="center"/>
    </xf>
    <xf numFmtId="2" fontId="22" fillId="0" borderId="25" xfId="2" applyNumberFormat="1" applyFont="1" applyBorder="1" applyAlignment="1">
      <alignment horizontal="center"/>
    </xf>
    <xf numFmtId="2" fontId="22" fillId="0" borderId="30" xfId="2" applyNumberFormat="1" applyFont="1" applyBorder="1" applyAlignment="1">
      <alignment horizontal="center"/>
    </xf>
    <xf numFmtId="10" fontId="22" fillId="0" borderId="60" xfId="1" applyNumberFormat="1" applyFont="1" applyFill="1" applyBorder="1" applyAlignment="1">
      <alignment horizontal="center" vertical="center" wrapText="1"/>
    </xf>
    <xf numFmtId="10" fontId="22" fillId="0" borderId="15" xfId="1" applyNumberFormat="1" applyFont="1" applyFill="1" applyBorder="1" applyAlignment="1">
      <alignment horizontal="center" vertical="center" wrapText="1"/>
    </xf>
    <xf numFmtId="10" fontId="22" fillId="0" borderId="61" xfId="1" applyNumberFormat="1" applyFont="1" applyFill="1" applyBorder="1" applyAlignment="1">
      <alignment horizontal="center" vertical="center" wrapText="1"/>
    </xf>
    <xf numFmtId="10" fontId="22" fillId="0" borderId="44" xfId="1" applyNumberFormat="1" applyFont="1" applyFill="1" applyBorder="1" applyAlignment="1">
      <alignment horizontal="center" vertical="center" wrapText="1"/>
    </xf>
    <xf numFmtId="10" fontId="22" fillId="0" borderId="42" xfId="1" applyNumberFormat="1" applyFont="1" applyFill="1" applyBorder="1" applyAlignment="1">
      <alignment horizontal="center" vertical="center" wrapText="1"/>
    </xf>
    <xf numFmtId="10" fontId="22" fillId="0" borderId="43" xfId="1" applyNumberFormat="1" applyFont="1" applyFill="1" applyBorder="1" applyAlignment="1">
      <alignment horizontal="center" vertical="center" wrapText="1"/>
    </xf>
    <xf numFmtId="0" fontId="16" fillId="0" borderId="10" xfId="2" applyFont="1" applyBorder="1" applyAlignment="1">
      <alignment horizontal="justify" vertical="center"/>
    </xf>
    <xf numFmtId="0" fontId="16" fillId="0" borderId="11" xfId="2" applyFont="1" applyBorder="1" applyAlignment="1">
      <alignment horizontal="justify" vertical="center"/>
    </xf>
    <xf numFmtId="0" fontId="16" fillId="0" borderId="130" xfId="2" applyFont="1" applyBorder="1" applyAlignment="1">
      <alignment horizontal="justify" vertical="center"/>
    </xf>
    <xf numFmtId="0" fontId="21" fillId="0" borderId="13" xfId="0" applyFont="1" applyBorder="1" applyAlignment="1">
      <alignment horizontal="justify" vertical="center"/>
    </xf>
    <xf numFmtId="0" fontId="21" fillId="0" borderId="0" xfId="0" applyFont="1" applyAlignment="1">
      <alignment horizontal="justify" vertical="center"/>
    </xf>
    <xf numFmtId="0" fontId="21" fillId="0" borderId="40" xfId="0" applyFont="1" applyBorder="1" applyAlignment="1">
      <alignment horizontal="justify" vertical="center"/>
    </xf>
    <xf numFmtId="0" fontId="21" fillId="0" borderId="49" xfId="0" applyFont="1" applyBorder="1" applyAlignment="1">
      <alignment horizontal="justify" vertical="center"/>
    </xf>
    <xf numFmtId="0" fontId="21" fillId="0" borderId="50" xfId="0" applyFont="1" applyBorder="1" applyAlignment="1">
      <alignment horizontal="justify" vertical="center"/>
    </xf>
    <xf numFmtId="0" fontId="21" fillId="0" borderId="59" xfId="0" applyFont="1" applyBorder="1" applyAlignment="1">
      <alignment horizontal="justify" vertical="center"/>
    </xf>
    <xf numFmtId="0" fontId="22" fillId="0" borderId="13" xfId="2" applyFont="1" applyBorder="1" applyAlignment="1">
      <alignment horizontal="justify" vertical="center"/>
    </xf>
    <xf numFmtId="0" fontId="22" fillId="0" borderId="0" xfId="2" applyFont="1" applyAlignment="1">
      <alignment horizontal="justify" vertical="center"/>
    </xf>
    <xf numFmtId="0" fontId="22" fillId="0" borderId="40" xfId="2" applyFont="1" applyBorder="1" applyAlignment="1">
      <alignment horizontal="justify" vertical="center"/>
    </xf>
    <xf numFmtId="0" fontId="14" fillId="2" borderId="15" xfId="2" applyFont="1" applyFill="1" applyBorder="1" applyAlignment="1">
      <alignment horizontal="center"/>
    </xf>
    <xf numFmtId="164" fontId="5" fillId="0" borderId="41" xfId="0" applyNumberFormat="1" applyFont="1" applyBorder="1" applyAlignment="1">
      <alignment horizontal="center" vertical="center" wrapText="1"/>
    </xf>
    <xf numFmtId="164" fontId="5" fillId="0" borderId="42" xfId="0" applyNumberFormat="1" applyFont="1" applyBorder="1" applyAlignment="1">
      <alignment horizontal="center" vertical="center" wrapText="1"/>
    </xf>
    <xf numFmtId="164" fontId="5" fillId="0" borderId="45" xfId="0" applyNumberFormat="1" applyFont="1" applyBorder="1" applyAlignment="1">
      <alignment horizontal="center" vertical="center" wrapText="1"/>
    </xf>
    <xf numFmtId="10" fontId="5" fillId="0" borderId="41" xfId="1" applyNumberFormat="1" applyFont="1" applyFill="1" applyBorder="1" applyAlignment="1">
      <alignment horizontal="center" vertical="center" wrapText="1"/>
    </xf>
    <xf numFmtId="10" fontId="5" fillId="0" borderId="42" xfId="1" applyNumberFormat="1" applyFont="1" applyFill="1" applyBorder="1" applyAlignment="1">
      <alignment horizontal="center" vertical="center" wrapText="1"/>
    </xf>
    <xf numFmtId="10" fontId="5" fillId="0" borderId="45" xfId="1" applyNumberFormat="1" applyFont="1" applyFill="1" applyBorder="1" applyAlignment="1">
      <alignment horizontal="center" vertical="center" wrapText="1"/>
    </xf>
    <xf numFmtId="164" fontId="5" fillId="0" borderId="27" xfId="0" applyNumberFormat="1" applyFont="1" applyBorder="1" applyAlignment="1">
      <alignment horizontal="center" vertical="center" wrapText="1"/>
    </xf>
    <xf numFmtId="164" fontId="5" fillId="0" borderId="28" xfId="0" applyNumberFormat="1" applyFont="1" applyBorder="1" applyAlignment="1">
      <alignment horizontal="center" vertical="center" wrapText="1"/>
    </xf>
    <xf numFmtId="164" fontId="5" fillId="0" borderId="29" xfId="0" applyNumberFormat="1" applyFont="1" applyBorder="1" applyAlignment="1">
      <alignment horizontal="center" vertical="center" wrapText="1"/>
    </xf>
    <xf numFmtId="10" fontId="5" fillId="0" borderId="27" xfId="1" applyNumberFormat="1" applyFont="1" applyFill="1" applyBorder="1" applyAlignment="1">
      <alignment horizontal="center" vertical="center" wrapText="1"/>
    </xf>
    <xf numFmtId="10" fontId="5" fillId="0" borderId="28" xfId="1" applyNumberFormat="1" applyFont="1" applyFill="1" applyBorder="1" applyAlignment="1">
      <alignment horizontal="center" vertical="center" wrapText="1"/>
    </xf>
    <xf numFmtId="10" fontId="5" fillId="0" borderId="29" xfId="1" applyNumberFormat="1" applyFont="1" applyFill="1" applyBorder="1" applyAlignment="1">
      <alignment horizontal="center" vertical="center" wrapText="1"/>
    </xf>
    <xf numFmtId="0" fontId="22" fillId="0" borderId="14" xfId="2" applyFont="1" applyBorder="1" applyAlignment="1">
      <alignment horizontal="center" vertical="center" wrapText="1"/>
    </xf>
    <xf numFmtId="0" fontId="5" fillId="0" borderId="37" xfId="3" applyBorder="1" applyAlignment="1">
      <alignment horizontal="center" vertical="center" wrapText="1"/>
    </xf>
    <xf numFmtId="0" fontId="5" fillId="0" borderId="35" xfId="3" applyBorder="1" applyAlignment="1">
      <alignment horizontal="center" vertical="center" wrapText="1"/>
    </xf>
    <xf numFmtId="0" fontId="5" fillId="0" borderId="36" xfId="3" applyBorder="1" applyAlignment="1">
      <alignment horizontal="center" vertical="center" wrapText="1"/>
    </xf>
    <xf numFmtId="0" fontId="5" fillId="0" borderId="32"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37" xfId="3" applyBorder="1" applyAlignment="1">
      <alignment horizontal="justify" vertical="center" wrapText="1"/>
    </xf>
    <xf numFmtId="0" fontId="5" fillId="0" borderId="35" xfId="3" applyBorder="1" applyAlignment="1">
      <alignment horizontal="justify" vertical="center" wrapText="1"/>
    </xf>
    <xf numFmtId="0" fontId="5" fillId="0" borderId="36" xfId="3" applyBorder="1" applyAlignment="1">
      <alignment horizontal="justify" vertical="center" wrapText="1"/>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43"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5" fillId="2" borderId="21" xfId="2" applyFont="1" applyFill="1" applyBorder="1" applyAlignment="1">
      <alignment horizontal="center"/>
    </xf>
    <xf numFmtId="0" fontId="23" fillId="4" borderId="1"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30"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xf numFmtId="0" fontId="23" fillId="4" borderId="6"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9" xfId="0" applyFont="1" applyFill="1" applyBorder="1" applyAlignment="1">
      <alignment horizontal="center" vertical="center"/>
    </xf>
    <xf numFmtId="10" fontId="5" fillId="0" borderId="5" xfId="2" applyNumberFormat="1" applyFont="1" applyBorder="1" applyAlignment="1">
      <alignment horizontal="center" vertical="center"/>
    </xf>
    <xf numFmtId="0" fontId="5" fillId="0" borderId="5" xfId="2" applyFont="1" applyBorder="1" applyAlignment="1">
      <alignment horizontal="center" vertical="center"/>
    </xf>
    <xf numFmtId="0" fontId="15" fillId="0" borderId="49"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51" xfId="2" applyFont="1" applyBorder="1" applyAlignment="1">
      <alignment horizontal="center" vertical="center" wrapText="1"/>
    </xf>
    <xf numFmtId="0" fontId="15" fillId="0" borderId="59" xfId="2" applyFont="1" applyBorder="1" applyAlignment="1">
      <alignment horizontal="center" vertical="center" wrapText="1"/>
    </xf>
    <xf numFmtId="10" fontId="5" fillId="0" borderId="54" xfId="2" applyNumberFormat="1" applyFont="1" applyBorder="1" applyAlignment="1">
      <alignment horizontal="center" vertical="center"/>
    </xf>
    <xf numFmtId="0" fontId="5" fillId="0" borderId="54" xfId="2" applyFont="1" applyBorder="1" applyAlignment="1">
      <alignment horizontal="center" vertical="center"/>
    </xf>
    <xf numFmtId="164" fontId="5" fillId="0" borderId="118" xfId="0" applyNumberFormat="1" applyFont="1" applyBorder="1" applyAlignment="1">
      <alignment horizontal="center" vertical="center" wrapText="1"/>
    </xf>
    <xf numFmtId="0" fontId="5" fillId="0" borderId="119" xfId="0" applyFont="1" applyBorder="1" applyAlignment="1">
      <alignment horizontal="center" vertical="center"/>
    </xf>
    <xf numFmtId="0" fontId="5" fillId="0" borderId="128" xfId="0" applyFont="1" applyBorder="1" applyAlignment="1">
      <alignment horizontal="center" vertical="center"/>
    </xf>
    <xf numFmtId="10" fontId="5" fillId="0" borderId="8" xfId="2" applyNumberFormat="1" applyFont="1" applyBorder="1" applyAlignment="1">
      <alignment horizontal="center" vertical="center"/>
    </xf>
    <xf numFmtId="0" fontId="15" fillId="0" borderId="33" xfId="2" applyFont="1" applyBorder="1" applyAlignment="1">
      <alignment horizontal="center" vertical="center"/>
    </xf>
    <xf numFmtId="0" fontId="15" fillId="0" borderId="28" xfId="2" applyFont="1" applyBorder="1" applyAlignment="1">
      <alignment horizontal="center" vertical="center"/>
    </xf>
    <xf numFmtId="0" fontId="15" fillId="0" borderId="32" xfId="2" applyFont="1" applyBorder="1" applyAlignment="1">
      <alignment horizontal="center" vertical="center"/>
    </xf>
    <xf numFmtId="0" fontId="15" fillId="0" borderId="29" xfId="2" applyFont="1" applyBorder="1" applyAlignment="1">
      <alignment horizontal="center" vertical="center"/>
    </xf>
    <xf numFmtId="0" fontId="15" fillId="0" borderId="44" xfId="2" applyFont="1" applyBorder="1" applyAlignment="1">
      <alignment horizontal="center" vertical="center"/>
    </xf>
    <xf numFmtId="0" fontId="15" fillId="0" borderId="42" xfId="2" applyFont="1" applyBorder="1" applyAlignment="1">
      <alignment horizontal="center" vertical="center"/>
    </xf>
    <xf numFmtId="0" fontId="15" fillId="0" borderId="43" xfId="2" applyFont="1" applyBorder="1" applyAlignment="1">
      <alignment horizontal="center" vertical="center"/>
    </xf>
    <xf numFmtId="0" fontId="15" fillId="0" borderId="45" xfId="2" applyFont="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27" xfId="2" applyFont="1" applyBorder="1" applyAlignment="1">
      <alignment horizontal="center" vertical="center" wrapText="1"/>
    </xf>
    <xf numFmtId="0" fontId="15" fillId="3" borderId="7" xfId="3" applyFont="1" applyFill="1" applyBorder="1" applyAlignment="1">
      <alignment horizontal="left" vertical="center" wrapText="1"/>
    </xf>
    <xf numFmtId="0" fontId="15" fillId="3" borderId="8" xfId="3" applyFont="1" applyFill="1" applyBorder="1" applyAlignment="1">
      <alignment horizontal="left" vertical="center" wrapText="1"/>
    </xf>
    <xf numFmtId="0" fontId="15" fillId="3" borderId="9" xfId="3" applyFont="1" applyFill="1" applyBorder="1" applyAlignment="1">
      <alignment horizontal="left" vertical="center" wrapText="1"/>
    </xf>
    <xf numFmtId="49" fontId="6" fillId="0" borderId="21" xfId="1" applyNumberFormat="1" applyFont="1" applyFill="1" applyBorder="1" applyAlignment="1">
      <alignment horizontal="center" vertical="center" wrapText="1"/>
    </xf>
    <xf numFmtId="49" fontId="6" fillId="0" borderId="37" xfId="1" applyNumberFormat="1" applyFont="1" applyFill="1" applyBorder="1" applyAlignment="1">
      <alignment horizontal="center" vertical="center" wrapText="1"/>
    </xf>
    <xf numFmtId="0" fontId="15" fillId="0" borderId="51" xfId="4" applyNumberFormat="1" applyFont="1" applyFill="1" applyBorder="1" applyAlignment="1">
      <alignment horizontal="justify" vertical="center" wrapText="1"/>
    </xf>
    <xf numFmtId="0" fontId="15" fillId="0" borderId="54" xfId="4" applyNumberFormat="1" applyFont="1" applyFill="1" applyBorder="1" applyAlignment="1">
      <alignment horizontal="justify" vertical="center" wrapText="1"/>
    </xf>
    <xf numFmtId="0" fontId="15" fillId="0" borderId="55" xfId="4" applyNumberFormat="1" applyFont="1" applyFill="1" applyBorder="1" applyAlignment="1">
      <alignment horizontal="justify" vertical="center" wrapText="1"/>
    </xf>
    <xf numFmtId="2" fontId="6" fillId="0" borderId="7" xfId="2" applyNumberFormat="1" applyFont="1" applyBorder="1" applyAlignment="1">
      <alignment horizontal="center"/>
    </xf>
    <xf numFmtId="2" fontId="6" fillId="0" borderId="8" xfId="2" applyNumberFormat="1" applyFont="1" applyBorder="1" applyAlignment="1">
      <alignment horizontal="center"/>
    </xf>
    <xf numFmtId="2" fontId="6" fillId="0" borderId="9" xfId="2" applyNumberFormat="1" applyFont="1" applyBorder="1" applyAlignment="1">
      <alignment horizontal="center"/>
    </xf>
    <xf numFmtId="43" fontId="15" fillId="0" borderId="51" xfId="4" applyNumberFormat="1" applyFont="1" applyFill="1" applyBorder="1" applyAlignment="1">
      <alignment horizontal="justify"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2" fillId="0" borderId="5" xfId="2" applyFont="1" applyBorder="1" applyAlignment="1">
      <alignment horizontal="justify" vertical="center" wrapText="1"/>
    </xf>
    <xf numFmtId="0" fontId="22" fillId="0" borderId="6" xfId="2" applyFont="1" applyBorder="1" applyAlignment="1">
      <alignment horizontal="justify"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2" fontId="2" fillId="0" borderId="2" xfId="6" applyNumberFormat="1" applyFont="1" applyFill="1" applyBorder="1" applyAlignment="1">
      <alignment horizontal="center" vertical="center"/>
    </xf>
    <xf numFmtId="0" fontId="16" fillId="0" borderId="2" xfId="2" applyFont="1" applyBorder="1" applyAlignment="1">
      <alignment horizontal="justify" vertical="center" wrapText="1"/>
    </xf>
    <xf numFmtId="0" fontId="16" fillId="0" borderId="3" xfId="2" applyFont="1" applyBorder="1" applyAlignment="1">
      <alignment horizontal="justify" vertical="center" wrapText="1"/>
    </xf>
    <xf numFmtId="0" fontId="4" fillId="16" borderId="14" xfId="0" applyFont="1" applyFill="1" applyBorder="1" applyAlignment="1">
      <alignment horizontal="center" vertical="center" wrapText="1"/>
    </xf>
    <xf numFmtId="0" fontId="4" fillId="16" borderId="15" xfId="0" applyFont="1" applyFill="1" applyBorder="1" applyAlignment="1">
      <alignment horizontal="center" vertical="center" wrapText="1"/>
    </xf>
    <xf numFmtId="0" fontId="4" fillId="16" borderId="16"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6" borderId="19" xfId="0" applyFont="1" applyFill="1" applyBorder="1" applyAlignment="1">
      <alignment horizontal="center" vertical="center" wrapText="1"/>
    </xf>
    <xf numFmtId="0" fontId="4" fillId="16" borderId="20"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37" xfId="0" applyFont="1" applyBorder="1" applyAlignment="1">
      <alignment horizontal="center" vertical="center" wrapText="1"/>
    </xf>
    <xf numFmtId="14" fontId="6" fillId="0" borderId="14" xfId="0" applyNumberFormat="1" applyFont="1" applyBorder="1" applyAlignment="1">
      <alignment horizontal="center" vertical="center" wrapText="1"/>
    </xf>
    <xf numFmtId="14" fontId="6" fillId="0" borderId="15" xfId="0" applyNumberFormat="1" applyFont="1" applyBorder="1" applyAlignment="1">
      <alignment horizontal="center" vertical="center" wrapText="1"/>
    </xf>
    <xf numFmtId="14" fontId="6" fillId="0" borderId="16" xfId="0" applyNumberFormat="1" applyFont="1" applyBorder="1" applyAlignment="1">
      <alignment horizontal="center" vertical="center" wrapText="1"/>
    </xf>
    <xf numFmtId="14" fontId="6" fillId="0" borderId="18" xfId="0" applyNumberFormat="1" applyFont="1" applyBorder="1" applyAlignment="1">
      <alignment horizontal="center" vertical="center" wrapText="1"/>
    </xf>
    <xf numFmtId="14" fontId="6" fillId="0" borderId="19" xfId="0" applyNumberFormat="1" applyFont="1" applyBorder="1" applyAlignment="1">
      <alignment horizontal="center" vertical="center" wrapText="1"/>
    </xf>
    <xf numFmtId="14" fontId="6" fillId="0" borderId="20" xfId="0" applyNumberFormat="1" applyFont="1" applyBorder="1" applyAlignment="1">
      <alignment horizontal="center" vertical="center" wrapText="1"/>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9" xfId="0" applyFont="1" applyBorder="1" applyAlignment="1">
      <alignment horizontal="center" vertical="center" wrapText="1"/>
    </xf>
    <xf numFmtId="0" fontId="6" fillId="0" borderId="33" xfId="0" applyFont="1" applyBorder="1" applyAlignment="1">
      <alignment horizontal="center"/>
    </xf>
    <xf numFmtId="0" fontId="6" fillId="0" borderId="28" xfId="0" applyFont="1" applyBorder="1" applyAlignment="1">
      <alignment horizontal="center"/>
    </xf>
    <xf numFmtId="0" fontId="6" fillId="0" borderId="32" xfId="0" applyFont="1" applyBorder="1" applyAlignment="1">
      <alignment horizontal="center"/>
    </xf>
    <xf numFmtId="0" fontId="6" fillId="3" borderId="121"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7" xfId="0" applyFont="1" applyFill="1" applyBorder="1" applyAlignment="1">
      <alignment horizontal="center" vertical="center" wrapText="1"/>
    </xf>
    <xf numFmtId="9" fontId="6" fillId="0" borderId="21" xfId="0" applyNumberFormat="1" applyFont="1" applyBorder="1" applyAlignment="1">
      <alignment horizontal="center" vertical="center" wrapText="1"/>
    </xf>
    <xf numFmtId="0" fontId="14" fillId="2" borderId="21" xfId="2" applyFont="1" applyFill="1" applyBorder="1" applyAlignment="1">
      <alignment horizontal="center" vertical="center" wrapText="1"/>
    </xf>
    <xf numFmtId="0" fontId="14" fillId="2" borderId="22" xfId="2" applyFont="1" applyFill="1" applyBorder="1" applyAlignment="1">
      <alignment horizontal="center" vertical="center" wrapText="1"/>
    </xf>
    <xf numFmtId="0" fontId="14" fillId="2" borderId="23" xfId="2" applyFont="1" applyFill="1" applyBorder="1" applyAlignment="1">
      <alignment horizontal="center" vertical="center" wrapText="1"/>
    </xf>
    <xf numFmtId="0" fontId="6" fillId="0" borderId="41"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45"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17" xfId="0" applyFont="1" applyBorder="1" applyAlignment="1">
      <alignment horizontal="center" vertical="center" wrapText="1"/>
    </xf>
    <xf numFmtId="9" fontId="2" fillId="0" borderId="8" xfId="2" applyNumberFormat="1" applyFont="1" applyBorder="1" applyAlignment="1">
      <alignment horizontal="center" vertical="center"/>
    </xf>
    <xf numFmtId="0" fontId="2" fillId="0" borderId="8" xfId="2" applyFont="1" applyBorder="1" applyAlignment="1">
      <alignment horizontal="center" vertical="center"/>
    </xf>
    <xf numFmtId="0" fontId="15" fillId="0" borderId="33" xfId="2" applyFont="1" applyBorder="1" applyAlignment="1">
      <alignment horizontal="center" vertical="top" wrapText="1"/>
    </xf>
    <xf numFmtId="0" fontId="15" fillId="0" borderId="28" xfId="2" applyFont="1" applyBorder="1" applyAlignment="1">
      <alignment horizontal="center" vertical="top" wrapText="1"/>
    </xf>
    <xf numFmtId="0" fontId="15" fillId="0" borderId="32" xfId="2" applyFont="1" applyBorder="1" applyAlignment="1">
      <alignment horizontal="center" vertical="top" wrapText="1"/>
    </xf>
    <xf numFmtId="0" fontId="2" fillId="0" borderId="28" xfId="2" applyFont="1" applyBorder="1" applyAlignment="1">
      <alignment horizontal="center" vertical="center" wrapText="1"/>
    </xf>
    <xf numFmtId="0" fontId="2" fillId="0" borderId="29" xfId="2" applyFont="1" applyBorder="1" applyAlignment="1">
      <alignment horizontal="center" vertical="center" wrapText="1"/>
    </xf>
    <xf numFmtId="0" fontId="4" fillId="0" borderId="14" xfId="2" applyFont="1" applyBorder="1" applyAlignment="1">
      <alignment horizontal="center" vertical="center" wrapText="1"/>
    </xf>
    <xf numFmtId="0" fontId="4" fillId="0" borderId="15" xfId="2" applyFont="1" applyBorder="1" applyAlignment="1">
      <alignment horizontal="center" vertical="center"/>
    </xf>
    <xf numFmtId="0" fontId="4" fillId="0" borderId="16"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43" fillId="0" borderId="27" xfId="2" applyFont="1" applyBorder="1" applyAlignment="1">
      <alignment horizontal="center" vertical="center" wrapText="1"/>
    </xf>
    <xf numFmtId="0" fontId="43" fillId="0" borderId="28" xfId="2" applyFont="1" applyBorder="1" applyAlignment="1">
      <alignment horizontal="center" vertical="center" wrapText="1"/>
    </xf>
    <xf numFmtId="0" fontId="43" fillId="0" borderId="29" xfId="2" applyFont="1" applyBorder="1" applyAlignment="1">
      <alignment horizontal="center" vertical="center" wrapText="1"/>
    </xf>
    <xf numFmtId="9" fontId="4" fillId="0" borderId="30" xfId="3" applyNumberFormat="1" applyFont="1" applyBorder="1" applyAlignment="1">
      <alignment horizontal="center" vertical="center" wrapText="1"/>
    </xf>
    <xf numFmtId="0" fontId="44" fillId="0" borderId="21" xfId="3" applyFont="1" applyBorder="1" applyAlignment="1">
      <alignment horizontal="center" vertical="top" wrapText="1"/>
    </xf>
    <xf numFmtId="0" fontId="44" fillId="0" borderId="22" xfId="3" applyFont="1" applyBorder="1" applyAlignment="1">
      <alignment horizontal="center" vertical="top" wrapText="1"/>
    </xf>
    <xf numFmtId="0" fontId="44" fillId="0" borderId="23" xfId="3" applyFont="1" applyBorder="1" applyAlignment="1">
      <alignment horizontal="center" vertical="top" wrapText="1"/>
    </xf>
    <xf numFmtId="49" fontId="6" fillId="3" borderId="14" xfId="2" applyNumberFormat="1" applyFont="1" applyFill="1" applyBorder="1" applyAlignment="1">
      <alignment horizontal="center" vertical="center" wrapText="1"/>
    </xf>
    <xf numFmtId="49" fontId="6" fillId="3" borderId="15"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center" wrapText="1"/>
    </xf>
    <xf numFmtId="49" fontId="6" fillId="3" borderId="18" xfId="2" applyNumberFormat="1" applyFont="1" applyFill="1" applyBorder="1" applyAlignment="1">
      <alignment horizontal="center" vertical="center" wrapText="1"/>
    </xf>
    <xf numFmtId="49" fontId="6" fillId="3" borderId="19" xfId="2" applyNumberFormat="1" applyFont="1" applyFill="1" applyBorder="1" applyAlignment="1">
      <alignment horizontal="center" vertical="center" wrapText="1"/>
    </xf>
    <xf numFmtId="49" fontId="6" fillId="3" borderId="20" xfId="2" applyNumberFormat="1" applyFont="1" applyFill="1" applyBorder="1" applyAlignment="1">
      <alignment horizontal="center" vertical="center" wrapText="1"/>
    </xf>
    <xf numFmtId="0" fontId="5" fillId="0" borderId="7" xfId="3" applyBorder="1" applyAlignment="1">
      <alignment horizontal="left" vertical="center" wrapText="1"/>
    </xf>
    <xf numFmtId="0" fontId="5" fillId="0" borderId="8" xfId="3" applyBorder="1" applyAlignment="1">
      <alignment horizontal="left" vertical="center" wrapText="1"/>
    </xf>
    <xf numFmtId="0" fontId="5" fillId="0" borderId="9" xfId="3" applyBorder="1" applyAlignment="1">
      <alignment horizontal="left" vertical="center" wrapText="1"/>
    </xf>
    <xf numFmtId="164" fontId="5" fillId="0" borderId="4" xfId="0" applyNumberFormat="1" applyFont="1" applyBorder="1" applyAlignment="1">
      <alignment horizontal="center" vertical="center" wrapText="1"/>
    </xf>
    <xf numFmtId="0" fontId="5" fillId="0" borderId="5" xfId="0" applyFont="1" applyBorder="1" applyAlignment="1"/>
    <xf numFmtId="0" fontId="4" fillId="2" borderId="122" xfId="0" applyFont="1" applyFill="1" applyBorder="1" applyAlignment="1">
      <alignment horizontal="center" vertical="center" wrapText="1"/>
    </xf>
    <xf numFmtId="0" fontId="4" fillId="2" borderId="123" xfId="0" applyFont="1" applyFill="1" applyBorder="1" applyAlignment="1">
      <alignment horizontal="center" vertical="center" wrapText="1"/>
    </xf>
    <xf numFmtId="0" fontId="4" fillId="2" borderId="124" xfId="0" applyFont="1" applyFill="1" applyBorder="1" applyAlignment="1">
      <alignment horizontal="center" vertical="center" wrapText="1"/>
    </xf>
    <xf numFmtId="0" fontId="6" fillId="3" borderId="43"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0" fontId="6" fillId="0" borderId="43" xfId="4" applyNumberFormat="1" applyFont="1" applyFill="1" applyBorder="1" applyAlignment="1">
      <alignment horizontal="center" vertical="top" wrapText="1"/>
    </xf>
    <xf numFmtId="0" fontId="6" fillId="0" borderId="5" xfId="4" applyNumberFormat="1" applyFont="1" applyFill="1" applyBorder="1" applyAlignment="1">
      <alignment horizontal="center" vertical="top" wrapText="1"/>
    </xf>
    <xf numFmtId="0" fontId="6" fillId="0" borderId="6" xfId="4" applyNumberFormat="1" applyFont="1" applyFill="1" applyBorder="1" applyAlignment="1">
      <alignment horizontal="center" vertical="top" wrapText="1"/>
    </xf>
    <xf numFmtId="164" fontId="5" fillId="0" borderId="125" xfId="0" applyNumberFormat="1" applyFont="1" applyBorder="1" applyAlignment="1">
      <alignment horizontal="center" vertical="center" wrapText="1"/>
    </xf>
    <xf numFmtId="0" fontId="5" fillId="0" borderId="126" xfId="0" applyFont="1" applyBorder="1" applyAlignment="1"/>
    <xf numFmtId="0" fontId="6" fillId="0" borderId="126" xfId="4" applyNumberFormat="1" applyFont="1" applyFill="1" applyBorder="1" applyAlignment="1">
      <alignment horizontal="center" vertical="center" wrapText="1"/>
    </xf>
    <xf numFmtId="0" fontId="6" fillId="0" borderId="127" xfId="4" applyNumberFormat="1" applyFont="1" applyFill="1" applyBorder="1" applyAlignment="1">
      <alignment horizontal="center" vertical="center" wrapText="1"/>
    </xf>
    <xf numFmtId="0" fontId="13" fillId="2" borderId="118" xfId="2" applyFont="1" applyFill="1" applyBorder="1" applyAlignment="1">
      <alignment horizontal="center"/>
    </xf>
    <xf numFmtId="0" fontId="13" fillId="2" borderId="119" xfId="2" applyFont="1" applyFill="1" applyBorder="1" applyAlignment="1">
      <alignment horizontal="center"/>
    </xf>
    <xf numFmtId="0" fontId="6" fillId="2" borderId="119" xfId="2" applyFont="1" applyFill="1" applyBorder="1" applyAlignment="1">
      <alignment horizontal="center"/>
    </xf>
    <xf numFmtId="0" fontId="6" fillId="2" borderId="128" xfId="2" applyFont="1" applyFill="1" applyBorder="1" applyAlignment="1">
      <alignment horizontal="center"/>
    </xf>
    <xf numFmtId="0" fontId="16" fillId="0" borderId="4" xfId="2" applyFont="1" applyBorder="1" applyAlignment="1">
      <alignment horizontal="center" vertical="center"/>
    </xf>
    <xf numFmtId="9" fontId="2" fillId="0" borderId="5" xfId="2" applyNumberFormat="1" applyFont="1" applyBorder="1" applyAlignment="1">
      <alignment horizontal="center" vertical="center"/>
    </xf>
    <xf numFmtId="0" fontId="16" fillId="0" borderId="5" xfId="2" applyFont="1" applyBorder="1" applyAlignment="1">
      <alignment horizontal="justify" vertical="center" wrapText="1"/>
    </xf>
    <xf numFmtId="0" fontId="16" fillId="0" borderId="6" xfId="2" applyFont="1" applyBorder="1" applyAlignment="1">
      <alignment horizontal="justify" vertical="center" wrapText="1"/>
    </xf>
    <xf numFmtId="0" fontId="16" fillId="0" borderId="5" xfId="2" applyFont="1" applyBorder="1" applyAlignment="1">
      <alignment horizontal="justify" vertical="top" wrapText="1"/>
    </xf>
    <xf numFmtId="0" fontId="16" fillId="3" borderId="4" xfId="2" applyFont="1" applyFill="1" applyBorder="1" applyAlignment="1">
      <alignment horizontal="center" vertical="center"/>
    </xf>
    <xf numFmtId="0" fontId="16" fillId="3" borderId="5" xfId="2" applyFont="1" applyFill="1" applyBorder="1" applyAlignment="1">
      <alignment horizontal="center" vertical="center"/>
    </xf>
    <xf numFmtId="9" fontId="2" fillId="3" borderId="5" xfId="1" applyFont="1" applyFill="1" applyBorder="1" applyAlignment="1">
      <alignment horizontal="center" vertical="center" wrapText="1"/>
    </xf>
    <xf numFmtId="0" fontId="6" fillId="0" borderId="37" xfId="3" applyFont="1" applyBorder="1" applyAlignment="1">
      <alignment horizontal="justify" vertical="center" wrapText="1"/>
    </xf>
    <xf numFmtId="0" fontId="6" fillId="0" borderId="35" xfId="3" applyFont="1" applyBorder="1" applyAlignment="1">
      <alignment horizontal="justify" vertical="center" wrapText="1"/>
    </xf>
    <xf numFmtId="0" fontId="6" fillId="0" borderId="36" xfId="3" applyFont="1" applyBorder="1" applyAlignment="1">
      <alignment horizontal="justify" vertical="center" wrapText="1"/>
    </xf>
    <xf numFmtId="0" fontId="14" fillId="2" borderId="2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5" fillId="0" borderId="58" xfId="2" applyFont="1" applyBorder="1" applyAlignment="1">
      <alignment horizontal="center" vertical="center" wrapText="1"/>
    </xf>
    <xf numFmtId="0" fontId="16" fillId="0" borderId="4" xfId="2" applyFont="1" applyBorder="1" applyAlignment="1">
      <alignment horizontal="center" vertical="center" wrapText="1"/>
    </xf>
    <xf numFmtId="10" fontId="16" fillId="0" borderId="5" xfId="2" applyNumberFormat="1" applyFont="1" applyBorder="1" applyAlignment="1">
      <alignment horizontal="center" vertical="center"/>
    </xf>
    <xf numFmtId="10" fontId="16" fillId="0" borderId="44" xfId="2" applyNumberFormat="1" applyFont="1" applyBorder="1" applyAlignment="1">
      <alignment horizontal="center" vertical="center"/>
    </xf>
    <xf numFmtId="10" fontId="16" fillId="0" borderId="42" xfId="2" applyNumberFormat="1" applyFont="1" applyBorder="1" applyAlignment="1">
      <alignment horizontal="center" vertical="center"/>
    </xf>
    <xf numFmtId="10" fontId="16" fillId="0" borderId="43" xfId="2" applyNumberFormat="1" applyFont="1" applyBorder="1" applyAlignment="1">
      <alignment horizontal="center" vertical="center"/>
    </xf>
    <xf numFmtId="0" fontId="15" fillId="0" borderId="44" xfId="2" applyFont="1" applyBorder="1" applyAlignment="1">
      <alignment horizontal="justify" vertical="top" wrapText="1"/>
    </xf>
    <xf numFmtId="0" fontId="15" fillId="0" borderId="42" xfId="2" applyFont="1" applyBorder="1" applyAlignment="1">
      <alignment horizontal="justify" vertical="top"/>
    </xf>
    <xf numFmtId="0" fontId="15" fillId="0" borderId="43" xfId="2" applyFont="1" applyBorder="1" applyAlignment="1">
      <alignment horizontal="justify" vertical="top"/>
    </xf>
    <xf numFmtId="0" fontId="16" fillId="0" borderId="42" xfId="2" applyFont="1" applyBorder="1" applyAlignment="1">
      <alignment horizontal="justify" vertical="top" wrapText="1"/>
    </xf>
    <xf numFmtId="0" fontId="16" fillId="0" borderId="45" xfId="2" applyFont="1" applyBorder="1" applyAlignment="1">
      <alignment horizontal="justify" vertical="top" wrapText="1"/>
    </xf>
    <xf numFmtId="0" fontId="15" fillId="0" borderId="44" xfId="2" applyFont="1" applyBorder="1" applyAlignment="1">
      <alignment horizontal="justify" vertical="top"/>
    </xf>
    <xf numFmtId="0" fontId="6" fillId="0" borderId="37" xfId="3" applyFont="1" applyBorder="1" applyAlignment="1">
      <alignment horizontal="justify" vertical="justify" wrapText="1"/>
    </xf>
    <xf numFmtId="0" fontId="6" fillId="0" borderId="35" xfId="3" applyFont="1" applyBorder="1" applyAlignment="1">
      <alignment horizontal="justify" vertical="justify" wrapText="1"/>
    </xf>
    <xf numFmtId="0" fontId="6" fillId="0" borderId="36" xfId="3" applyFont="1" applyBorder="1" applyAlignment="1">
      <alignment horizontal="justify" vertical="justify" wrapText="1"/>
    </xf>
    <xf numFmtId="0" fontId="15" fillId="0" borderId="41" xfId="4" applyNumberFormat="1" applyFont="1" applyFill="1" applyBorder="1" applyAlignment="1">
      <alignment horizontal="left" vertical="center" wrapText="1"/>
    </xf>
    <xf numFmtId="0" fontId="15" fillId="0" borderId="42" xfId="4" applyNumberFormat="1" applyFont="1" applyFill="1" applyBorder="1" applyAlignment="1">
      <alignment horizontal="left" vertical="center" wrapText="1"/>
    </xf>
    <xf numFmtId="0" fontId="15" fillId="0" borderId="45" xfId="4" applyNumberFormat="1" applyFont="1" applyFill="1" applyBorder="1" applyAlignment="1">
      <alignment horizontal="left" vertical="center" wrapText="1"/>
    </xf>
    <xf numFmtId="0" fontId="8" fillId="0" borderId="53" xfId="2" applyFont="1" applyBorder="1" applyAlignment="1">
      <alignment horizontal="center" vertical="center" wrapText="1"/>
    </xf>
    <xf numFmtId="0" fontId="8" fillId="0" borderId="54" xfId="2" applyFont="1" applyBorder="1" applyAlignment="1">
      <alignment horizontal="center" vertical="center" wrapText="1"/>
    </xf>
    <xf numFmtId="10" fontId="8" fillId="0" borderId="5" xfId="2" applyNumberFormat="1" applyFont="1" applyBorder="1" applyAlignment="1">
      <alignment horizontal="center" vertical="center"/>
    </xf>
    <xf numFmtId="0" fontId="8" fillId="0" borderId="5" xfId="2" applyFont="1" applyBorder="1" applyAlignment="1">
      <alignment horizontal="center" vertical="center"/>
    </xf>
    <xf numFmtId="10" fontId="8" fillId="0" borderId="54" xfId="2" applyNumberFormat="1" applyFont="1" applyBorder="1" applyAlignment="1">
      <alignment horizontal="center" vertical="center"/>
    </xf>
    <xf numFmtId="0" fontId="8" fillId="0" borderId="54" xfId="2" applyFont="1" applyBorder="1" applyAlignment="1">
      <alignment horizontal="center" vertical="center"/>
    </xf>
    <xf numFmtId="0" fontId="8" fillId="0" borderId="49" xfId="2" applyFont="1" applyBorder="1" applyAlignment="1">
      <alignment horizontal="justify" vertical="center" wrapText="1"/>
    </xf>
    <xf numFmtId="0" fontId="8" fillId="0" borderId="50" xfId="2" applyFont="1" applyBorder="1" applyAlignment="1">
      <alignment horizontal="justify" vertical="center" wrapText="1"/>
    </xf>
    <xf numFmtId="0" fontId="8" fillId="0" borderId="51" xfId="2" applyFont="1" applyBorder="1" applyAlignment="1">
      <alignment horizontal="justify" vertical="center" wrapText="1"/>
    </xf>
    <xf numFmtId="0" fontId="8" fillId="0" borderId="59" xfId="2" applyFont="1" applyBorder="1" applyAlignment="1">
      <alignment horizontal="justify" vertical="center" wrapText="1"/>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10" fontId="8" fillId="0" borderId="2" xfId="2" applyNumberFormat="1" applyFont="1" applyBorder="1" applyAlignment="1">
      <alignment horizontal="center" vertical="center"/>
    </xf>
    <xf numFmtId="0" fontId="8" fillId="0" borderId="2" xfId="2" applyFont="1" applyBorder="1" applyAlignment="1">
      <alignment horizontal="center" vertical="center"/>
    </xf>
    <xf numFmtId="0" fontId="8" fillId="0" borderId="4" xfId="2" applyFont="1" applyBorder="1" applyAlignment="1">
      <alignment horizontal="center" vertical="center"/>
    </xf>
    <xf numFmtId="10" fontId="8" fillId="0" borderId="44" xfId="2" applyNumberFormat="1" applyFont="1" applyBorder="1" applyAlignment="1">
      <alignment horizontal="center" vertical="center"/>
    </xf>
    <xf numFmtId="10" fontId="8" fillId="0" borderId="43" xfId="2" applyNumberFormat="1" applyFont="1" applyBorder="1" applyAlignment="1">
      <alignment horizontal="center" vertical="center"/>
    </xf>
    <xf numFmtId="10" fontId="8" fillId="0" borderId="42" xfId="2" applyNumberFormat="1" applyFont="1" applyBorder="1" applyAlignment="1">
      <alignment horizontal="center" vertical="center"/>
    </xf>
    <xf numFmtId="9" fontId="4" fillId="2" borderId="24" xfId="3" applyNumberFormat="1" applyFont="1" applyFill="1" applyBorder="1" applyAlignment="1">
      <alignment horizontal="center" vertical="center" wrapText="1"/>
    </xf>
    <xf numFmtId="9" fontId="4" fillId="2" borderId="25" xfId="3" applyNumberFormat="1" applyFont="1" applyFill="1" applyBorder="1" applyAlignment="1">
      <alignment horizontal="center" vertical="center" wrapText="1"/>
    </xf>
    <xf numFmtId="9" fontId="4" fillId="2" borderId="26" xfId="3" applyNumberFormat="1" applyFont="1" applyFill="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0" fontId="15" fillId="0" borderId="51" xfId="4" applyNumberFormat="1" applyFont="1" applyFill="1" applyBorder="1" applyAlignment="1">
      <alignment horizontal="left" vertical="center" wrapText="1"/>
    </xf>
    <xf numFmtId="0" fontId="15" fillId="0" borderId="54" xfId="4" applyNumberFormat="1" applyFont="1" applyFill="1" applyBorder="1" applyAlignment="1">
      <alignment horizontal="left" vertical="center" wrapText="1"/>
    </xf>
    <xf numFmtId="0" fontId="15" fillId="0" borderId="55" xfId="4" applyNumberFormat="1" applyFont="1" applyFill="1" applyBorder="1" applyAlignment="1">
      <alignment horizontal="left" vertical="center" wrapText="1"/>
    </xf>
    <xf numFmtId="0" fontId="15" fillId="0" borderId="1" xfId="2" applyFont="1" applyBorder="1" applyAlignment="1">
      <alignment horizontal="center" vertical="center" wrapText="1"/>
    </xf>
    <xf numFmtId="0" fontId="15" fillId="0" borderId="2" xfId="2" applyFont="1" applyBorder="1" applyAlignment="1">
      <alignment horizontal="center" vertical="center" wrapText="1"/>
    </xf>
    <xf numFmtId="10" fontId="15" fillId="0" borderId="2" xfId="2" applyNumberFormat="1" applyFont="1" applyBorder="1" applyAlignment="1">
      <alignment horizontal="center" vertical="center"/>
    </xf>
    <xf numFmtId="0" fontId="15" fillId="0" borderId="2" xfId="2" applyFont="1" applyBorder="1" applyAlignment="1">
      <alignment horizontal="center" vertical="center"/>
    </xf>
    <xf numFmtId="0" fontId="15" fillId="0" borderId="44" xfId="0" applyFont="1" applyBorder="1" applyAlignment="1">
      <alignment horizontal="justify" vertical="center" wrapText="1"/>
    </xf>
    <xf numFmtId="0" fontId="15" fillId="0" borderId="42" xfId="0" applyFont="1" applyBorder="1" applyAlignment="1">
      <alignment horizontal="justify" vertical="center" wrapText="1"/>
    </xf>
    <xf numFmtId="0" fontId="15" fillId="0" borderId="43" xfId="0" applyFont="1" applyBorder="1" applyAlignment="1">
      <alignment horizontal="justify" vertical="center" wrapText="1"/>
    </xf>
    <xf numFmtId="0" fontId="15" fillId="0" borderId="45" xfId="0" applyFont="1" applyBorder="1" applyAlignment="1">
      <alignment horizontal="justify" vertical="center" wrapText="1"/>
    </xf>
    <xf numFmtId="0" fontId="15" fillId="0" borderId="53" xfId="2" applyFont="1" applyBorder="1" applyAlignment="1">
      <alignment horizontal="center" vertical="center" wrapText="1"/>
    </xf>
    <xf numFmtId="0" fontId="15" fillId="0" borderId="53" xfId="2" applyFont="1" applyBorder="1" applyAlignment="1">
      <alignment horizontal="center" vertical="center"/>
    </xf>
    <xf numFmtId="0" fontId="15" fillId="0" borderId="54" xfId="2" applyFont="1" applyBorder="1" applyAlignment="1">
      <alignment horizontal="center" vertical="center"/>
    </xf>
    <xf numFmtId="0" fontId="15" fillId="0" borderId="49" xfId="0" applyFont="1" applyBorder="1" applyAlignment="1">
      <alignment horizontal="justify" vertical="center" wrapText="1"/>
    </xf>
    <xf numFmtId="0" fontId="15" fillId="0" borderId="50" xfId="0" applyFont="1" applyBorder="1" applyAlignment="1">
      <alignment horizontal="justify" vertical="center" wrapText="1"/>
    </xf>
    <xf numFmtId="0" fontId="15" fillId="0" borderId="51" xfId="0" applyFont="1" applyBorder="1" applyAlignment="1">
      <alignment horizontal="justify" vertical="center" wrapText="1"/>
    </xf>
    <xf numFmtId="0" fontId="15" fillId="0" borderId="59" xfId="0" applyFont="1" applyBorder="1" applyAlignment="1">
      <alignment horizontal="justify" vertical="center" wrapText="1"/>
    </xf>
    <xf numFmtId="0" fontId="48" fillId="0" borderId="8" xfId="3" applyFont="1" applyBorder="1" applyAlignment="1">
      <alignment horizontal="center" vertical="center" wrapText="1"/>
    </xf>
    <xf numFmtId="0" fontId="48" fillId="0" borderId="9" xfId="3" applyFont="1" applyBorder="1" applyAlignment="1">
      <alignment horizontal="center" vertical="center" wrapText="1"/>
    </xf>
    <xf numFmtId="9" fontId="6" fillId="3" borderId="8" xfId="2" applyNumberFormat="1" applyFont="1" applyFill="1" applyBorder="1" applyAlignment="1">
      <alignment horizontal="center"/>
    </xf>
    <xf numFmtId="0" fontId="6" fillId="3" borderId="8" xfId="2" applyFont="1" applyFill="1" applyBorder="1" applyAlignment="1">
      <alignment horizontal="center"/>
    </xf>
    <xf numFmtId="0" fontId="6" fillId="3" borderId="9" xfId="2" applyFont="1" applyFill="1" applyBorder="1" applyAlignment="1">
      <alignment horizontal="center"/>
    </xf>
    <xf numFmtId="0" fontId="14" fillId="2" borderId="34"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6" xfId="0" applyFont="1" applyFill="1" applyBorder="1" applyAlignment="1">
      <alignment horizontal="center" vertical="center" wrapText="1"/>
    </xf>
    <xf numFmtId="0" fontId="15" fillId="0" borderId="31" xfId="2" applyFont="1" applyBorder="1" applyAlignment="1">
      <alignment horizontal="justify" vertical="center" wrapText="1"/>
    </xf>
    <xf numFmtId="0" fontId="15" fillId="0" borderId="25" xfId="2" applyFont="1" applyBorder="1" applyAlignment="1">
      <alignment horizontal="justify" vertical="center" wrapText="1"/>
    </xf>
    <xf numFmtId="0" fontId="15" fillId="0" borderId="30" xfId="2" applyFont="1" applyBorder="1" applyAlignment="1">
      <alignment horizontal="justify" vertical="center" wrapText="1"/>
    </xf>
    <xf numFmtId="0" fontId="15" fillId="0" borderId="26" xfId="2" applyFont="1" applyBorder="1" applyAlignment="1">
      <alignment horizontal="justify" vertical="center" wrapText="1"/>
    </xf>
    <xf numFmtId="0" fontId="15" fillId="0" borderId="49" xfId="2" applyFont="1" applyBorder="1" applyAlignment="1">
      <alignment horizontal="justify" vertical="center" wrapText="1"/>
    </xf>
    <xf numFmtId="0" fontId="15" fillId="0" borderId="50" xfId="2" applyFont="1" applyBorder="1" applyAlignment="1">
      <alignment horizontal="justify" vertical="center" wrapText="1"/>
    </xf>
    <xf numFmtId="0" fontId="15" fillId="0" borderId="51" xfId="2" applyFont="1" applyBorder="1" applyAlignment="1">
      <alignment horizontal="justify" vertical="center" wrapText="1"/>
    </xf>
    <xf numFmtId="0" fontId="15" fillId="0" borderId="59" xfId="2" applyFont="1" applyBorder="1" applyAlignment="1">
      <alignment horizontal="justify" vertical="center" wrapText="1"/>
    </xf>
    <xf numFmtId="9" fontId="6" fillId="0" borderId="30" xfId="3" applyNumberFormat="1" applyFont="1" applyBorder="1" applyAlignment="1">
      <alignment horizontal="center" vertical="top" wrapText="1"/>
    </xf>
    <xf numFmtId="9" fontId="6" fillId="0" borderId="2" xfId="3" applyNumberFormat="1" applyFont="1" applyBorder="1" applyAlignment="1">
      <alignment horizontal="center" vertical="top" wrapText="1"/>
    </xf>
    <xf numFmtId="9" fontId="6" fillId="0" borderId="31" xfId="3" applyNumberFormat="1" applyFont="1" applyBorder="1" applyAlignment="1">
      <alignment horizontal="center" vertical="top" wrapText="1"/>
    </xf>
    <xf numFmtId="9" fontId="6" fillId="0" borderId="32" xfId="3" applyNumberFormat="1" applyFont="1" applyBorder="1" applyAlignment="1">
      <alignment horizontal="center" vertical="top" wrapText="1"/>
    </xf>
    <xf numFmtId="9" fontId="6" fillId="0" borderId="8" xfId="3" applyNumberFormat="1" applyFont="1" applyBorder="1" applyAlignment="1">
      <alignment horizontal="center" vertical="top" wrapText="1"/>
    </xf>
    <xf numFmtId="9" fontId="6" fillId="0" borderId="33" xfId="3" applyNumberFormat="1" applyFont="1" applyBorder="1" applyAlignment="1">
      <alignment horizontal="center" vertical="top"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164" fontId="5" fillId="3" borderId="53" xfId="0" applyNumberFormat="1" applyFont="1" applyFill="1" applyBorder="1" applyAlignment="1">
      <alignment horizontal="center" vertical="center" wrapText="1"/>
    </xf>
    <xf numFmtId="0" fontId="5" fillId="3" borderId="54" xfId="0" applyFont="1" applyFill="1" applyBorder="1" applyAlignment="1"/>
    <xf numFmtId="0" fontId="5" fillId="3" borderId="55" xfId="0" applyFont="1" applyFill="1" applyBorder="1" applyAlignment="1"/>
    <xf numFmtId="0" fontId="5" fillId="0" borderId="51" xfId="4" applyNumberFormat="1" applyFont="1" applyFill="1" applyBorder="1" applyAlignment="1">
      <alignment horizontal="justify" vertical="center" wrapText="1"/>
    </xf>
    <xf numFmtId="0" fontId="5" fillId="0" borderId="54" xfId="4" applyNumberFormat="1" applyFont="1" applyFill="1" applyBorder="1" applyAlignment="1">
      <alignment horizontal="justify" vertical="center" wrapText="1"/>
    </xf>
    <xf numFmtId="0" fontId="5" fillId="0" borderId="55" xfId="4" applyNumberFormat="1" applyFont="1" applyFill="1" applyBorder="1" applyAlignment="1">
      <alignment horizontal="justify" vertical="center" wrapText="1"/>
    </xf>
    <xf numFmtId="0" fontId="6" fillId="0" borderId="12" xfId="4" applyNumberFormat="1" applyFont="1" applyFill="1" applyBorder="1" applyAlignment="1">
      <alignment horizontal="center" vertical="center" wrapText="1"/>
    </xf>
    <xf numFmtId="0" fontId="6" fillId="0" borderId="63" xfId="4" applyNumberFormat="1" applyFont="1" applyFill="1" applyBorder="1" applyAlignment="1">
      <alignment horizontal="center" vertical="center" wrapText="1"/>
    </xf>
    <xf numFmtId="0" fontId="6" fillId="0" borderId="64" xfId="4" applyNumberFormat="1" applyFont="1" applyFill="1" applyBorder="1" applyAlignment="1">
      <alignment horizontal="center" vertical="center" wrapText="1"/>
    </xf>
    <xf numFmtId="17" fontId="15" fillId="0" borderId="1" xfId="2" applyNumberFormat="1" applyFont="1" applyBorder="1" applyAlignment="1">
      <alignment horizontal="center" vertical="center" wrapText="1"/>
    </xf>
    <xf numFmtId="9" fontId="15" fillId="0" borderId="2" xfId="2" applyNumberFormat="1" applyFont="1" applyBorder="1" applyAlignment="1">
      <alignment horizontal="center" vertical="center"/>
    </xf>
    <xf numFmtId="0" fontId="15" fillId="0" borderId="60" xfId="0" applyFont="1" applyBorder="1" applyAlignment="1">
      <alignment horizontal="justify" vertical="top" wrapText="1"/>
    </xf>
    <xf numFmtId="0" fontId="15" fillId="0" borderId="15" xfId="0" applyFont="1" applyBorder="1" applyAlignment="1">
      <alignment horizontal="justify" vertical="top" wrapText="1"/>
    </xf>
    <xf numFmtId="0" fontId="15" fillId="0" borderId="61" xfId="0" applyFont="1" applyBorder="1" applyAlignment="1">
      <alignment horizontal="justify" vertical="top" wrapText="1"/>
    </xf>
    <xf numFmtId="0" fontId="15" fillId="0" borderId="44" xfId="2" applyFont="1" applyBorder="1" applyAlignment="1">
      <alignment horizontal="justify" vertical="center"/>
    </xf>
    <xf numFmtId="0" fontId="15" fillId="0" borderId="42" xfId="2" applyFont="1" applyBorder="1" applyAlignment="1">
      <alignment horizontal="justify" vertical="center"/>
    </xf>
    <xf numFmtId="0" fontId="15" fillId="0" borderId="45" xfId="2" applyFont="1" applyBorder="1" applyAlignment="1">
      <alignment horizontal="justify" vertical="center"/>
    </xf>
    <xf numFmtId="17" fontId="15" fillId="0" borderId="53" xfId="2" applyNumberFormat="1" applyFont="1" applyBorder="1" applyAlignment="1">
      <alignment horizontal="center" vertical="center" wrapText="1"/>
    </xf>
    <xf numFmtId="9" fontId="6" fillId="0" borderId="5" xfId="2" applyNumberFormat="1" applyFont="1" applyBorder="1" applyAlignment="1">
      <alignment horizontal="center" vertical="center"/>
    </xf>
    <xf numFmtId="9" fontId="15" fillId="0" borderId="5" xfId="2" applyNumberFormat="1" applyFont="1" applyBorder="1" applyAlignment="1">
      <alignment horizontal="center" vertical="center"/>
    </xf>
    <xf numFmtId="0" fontId="15" fillId="0" borderId="5" xfId="2" applyFont="1" applyBorder="1" applyAlignment="1">
      <alignment horizontal="center" vertical="center"/>
    </xf>
    <xf numFmtId="0" fontId="16" fillId="0" borderId="44" xfId="2" applyFont="1" applyBorder="1" applyAlignment="1">
      <alignment horizontal="justify" vertical="center"/>
    </xf>
    <xf numFmtId="0" fontId="16" fillId="0" borderId="42" xfId="2" applyFont="1" applyBorder="1" applyAlignment="1">
      <alignment horizontal="justify" vertical="center"/>
    </xf>
    <xf numFmtId="0" fontId="16" fillId="0" borderId="45" xfId="2" applyFont="1" applyBorder="1" applyAlignment="1">
      <alignment horizontal="justify" vertical="center"/>
    </xf>
    <xf numFmtId="0" fontId="15" fillId="0" borderId="45" xfId="2" applyFont="1" applyBorder="1" applyAlignment="1">
      <alignment horizontal="justify" vertical="top"/>
    </xf>
    <xf numFmtId="0" fontId="16" fillId="0" borderId="41" xfId="2" applyFont="1" applyBorder="1" applyAlignment="1">
      <alignment horizontal="center" vertical="center"/>
    </xf>
    <xf numFmtId="0" fontId="16" fillId="0" borderId="42" xfId="2" applyFont="1" applyBorder="1" applyAlignment="1">
      <alignment horizontal="center" vertical="center"/>
    </xf>
    <xf numFmtId="0" fontId="16" fillId="0" borderId="43" xfId="2" applyFont="1" applyBorder="1" applyAlignment="1">
      <alignment horizontal="center" vertical="center"/>
    </xf>
    <xf numFmtId="10" fontId="15" fillId="0" borderId="54" xfId="2" applyNumberFormat="1" applyFont="1" applyBorder="1" applyAlignment="1">
      <alignment horizontal="center" vertical="center"/>
    </xf>
    <xf numFmtId="0" fontId="15" fillId="0" borderId="4" xfId="2" applyFont="1" applyBorder="1" applyAlignment="1">
      <alignment horizontal="center" vertical="center" wrapText="1"/>
    </xf>
    <xf numFmtId="0" fontId="15" fillId="0" borderId="5" xfId="2" applyFont="1" applyBorder="1" applyAlignment="1">
      <alignment horizontal="center" vertical="center" wrapText="1"/>
    </xf>
    <xf numFmtId="164" fontId="6" fillId="0" borderId="4" xfId="2" applyNumberFormat="1" applyFont="1" applyBorder="1" applyAlignment="1">
      <alignment horizontal="center" vertical="center"/>
    </xf>
    <xf numFmtId="168" fontId="6" fillId="0" borderId="44" xfId="2" applyNumberFormat="1" applyFont="1" applyBorder="1" applyAlignment="1">
      <alignment horizontal="center" vertical="center" wrapText="1"/>
    </xf>
    <xf numFmtId="168" fontId="6" fillId="0" borderId="43" xfId="2" applyNumberFormat="1" applyFont="1" applyBorder="1" applyAlignment="1">
      <alignment horizontal="center" vertical="center" wrapText="1"/>
    </xf>
    <xf numFmtId="0" fontId="6" fillId="0" borderId="5" xfId="2" applyFont="1" applyBorder="1" applyAlignment="1">
      <alignment horizontal="justify" vertical="center"/>
    </xf>
    <xf numFmtId="0" fontId="6" fillId="0" borderId="5" xfId="2" applyFont="1" applyBorder="1" applyAlignment="1">
      <alignment horizontal="justify" vertical="center" wrapText="1"/>
    </xf>
    <xf numFmtId="0" fontId="6" fillId="0" borderId="6" xfId="2" applyFont="1" applyBorder="1" applyAlignment="1">
      <alignment horizontal="justify" vertical="center" wrapText="1"/>
    </xf>
    <xf numFmtId="164" fontId="6" fillId="0" borderId="7" xfId="2" applyNumberFormat="1" applyFont="1" applyBorder="1" applyAlignment="1">
      <alignment horizontal="center" vertical="center"/>
    </xf>
    <xf numFmtId="168" fontId="6" fillId="0" borderId="33" xfId="2" applyNumberFormat="1" applyFont="1" applyBorder="1" applyAlignment="1">
      <alignment horizontal="center" vertical="center" wrapText="1"/>
    </xf>
    <xf numFmtId="168" fontId="6" fillId="0" borderId="32" xfId="2" applyNumberFormat="1" applyFont="1" applyBorder="1" applyAlignment="1">
      <alignment horizontal="center" vertical="center" wrapText="1"/>
    </xf>
    <xf numFmtId="0" fontId="6" fillId="0" borderId="8" xfId="2" applyFont="1" applyBorder="1" applyAlignment="1">
      <alignment horizontal="justify" vertical="center"/>
    </xf>
    <xf numFmtId="9" fontId="6" fillId="0" borderId="5" xfId="2" applyNumberFormat="1" applyFont="1" applyBorder="1" applyAlignment="1">
      <alignment horizontal="center" vertical="center" wrapText="1"/>
    </xf>
    <xf numFmtId="168" fontId="6" fillId="0" borderId="5" xfId="2" applyNumberFormat="1" applyFont="1" applyBorder="1" applyAlignment="1">
      <alignment horizontal="center" vertical="center" wrapText="1"/>
    </xf>
    <xf numFmtId="0" fontId="4" fillId="2" borderId="18" xfId="2" applyFont="1" applyFill="1" applyBorder="1" applyAlignment="1">
      <alignment horizontal="center" vertical="center"/>
    </xf>
    <xf numFmtId="0" fontId="4" fillId="2" borderId="19" xfId="2" applyFont="1" applyFill="1" applyBorder="1" applyAlignment="1">
      <alignment horizontal="center" vertical="center"/>
    </xf>
    <xf numFmtId="0" fontId="4" fillId="2" borderId="20" xfId="2" applyFont="1" applyFill="1" applyBorder="1" applyAlignment="1">
      <alignment horizontal="center" vertical="center"/>
    </xf>
    <xf numFmtId="9" fontId="6" fillId="2" borderId="19" xfId="2" applyNumberFormat="1" applyFont="1" applyFill="1" applyBorder="1" applyAlignment="1">
      <alignment vertical="center"/>
    </xf>
    <xf numFmtId="9" fontId="6" fillId="2" borderId="20" xfId="2" applyNumberFormat="1" applyFont="1" applyFill="1" applyBorder="1" applyAlignment="1">
      <alignment vertical="center"/>
    </xf>
    <xf numFmtId="0" fontId="9" fillId="4" borderId="3" xfId="0" applyFont="1" applyFill="1" applyBorder="1" applyAlignment="1">
      <alignment horizontal="center" vertical="center" wrapText="1"/>
    </xf>
    <xf numFmtId="0" fontId="9" fillId="4" borderId="6" xfId="0" applyFont="1" applyFill="1" applyBorder="1" applyAlignment="1">
      <alignment horizontal="center" vertical="center" wrapText="1"/>
    </xf>
    <xf numFmtId="164" fontId="6" fillId="0" borderId="4" xfId="0" applyNumberFormat="1" applyFont="1" applyBorder="1" applyAlignment="1">
      <alignment horizontal="center" vertical="center" wrapText="1"/>
    </xf>
    <xf numFmtId="0" fontId="6" fillId="0" borderId="5" xfId="4" applyNumberFormat="1" applyFont="1" applyFill="1" applyBorder="1" applyAlignment="1">
      <alignment horizontal="justify" vertical="top"/>
    </xf>
    <xf numFmtId="0" fontId="6" fillId="0" borderId="6" xfId="4" applyNumberFormat="1" applyFont="1" applyFill="1" applyBorder="1" applyAlignment="1">
      <alignment horizontal="justify" vertical="top"/>
    </xf>
    <xf numFmtId="0" fontId="6" fillId="0" borderId="17" xfId="2" applyFont="1" applyBorder="1" applyAlignment="1">
      <alignment horizontal="center"/>
    </xf>
    <xf numFmtId="0" fontId="6" fillId="0" borderId="5" xfId="4" applyNumberFormat="1" applyFont="1" applyFill="1" applyBorder="1" applyAlignment="1">
      <alignment horizontal="justify" vertical="top" wrapText="1"/>
    </xf>
    <xf numFmtId="0" fontId="6" fillId="0" borderId="6" xfId="4" applyNumberFormat="1" applyFont="1" applyFill="1" applyBorder="1" applyAlignment="1">
      <alignment horizontal="justify" vertical="top"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0"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6" fillId="0" borderId="33" xfId="2" applyFont="1" applyBorder="1" applyAlignment="1">
      <alignment horizontal="center"/>
    </xf>
    <xf numFmtId="0" fontId="4" fillId="5" borderId="24" xfId="2" applyFont="1" applyFill="1" applyBorder="1" applyAlignment="1">
      <alignment horizontal="center"/>
    </xf>
    <xf numFmtId="0" fontId="4" fillId="5" borderId="25" xfId="2" applyFont="1" applyFill="1" applyBorder="1" applyAlignment="1">
      <alignment horizontal="center"/>
    </xf>
    <xf numFmtId="0" fontId="4" fillId="5" borderId="30" xfId="2" applyFont="1" applyFill="1" applyBorder="1" applyAlignment="1">
      <alignment horizontal="center"/>
    </xf>
    <xf numFmtId="0" fontId="4" fillId="6" borderId="31" xfId="2" applyFont="1" applyFill="1" applyBorder="1" applyAlignment="1">
      <alignment horizontal="center"/>
    </xf>
    <xf numFmtId="0" fontId="4" fillId="6" borderId="25" xfId="2" applyFont="1" applyFill="1" applyBorder="1" applyAlignment="1">
      <alignment horizontal="center"/>
    </xf>
    <xf numFmtId="0" fontId="4" fillId="6" borderId="30" xfId="2" applyFont="1" applyFill="1" applyBorder="1" applyAlignment="1">
      <alignment horizontal="center"/>
    </xf>
    <xf numFmtId="0" fontId="4" fillId="7" borderId="31"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41" xfId="2" applyFont="1" applyBorder="1" applyAlignment="1">
      <alignment horizontal="center"/>
    </xf>
    <xf numFmtId="0" fontId="6" fillId="0" borderId="42" xfId="2" applyFont="1" applyBorder="1" applyAlignment="1">
      <alignment horizontal="center"/>
    </xf>
    <xf numFmtId="0" fontId="6" fillId="0" borderId="43" xfId="2" applyFont="1" applyBorder="1" applyAlignment="1">
      <alignment horizontal="center"/>
    </xf>
    <xf numFmtId="0" fontId="6" fillId="0" borderId="44" xfId="2" applyFont="1" applyBorder="1" applyAlignment="1">
      <alignment horizontal="center"/>
    </xf>
    <xf numFmtId="0" fontId="6" fillId="0" borderId="45" xfId="2" applyFont="1" applyBorder="1" applyAlignment="1">
      <alignment horizontal="center"/>
    </xf>
    <xf numFmtId="0" fontId="7" fillId="2" borderId="21" xfId="2" applyFont="1" applyFill="1" applyBorder="1" applyAlignment="1">
      <alignment horizontal="center" vertical="center" wrapText="1"/>
    </xf>
    <xf numFmtId="0" fontId="7" fillId="2" borderId="22" xfId="2" applyFont="1" applyFill="1" applyBorder="1" applyAlignment="1">
      <alignment horizontal="center" vertical="center" wrapText="1"/>
    </xf>
    <xf numFmtId="0" fontId="7" fillId="2" borderId="23" xfId="2" applyFont="1" applyFill="1" applyBorder="1" applyAlignment="1">
      <alignment horizontal="center" vertical="center" wrapText="1"/>
    </xf>
    <xf numFmtId="0" fontId="6" fillId="0" borderId="29" xfId="3" applyFont="1" applyBorder="1" applyAlignment="1">
      <alignment horizontal="center" vertical="center" wrapText="1"/>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0" fontId="6" fillId="0" borderId="21"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0" fontId="2" fillId="0" borderId="0" xfId="2" applyFont="1" applyAlignment="1">
      <alignment horizontal="center" wrapText="1"/>
    </xf>
    <xf numFmtId="0" fontId="6" fillId="0" borderId="27" xfId="2" applyFont="1" applyBorder="1" applyAlignment="1">
      <alignment horizontal="center" wrapText="1"/>
    </xf>
    <xf numFmtId="0" fontId="3" fillId="0" borderId="5" xfId="2" applyFont="1" applyBorder="1" applyAlignment="1">
      <alignment horizontal="center" vertical="center" wrapText="1"/>
    </xf>
    <xf numFmtId="0" fontId="6" fillId="0" borderId="37" xfId="3" applyFont="1" applyBorder="1" applyAlignment="1">
      <alignment horizontal="justify" wrapText="1"/>
    </xf>
    <xf numFmtId="0" fontId="6" fillId="0" borderId="35" xfId="3" applyFont="1" applyBorder="1" applyAlignment="1">
      <alignment horizontal="justify" wrapText="1"/>
    </xf>
    <xf numFmtId="0" fontId="6" fillId="0" borderId="36" xfId="3" applyFont="1" applyBorder="1" applyAlignment="1">
      <alignment horizontal="justify" wrapText="1"/>
    </xf>
    <xf numFmtId="9" fontId="6" fillId="0" borderId="37" xfId="3" applyNumberFormat="1" applyFont="1" applyBorder="1" applyAlignment="1">
      <alignment horizontal="center" vertical="center" wrapText="1"/>
    </xf>
    <xf numFmtId="0" fontId="15" fillId="0" borderId="21" xfId="3" applyFont="1" applyBorder="1" applyAlignment="1">
      <alignment horizontal="center" vertical="center" wrapText="1"/>
    </xf>
    <xf numFmtId="0" fontId="4" fillId="2" borderId="118" xfId="0" applyFont="1" applyFill="1" applyBorder="1" applyAlignment="1">
      <alignment horizontal="center" vertical="center" wrapText="1"/>
    </xf>
    <xf numFmtId="0" fontId="4" fillId="2" borderId="128" xfId="0" applyFont="1" applyFill="1" applyBorder="1" applyAlignment="1">
      <alignment horizontal="center" vertical="center" wrapText="1"/>
    </xf>
    <xf numFmtId="0" fontId="6" fillId="0" borderId="51" xfId="4" applyNumberFormat="1" applyFont="1" applyFill="1" applyBorder="1" applyAlignment="1">
      <alignment horizontal="justify" vertical="top" wrapText="1"/>
    </xf>
    <xf numFmtId="0" fontId="6" fillId="0" borderId="54" xfId="4" applyNumberFormat="1" applyFont="1" applyFill="1" applyBorder="1" applyAlignment="1">
      <alignment horizontal="justify" vertical="top" wrapText="1"/>
    </xf>
    <xf numFmtId="0" fontId="6" fillId="0" borderId="55" xfId="4" applyNumberFormat="1" applyFont="1" applyFill="1" applyBorder="1" applyAlignment="1">
      <alignment horizontal="justify" vertical="top"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39"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40" xfId="2" applyFont="1" applyFill="1" applyBorder="1" applyAlignment="1">
      <alignment horizontal="center" vertical="center" wrapText="1"/>
    </xf>
    <xf numFmtId="164" fontId="6" fillId="0" borderId="1" xfId="2" applyNumberFormat="1" applyFont="1" applyBorder="1" applyAlignment="1">
      <alignment horizontal="center" vertical="center"/>
    </xf>
    <xf numFmtId="0" fontId="6" fillId="0" borderId="2" xfId="2" applyFont="1" applyBorder="1" applyAlignment="1">
      <alignment horizontal="center" vertical="center"/>
    </xf>
    <xf numFmtId="10" fontId="2" fillId="0" borderId="2" xfId="1" applyNumberFormat="1" applyFont="1" applyFill="1" applyBorder="1" applyAlignment="1">
      <alignment horizontal="center" vertical="center"/>
    </xf>
    <xf numFmtId="10" fontId="6" fillId="0" borderId="2" xfId="1" applyNumberFormat="1" applyFont="1" applyFill="1" applyBorder="1" applyAlignment="1">
      <alignment horizontal="center" vertical="center" wrapText="1"/>
    </xf>
    <xf numFmtId="0" fontId="6" fillId="0" borderId="2" xfId="2" applyFont="1" applyBorder="1" applyAlignment="1">
      <alignment horizontal="justify" vertical="center" wrapText="1"/>
    </xf>
    <xf numFmtId="0" fontId="6" fillId="0" borderId="3" xfId="2" applyFont="1" applyBorder="1" applyAlignment="1">
      <alignment horizontal="justify" vertical="center" wrapText="1"/>
    </xf>
    <xf numFmtId="10" fontId="2" fillId="0" borderId="8" xfId="1" applyNumberFormat="1" applyFont="1" applyFill="1" applyBorder="1" applyAlignment="1">
      <alignment horizontal="center" vertical="center"/>
    </xf>
    <xf numFmtId="0" fontId="6" fillId="0" borderId="8" xfId="2" applyFont="1" applyBorder="1" applyAlignment="1">
      <alignment horizontal="justify" vertical="center" wrapText="1"/>
    </xf>
    <xf numFmtId="0" fontId="6" fillId="0" borderId="9" xfId="2" applyFont="1" applyBorder="1" applyAlignment="1">
      <alignment horizontal="justify" vertical="center" wrapText="1"/>
    </xf>
    <xf numFmtId="10" fontId="2" fillId="0" borderId="5" xfId="1" applyNumberFormat="1" applyFont="1" applyFill="1" applyBorder="1" applyAlignment="1">
      <alignment horizontal="center" vertical="center"/>
    </xf>
    <xf numFmtId="9" fontId="2" fillId="0" borderId="5" xfId="1" applyFont="1" applyFill="1" applyBorder="1" applyAlignment="1">
      <alignment horizontal="center" vertical="center"/>
    </xf>
    <xf numFmtId="10" fontId="6" fillId="0" borderId="5" xfId="1" applyNumberFormat="1" applyFont="1" applyFill="1" applyBorder="1" applyAlignment="1">
      <alignment horizontal="center" vertical="center" wrapText="1"/>
    </xf>
    <xf numFmtId="0" fontId="28" fillId="0" borderId="37" xfId="3" applyFont="1" applyBorder="1" applyAlignment="1">
      <alignment horizontal="justify" vertical="center" wrapText="1"/>
    </xf>
    <xf numFmtId="0" fontId="28" fillId="0" borderId="35" xfId="3" applyFont="1" applyBorder="1" applyAlignment="1">
      <alignment horizontal="justify" vertical="center" wrapText="1"/>
    </xf>
    <xf numFmtId="0" fontId="28" fillId="0" borderId="36" xfId="3" applyFont="1" applyBorder="1" applyAlignment="1">
      <alignment horizontal="justify" vertical="center" wrapText="1"/>
    </xf>
    <xf numFmtId="0" fontId="4" fillId="0" borderId="35" xfId="3" applyFont="1" applyBorder="1" applyAlignment="1">
      <alignment horizontal="center" vertical="center" wrapText="1"/>
    </xf>
    <xf numFmtId="0" fontId="4" fillId="0" borderId="36" xfId="3" applyFont="1" applyBorder="1" applyAlignment="1">
      <alignment horizontal="center" vertical="center" wrapText="1"/>
    </xf>
    <xf numFmtId="0" fontId="14" fillId="2" borderId="37" xfId="2" applyFont="1" applyFill="1" applyBorder="1" applyAlignment="1">
      <alignment horizontal="center" vertical="center" wrapText="1"/>
    </xf>
    <xf numFmtId="0" fontId="13" fillId="2" borderId="52"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6" fillId="0" borderId="4" xfId="2" applyFont="1" applyBorder="1" applyAlignment="1">
      <alignment horizontal="center" vertical="center"/>
    </xf>
    <xf numFmtId="0" fontId="5" fillId="0" borderId="5" xfId="2" applyFont="1" applyBorder="1" applyAlignment="1">
      <alignment horizontal="justify" vertical="center" wrapText="1"/>
    </xf>
    <xf numFmtId="0" fontId="5" fillId="0" borderId="6" xfId="2" applyFont="1" applyBorder="1" applyAlignment="1">
      <alignment horizontal="justify" vertical="center" wrapText="1"/>
    </xf>
    <xf numFmtId="0" fontId="6" fillId="0" borderId="7" xfId="2" applyFont="1" applyBorder="1" applyAlignment="1">
      <alignment horizontal="center" vertical="center"/>
    </xf>
    <xf numFmtId="168" fontId="2" fillId="0" borderId="8" xfId="2" applyNumberFormat="1" applyFont="1" applyBorder="1" applyAlignment="1">
      <alignment horizontal="center" vertical="center"/>
    </xf>
    <xf numFmtId="0" fontId="15" fillId="0" borderId="8" xfId="2" applyFont="1" applyBorder="1" applyAlignment="1">
      <alignment horizontal="justify" vertical="center" wrapText="1"/>
    </xf>
    <xf numFmtId="0" fontId="15" fillId="0" borderId="9" xfId="2" applyFont="1" applyBorder="1" applyAlignment="1">
      <alignment horizontal="justify" vertical="center" wrapText="1"/>
    </xf>
    <xf numFmtId="168" fontId="2" fillId="0" borderId="5" xfId="2" applyNumberFormat="1" applyFont="1" applyBorder="1" applyAlignment="1">
      <alignment horizontal="center" vertical="center"/>
    </xf>
    <xf numFmtId="0" fontId="15" fillId="0" borderId="5" xfId="2" applyFont="1" applyBorder="1" applyAlignment="1">
      <alignment horizontal="justify" vertical="center" wrapText="1"/>
    </xf>
    <xf numFmtId="0" fontId="15" fillId="0" borderId="6" xfId="2" applyFont="1" applyBorder="1" applyAlignment="1">
      <alignment horizontal="justify" vertical="center" wrapText="1"/>
    </xf>
    <xf numFmtId="0" fontId="16" fillId="3" borderId="1" xfId="2" applyFont="1" applyFill="1" applyBorder="1" applyAlignment="1">
      <alignment horizontal="center" vertical="center"/>
    </xf>
    <xf numFmtId="0" fontId="16" fillId="3" borderId="2" xfId="2" applyFont="1" applyFill="1" applyBorder="1" applyAlignment="1">
      <alignment horizontal="center" vertical="center"/>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0" fontId="16" fillId="0" borderId="31" xfId="2" applyFont="1" applyBorder="1" applyAlignment="1">
      <alignment horizontal="center" vertical="center" wrapText="1"/>
    </xf>
    <xf numFmtId="0" fontId="16" fillId="0" borderId="25" xfId="2" applyFont="1" applyBorder="1" applyAlignment="1">
      <alignment horizontal="center" vertical="center" wrapText="1"/>
    </xf>
    <xf numFmtId="0" fontId="16" fillId="0" borderId="30" xfId="2" applyFont="1" applyBorder="1" applyAlignment="1">
      <alignment horizontal="center" vertical="center" wrapText="1"/>
    </xf>
    <xf numFmtId="0" fontId="16" fillId="8" borderId="1" xfId="2" applyFont="1" applyFill="1" applyBorder="1" applyAlignment="1">
      <alignment horizontal="center" vertical="center"/>
    </xf>
    <xf numFmtId="0" fontId="16" fillId="8" borderId="2" xfId="2" applyFont="1" applyFill="1" applyBorder="1" applyAlignment="1">
      <alignment horizontal="center" vertical="center"/>
    </xf>
    <xf numFmtId="9" fontId="2" fillId="8" borderId="5" xfId="2" applyNumberFormat="1" applyFont="1" applyFill="1" applyBorder="1" applyAlignment="1">
      <alignment horizontal="center" vertical="center"/>
    </xf>
    <xf numFmtId="0" fontId="2" fillId="8" borderId="5" xfId="2" applyFont="1" applyFill="1" applyBorder="1" applyAlignment="1">
      <alignment horizontal="center" vertical="center"/>
    </xf>
    <xf numFmtId="9" fontId="16" fillId="0" borderId="2" xfId="2" applyNumberFormat="1" applyFont="1" applyBorder="1" applyAlignment="1">
      <alignment horizontal="center" vertical="center"/>
    </xf>
    <xf numFmtId="0" fontId="16" fillId="0" borderId="26" xfId="2" applyFont="1" applyBorder="1" applyAlignment="1">
      <alignment horizontal="center" vertical="center" wrapText="1"/>
    </xf>
    <xf numFmtId="164" fontId="15" fillId="3" borderId="53" xfId="0" applyNumberFormat="1" applyFont="1" applyFill="1" applyBorder="1" applyAlignment="1">
      <alignment horizontal="center" vertical="center" wrapText="1"/>
    </xf>
    <xf numFmtId="0" fontId="15" fillId="3" borderId="54" xfId="0" applyFont="1" applyFill="1" applyBorder="1"/>
    <xf numFmtId="0" fontId="15" fillId="3" borderId="55" xfId="0" applyFont="1" applyFill="1" applyBorder="1"/>
    <xf numFmtId="0" fontId="15" fillId="3" borderId="43" xfId="4" applyNumberFormat="1" applyFont="1" applyFill="1" applyBorder="1" applyAlignment="1">
      <alignment horizontal="center" vertical="center" wrapText="1"/>
    </xf>
    <xf numFmtId="0" fontId="15" fillId="3" borderId="5" xfId="4" applyNumberFormat="1" applyFont="1" applyFill="1" applyBorder="1" applyAlignment="1">
      <alignment horizontal="center" vertical="center" wrapText="1"/>
    </xf>
    <xf numFmtId="0" fontId="15" fillId="3" borderId="6" xfId="4" applyNumberFormat="1" applyFont="1" applyFill="1" applyBorder="1" applyAlignment="1">
      <alignment horizontal="center" vertical="center" wrapText="1"/>
    </xf>
    <xf numFmtId="164" fontId="15" fillId="8" borderId="53" xfId="0" applyNumberFormat="1" applyFont="1" applyFill="1" applyBorder="1" applyAlignment="1">
      <alignment horizontal="center" vertical="center" wrapText="1"/>
    </xf>
    <xf numFmtId="0" fontId="15" fillId="8" borderId="54" xfId="0" applyFont="1" applyFill="1" applyBorder="1"/>
    <xf numFmtId="0" fontId="15" fillId="8" borderId="55" xfId="0" applyFont="1" applyFill="1" applyBorder="1"/>
    <xf numFmtId="0" fontId="15" fillId="8" borderId="43" xfId="4" applyNumberFormat="1" applyFont="1" applyFill="1" applyBorder="1" applyAlignment="1">
      <alignment horizontal="center" vertical="center" wrapText="1"/>
    </xf>
    <xf numFmtId="0" fontId="15" fillId="8" borderId="5" xfId="4" applyNumberFormat="1" applyFont="1" applyFill="1" applyBorder="1" applyAlignment="1">
      <alignment horizontal="center" vertical="center" wrapText="1"/>
    </xf>
    <xf numFmtId="0" fontId="15" fillId="8" borderId="6" xfId="4" applyNumberFormat="1" applyFont="1" applyFill="1" applyBorder="1" applyAlignment="1">
      <alignment horizontal="center" vertical="center" wrapText="1"/>
    </xf>
    <xf numFmtId="0" fontId="15" fillId="0" borderId="51" xfId="4" applyNumberFormat="1" applyFont="1" applyFill="1" applyBorder="1" applyAlignment="1">
      <alignment horizontal="center" vertical="center" wrapText="1"/>
    </xf>
    <xf numFmtId="0" fontId="15" fillId="0" borderId="54" xfId="4" applyNumberFormat="1" applyFont="1" applyFill="1" applyBorder="1" applyAlignment="1">
      <alignment horizontal="center" vertical="center" wrapText="1"/>
    </xf>
    <xf numFmtId="0" fontId="15" fillId="0" borderId="55" xfId="4" applyNumberFormat="1" applyFont="1" applyFill="1" applyBorder="1" applyAlignment="1">
      <alignment horizontal="center" vertical="center" wrapText="1"/>
    </xf>
    <xf numFmtId="0" fontId="12" fillId="0" borderId="37" xfId="3" applyFont="1" applyBorder="1" applyAlignment="1">
      <alignment horizontal="center" vertical="center" wrapText="1"/>
    </xf>
    <xf numFmtId="0" fontId="12" fillId="0" borderId="35" xfId="3" applyFont="1" applyBorder="1" applyAlignment="1">
      <alignment horizontal="center" vertical="center" wrapText="1"/>
    </xf>
    <xf numFmtId="0" fontId="12" fillId="0" borderId="36" xfId="3" applyFont="1" applyBorder="1" applyAlignment="1">
      <alignment horizontal="center" vertical="center" wrapText="1"/>
    </xf>
    <xf numFmtId="0" fontId="16" fillId="3" borderId="72" xfId="2" applyFont="1" applyFill="1" applyBorder="1" applyAlignment="1">
      <alignment horizontal="center" vertical="center"/>
    </xf>
    <xf numFmtId="0" fontId="16" fillId="3" borderId="73" xfId="2" applyFont="1" applyFill="1" applyBorder="1" applyAlignment="1">
      <alignment horizontal="center" vertical="center"/>
    </xf>
    <xf numFmtId="0" fontId="16" fillId="0" borderId="73" xfId="2" applyFont="1" applyBorder="1" applyAlignment="1">
      <alignment horizontal="center" vertical="center"/>
    </xf>
    <xf numFmtId="0" fontId="2" fillId="3" borderId="73" xfId="2" applyFont="1" applyFill="1" applyBorder="1" applyAlignment="1">
      <alignment horizontal="center" vertical="center"/>
    </xf>
    <xf numFmtId="0" fontId="16" fillId="3" borderId="73" xfId="2" applyFont="1" applyFill="1" applyBorder="1" applyAlignment="1">
      <alignment horizontal="center" vertical="center" wrapText="1"/>
    </xf>
    <xf numFmtId="0" fontId="16" fillId="0" borderId="73" xfId="2" applyFont="1" applyBorder="1" applyAlignment="1">
      <alignment horizontal="center" vertical="center" wrapText="1"/>
    </xf>
    <xf numFmtId="0" fontId="16" fillId="0" borderId="74" xfId="2" applyFont="1" applyBorder="1" applyAlignment="1">
      <alignment horizontal="center" vertical="center" wrapText="1"/>
    </xf>
    <xf numFmtId="0" fontId="16" fillId="8" borderId="75" xfId="2" applyFont="1" applyFill="1" applyBorder="1" applyAlignment="1">
      <alignment horizontal="center" vertical="center"/>
    </xf>
    <xf numFmtId="0" fontId="16" fillId="8" borderId="76" xfId="2" applyFont="1" applyFill="1" applyBorder="1" applyAlignment="1">
      <alignment horizontal="center" vertical="center"/>
    </xf>
    <xf numFmtId="0" fontId="2" fillId="8" borderId="76" xfId="2" applyFont="1" applyFill="1" applyBorder="1" applyAlignment="1">
      <alignment horizontal="center" vertical="center"/>
    </xf>
    <xf numFmtId="0" fontId="16" fillId="3" borderId="76" xfId="2" applyFont="1" applyFill="1" applyBorder="1" applyAlignment="1">
      <alignment horizontal="center" vertical="center" wrapText="1"/>
    </xf>
    <xf numFmtId="0" fontId="16" fillId="0" borderId="76" xfId="2" applyFont="1" applyBorder="1" applyAlignment="1">
      <alignment horizontal="center" vertical="center" wrapText="1"/>
    </xf>
    <xf numFmtId="0" fontId="16" fillId="0" borderId="77" xfId="2" applyFont="1" applyBorder="1" applyAlignment="1">
      <alignment horizontal="center" vertical="center" wrapText="1"/>
    </xf>
    <xf numFmtId="1" fontId="16" fillId="0" borderId="73" xfId="2" applyNumberFormat="1" applyFont="1" applyBorder="1" applyAlignment="1">
      <alignment horizontal="center" vertical="center"/>
    </xf>
    <xf numFmtId="0" fontId="17" fillId="4" borderId="65" xfId="0" applyFont="1" applyFill="1" applyBorder="1" applyAlignment="1">
      <alignment horizontal="center" vertical="center" wrapText="1"/>
    </xf>
    <xf numFmtId="0" fontId="17" fillId="4" borderId="66" xfId="0" applyFont="1" applyFill="1" applyBorder="1" applyAlignment="1">
      <alignment horizontal="center" vertical="center" wrapText="1"/>
    </xf>
    <xf numFmtId="0" fontId="17" fillId="4" borderId="67" xfId="0" applyFont="1" applyFill="1" applyBorder="1" applyAlignment="1">
      <alignment horizontal="center" vertical="center" wrapText="1"/>
    </xf>
    <xf numFmtId="0" fontId="17" fillId="4" borderId="70" xfId="0" applyFont="1" applyFill="1" applyBorder="1" applyAlignment="1">
      <alignment horizontal="center" vertical="center" wrapText="1"/>
    </xf>
    <xf numFmtId="0" fontId="17" fillId="4" borderId="68" xfId="0" applyFont="1" applyFill="1" applyBorder="1" applyAlignment="1">
      <alignment horizontal="center" vertical="center" wrapText="1"/>
    </xf>
    <xf numFmtId="0" fontId="17" fillId="4" borderId="66" xfId="0" applyFont="1" applyFill="1" applyBorder="1" applyAlignment="1">
      <alignment horizontal="center" vertical="center"/>
    </xf>
    <xf numFmtId="0" fontId="17" fillId="4" borderId="69" xfId="0" applyFont="1" applyFill="1" applyBorder="1" applyAlignment="1">
      <alignment horizontal="center" vertical="center"/>
    </xf>
    <xf numFmtId="0" fontId="17" fillId="4" borderId="71" xfId="0" applyFont="1" applyFill="1" applyBorder="1" applyAlignment="1">
      <alignment horizontal="center" vertical="center"/>
    </xf>
    <xf numFmtId="0" fontId="15" fillId="3" borderId="51" xfId="4" applyNumberFormat="1" applyFont="1" applyFill="1" applyBorder="1" applyAlignment="1">
      <alignment horizontal="center" vertical="center" wrapText="1"/>
    </xf>
    <xf numFmtId="0" fontId="15" fillId="3" borderId="54" xfId="4" applyNumberFormat="1" applyFont="1" applyFill="1" applyBorder="1" applyAlignment="1">
      <alignment horizontal="center" vertical="center" wrapText="1"/>
    </xf>
    <xf numFmtId="0" fontId="15" fillId="3" borderId="55" xfId="4" applyNumberFormat="1" applyFont="1" applyFill="1" applyBorder="1" applyAlignment="1">
      <alignment horizontal="center" vertical="center" wrapText="1"/>
    </xf>
    <xf numFmtId="0" fontId="15" fillId="8" borderId="43" xfId="4" applyNumberFormat="1" applyFont="1" applyFill="1" applyBorder="1" applyAlignment="1">
      <alignment horizontal="left" vertical="center" wrapText="1"/>
    </xf>
    <xf numFmtId="0" fontId="15" fillId="8" borderId="5" xfId="4" applyNumberFormat="1" applyFont="1" applyFill="1" applyBorder="1" applyAlignment="1">
      <alignment horizontal="left" vertical="center" wrapText="1"/>
    </xf>
    <xf numFmtId="0" fontId="15" fillId="8" borderId="6" xfId="4" applyNumberFormat="1" applyFont="1" applyFill="1" applyBorder="1" applyAlignment="1">
      <alignment horizontal="left" vertical="center" wrapText="1"/>
    </xf>
    <xf numFmtId="0" fontId="15" fillId="0" borderId="54" xfId="0" applyFont="1" applyBorder="1"/>
    <xf numFmtId="0" fontId="15" fillId="0" borderId="55" xfId="0" applyFont="1" applyBorder="1"/>
    <xf numFmtId="16" fontId="6" fillId="0" borderId="37" xfId="3" applyNumberFormat="1" applyFont="1" applyBorder="1" applyAlignment="1">
      <alignment horizontal="center" vertical="center" wrapText="1"/>
    </xf>
    <xf numFmtId="168" fontId="6" fillId="0" borderId="7" xfId="2" applyNumberFormat="1" applyFont="1" applyBorder="1" applyAlignment="1">
      <alignment horizontal="center"/>
    </xf>
    <xf numFmtId="168" fontId="6" fillId="0" borderId="8" xfId="2" applyNumberFormat="1" applyFont="1" applyBorder="1" applyAlignment="1">
      <alignment horizontal="center"/>
    </xf>
    <xf numFmtId="168" fontId="16" fillId="3" borderId="2" xfId="2" applyNumberFormat="1" applyFont="1" applyFill="1" applyBorder="1" applyAlignment="1">
      <alignment horizontal="center" vertical="center"/>
    </xf>
    <xf numFmtId="0" fontId="16" fillId="3" borderId="31" xfId="2" applyFont="1" applyFill="1" applyBorder="1" applyAlignment="1">
      <alignment horizontal="center" vertical="center" wrapText="1"/>
    </xf>
    <xf numFmtId="0" fontId="16" fillId="3" borderId="25" xfId="2" applyFont="1" applyFill="1" applyBorder="1" applyAlignment="1">
      <alignment horizontal="center" vertical="center" wrapText="1"/>
    </xf>
    <xf numFmtId="0" fontId="16" fillId="3" borderId="30" xfId="2" applyFont="1" applyFill="1" applyBorder="1" applyAlignment="1">
      <alignment horizontal="center" vertical="center" wrapText="1"/>
    </xf>
    <xf numFmtId="0" fontId="16" fillId="3" borderId="26" xfId="2" applyFont="1" applyFill="1" applyBorder="1" applyAlignment="1">
      <alignment horizontal="center" vertical="center" wrapText="1"/>
    </xf>
    <xf numFmtId="168" fontId="16" fillId="0" borderId="5" xfId="2" applyNumberFormat="1" applyFont="1" applyBorder="1" applyAlignment="1">
      <alignment horizontal="center" vertical="center"/>
    </xf>
    <xf numFmtId="168" fontId="16" fillId="0" borderId="44" xfId="2" applyNumberFormat="1" applyFont="1" applyBorder="1" applyAlignment="1">
      <alignment horizontal="center" vertical="center"/>
    </xf>
    <xf numFmtId="168" fontId="16" fillId="0" borderId="42" xfId="2" applyNumberFormat="1" applyFont="1" applyBorder="1" applyAlignment="1">
      <alignment horizontal="center" vertical="center"/>
    </xf>
    <xf numFmtId="168" fontId="16" fillId="0" borderId="43" xfId="2" applyNumberFormat="1" applyFont="1" applyBorder="1" applyAlignment="1">
      <alignment horizontal="center" vertical="center"/>
    </xf>
    <xf numFmtId="0" fontId="16" fillId="8" borderId="4" xfId="2" applyFont="1" applyFill="1" applyBorder="1" applyAlignment="1">
      <alignment horizontal="center" vertical="center"/>
    </xf>
    <xf numFmtId="0" fontId="16" fillId="8" borderId="5" xfId="2" applyFont="1" applyFill="1" applyBorder="1" applyAlignment="1">
      <alignment horizontal="center" vertical="center"/>
    </xf>
    <xf numFmtId="9" fontId="16" fillId="8" borderId="44" xfId="2" applyNumberFormat="1" applyFont="1" applyFill="1" applyBorder="1" applyAlignment="1">
      <alignment horizontal="center" vertical="center"/>
    </xf>
    <xf numFmtId="9" fontId="16" fillId="8" borderId="43" xfId="2" applyNumberFormat="1" applyFont="1" applyFill="1" applyBorder="1" applyAlignment="1">
      <alignment horizontal="center" vertical="center"/>
    </xf>
    <xf numFmtId="0" fontId="25" fillId="0" borderId="14" xfId="2" applyFont="1" applyBorder="1" applyAlignment="1">
      <alignment horizontal="center" vertical="center" wrapText="1"/>
    </xf>
    <xf numFmtId="0" fontId="25" fillId="0" borderId="15" xfId="2" applyFont="1" applyBorder="1" applyAlignment="1">
      <alignment horizontal="center" vertical="center"/>
    </xf>
    <xf numFmtId="0" fontId="25" fillId="0" borderId="16" xfId="2" applyFont="1" applyBorder="1" applyAlignment="1">
      <alignment horizontal="center"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20" xfId="2" applyFont="1" applyBorder="1" applyAlignment="1">
      <alignment horizontal="center" vertical="center"/>
    </xf>
    <xf numFmtId="0" fontId="28" fillId="0" borderId="27"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29" xfId="2" applyFont="1" applyBorder="1" applyAlignment="1">
      <alignment horizontal="center" vertical="center" wrapText="1"/>
    </xf>
    <xf numFmtId="49" fontId="28" fillId="0" borderId="14" xfId="2" applyNumberFormat="1" applyFont="1" applyBorder="1" applyAlignment="1">
      <alignment horizontal="center" vertical="center" wrapText="1"/>
    </xf>
    <xf numFmtId="49" fontId="28" fillId="0" borderId="15" xfId="2" applyNumberFormat="1" applyFont="1" applyBorder="1" applyAlignment="1">
      <alignment horizontal="center" vertical="center" wrapText="1"/>
    </xf>
    <xf numFmtId="49" fontId="28" fillId="0" borderId="16" xfId="2" applyNumberFormat="1" applyFont="1" applyBorder="1" applyAlignment="1">
      <alignment horizontal="center" vertical="center" wrapText="1"/>
    </xf>
    <xf numFmtId="49" fontId="28" fillId="0" borderId="18" xfId="2" applyNumberFormat="1" applyFont="1" applyBorder="1" applyAlignment="1">
      <alignment horizontal="center" vertical="center" wrapText="1"/>
    </xf>
    <xf numFmtId="49" fontId="28" fillId="0" borderId="19" xfId="2" applyNumberFormat="1" applyFont="1" applyBorder="1" applyAlignment="1">
      <alignment horizontal="center" vertical="center" wrapText="1"/>
    </xf>
    <xf numFmtId="49" fontId="28" fillId="0" borderId="20" xfId="2" applyNumberFormat="1" applyFont="1" applyBorder="1" applyAlignment="1">
      <alignment horizontal="center" vertical="center" wrapText="1"/>
    </xf>
    <xf numFmtId="9" fontId="28" fillId="0" borderId="21" xfId="3" applyNumberFormat="1" applyFont="1" applyBorder="1" applyAlignment="1">
      <alignment horizontal="center" vertical="center" wrapText="1"/>
    </xf>
    <xf numFmtId="0" fontId="28" fillId="0" borderId="37" xfId="3" applyFont="1" applyBorder="1" applyAlignment="1">
      <alignment horizontal="center" vertical="center" wrapText="1"/>
    </xf>
    <xf numFmtId="0" fontId="7" fillId="3" borderId="22" xfId="3" applyFont="1" applyFill="1" applyBorder="1" applyAlignment="1">
      <alignment horizontal="center" vertical="center" wrapText="1"/>
    </xf>
    <xf numFmtId="0" fontId="7" fillId="3" borderId="23" xfId="3" applyFont="1" applyFill="1" applyBorder="1" applyAlignment="1">
      <alignment horizontal="center" vertical="center" wrapText="1"/>
    </xf>
    <xf numFmtId="10" fontId="28" fillId="0" borderId="33" xfId="2" applyNumberFormat="1" applyFont="1" applyBorder="1" applyAlignment="1">
      <alignment horizontal="center"/>
    </xf>
    <xf numFmtId="10" fontId="28" fillId="0" borderId="29" xfId="2" applyNumberFormat="1" applyFont="1" applyBorder="1" applyAlignment="1">
      <alignment horizontal="center"/>
    </xf>
    <xf numFmtId="10" fontId="28" fillId="0" borderId="27" xfId="2" applyNumberFormat="1" applyFont="1" applyBorder="1" applyAlignment="1">
      <alignment horizontal="center"/>
    </xf>
    <xf numFmtId="10" fontId="28" fillId="0" borderId="28" xfId="2" applyNumberFormat="1" applyFont="1" applyBorder="1" applyAlignment="1">
      <alignment horizontal="center"/>
    </xf>
    <xf numFmtId="10" fontId="28" fillId="0" borderId="32" xfId="2" applyNumberFormat="1" applyFont="1" applyBorder="1" applyAlignment="1">
      <alignment horizontal="center"/>
    </xf>
    <xf numFmtId="0" fontId="42" fillId="2" borderId="52" xfId="0" applyFont="1" applyFill="1" applyBorder="1" applyAlignment="1">
      <alignment horizontal="center" vertical="center" wrapText="1"/>
    </xf>
    <xf numFmtId="0" fontId="42" fillId="2" borderId="116" xfId="0" applyFont="1" applyFill="1" applyBorder="1" applyAlignment="1">
      <alignment horizontal="center" vertical="center" wrapText="1"/>
    </xf>
    <xf numFmtId="10" fontId="2" fillId="0" borderId="5" xfId="2" applyNumberFormat="1" applyFont="1" applyBorder="1" applyAlignment="1">
      <alignment horizontal="center" vertical="center"/>
    </xf>
    <xf numFmtId="0" fontId="5" fillId="0" borderId="5" xfId="2" applyFont="1" applyBorder="1" applyAlignment="1">
      <alignment horizontal="center" vertical="center" wrapText="1"/>
    </xf>
    <xf numFmtId="2" fontId="28" fillId="0" borderId="8" xfId="2" applyNumberFormat="1" applyFont="1" applyBorder="1" applyAlignment="1">
      <alignment horizontal="center"/>
    </xf>
    <xf numFmtId="2" fontId="28" fillId="0" borderId="7" xfId="1" applyNumberFormat="1" applyFont="1" applyFill="1" applyBorder="1" applyAlignment="1">
      <alignment horizontal="center"/>
    </xf>
    <xf numFmtId="2" fontId="28" fillId="0" borderId="8" xfId="1" applyNumberFormat="1" applyFont="1" applyFill="1" applyBorder="1" applyAlignment="1">
      <alignment horizontal="center"/>
    </xf>
    <xf numFmtId="0" fontId="6" fillId="0" borderId="5" xfId="0" applyFont="1" applyBorder="1" applyAlignment="1">
      <alignment vertical="center" wrapText="1"/>
    </xf>
    <xf numFmtId="170" fontId="2" fillId="0" borderId="5" xfId="2" applyNumberFormat="1" applyFont="1" applyBorder="1" applyAlignment="1">
      <alignment horizontal="center" vertical="center" wrapText="1"/>
    </xf>
    <xf numFmtId="2" fontId="28" fillId="0" borderId="33" xfId="2" applyNumberFormat="1" applyFont="1" applyBorder="1" applyAlignment="1">
      <alignment horizontal="center"/>
    </xf>
    <xf numFmtId="2" fontId="28" fillId="0" borderId="29" xfId="2" applyNumberFormat="1" applyFont="1" applyBorder="1" applyAlignment="1">
      <alignment horizontal="center"/>
    </xf>
    <xf numFmtId="2" fontId="28" fillId="0" borderId="27" xfId="2" applyNumberFormat="1" applyFont="1" applyBorder="1" applyAlignment="1">
      <alignment horizontal="center"/>
    </xf>
    <xf numFmtId="2" fontId="28" fillId="0" borderId="28" xfId="2" applyNumberFormat="1" applyFont="1" applyBorder="1" applyAlignment="1">
      <alignment horizontal="center"/>
    </xf>
    <xf numFmtId="2" fontId="28" fillId="0" borderId="32" xfId="2" applyNumberFormat="1" applyFont="1" applyBorder="1" applyAlignment="1">
      <alignment horizontal="center"/>
    </xf>
    <xf numFmtId="0" fontId="7" fillId="2" borderId="52" xfId="0" applyFont="1" applyFill="1" applyBorder="1" applyAlignment="1">
      <alignment horizontal="center" vertical="center" wrapText="1"/>
    </xf>
    <xf numFmtId="0" fontId="7" fillId="2" borderId="116" xfId="0" applyFont="1" applyFill="1" applyBorder="1" applyAlignment="1">
      <alignment horizontal="center" vertical="center" wrapText="1"/>
    </xf>
    <xf numFmtId="164" fontId="6" fillId="0" borderId="7" xfId="0" applyNumberFormat="1" applyFont="1" applyBorder="1" applyAlignment="1">
      <alignment horizontal="center" vertical="center" wrapText="1"/>
    </xf>
    <xf numFmtId="0" fontId="6" fillId="0" borderId="8" xfId="0" applyFont="1" applyBorder="1" applyAlignment="1"/>
    <xf numFmtId="0" fontId="4" fillId="2" borderId="34" xfId="2" applyFont="1" applyFill="1" applyBorder="1" applyAlignment="1">
      <alignment horizontal="center" vertical="center"/>
    </xf>
    <xf numFmtId="0" fontId="4" fillId="2" borderId="35" xfId="2" applyFont="1" applyFill="1" applyBorder="1" applyAlignment="1">
      <alignment horizontal="center" vertical="center"/>
    </xf>
    <xf numFmtId="0" fontId="4" fillId="2" borderId="36" xfId="2" applyFont="1" applyFill="1" applyBorder="1" applyAlignment="1">
      <alignment horizontal="center" vertical="center"/>
    </xf>
    <xf numFmtId="10" fontId="2" fillId="0" borderId="5" xfId="1" applyNumberFormat="1" applyFont="1" applyFill="1" applyBorder="1" applyAlignment="1">
      <alignment horizontal="center" vertical="center" wrapText="1"/>
    </xf>
    <xf numFmtId="0" fontId="9" fillId="4" borderId="131" xfId="0" applyFont="1" applyFill="1" applyBorder="1" applyAlignment="1">
      <alignment horizontal="center" vertical="center" wrapText="1"/>
    </xf>
    <xf numFmtId="0" fontId="9" fillId="4" borderId="63" xfId="0" applyFont="1" applyFill="1" applyBorder="1" applyAlignment="1">
      <alignment horizontal="center" vertical="center" wrapText="1"/>
    </xf>
    <xf numFmtId="0" fontId="9" fillId="4" borderId="63" xfId="0" applyFont="1" applyFill="1" applyBorder="1" applyAlignment="1">
      <alignment horizontal="center" vertical="center"/>
    </xf>
    <xf numFmtId="0" fontId="9" fillId="4" borderId="64" xfId="0" applyFont="1" applyFill="1" applyBorder="1" applyAlignment="1">
      <alignment horizontal="center" vertical="center"/>
    </xf>
    <xf numFmtId="2" fontId="6" fillId="0" borderId="5" xfId="1" applyNumberFormat="1" applyFont="1" applyFill="1" applyBorder="1" applyAlignment="1">
      <alignment horizontal="center" vertical="center" wrapText="1"/>
    </xf>
    <xf numFmtId="9" fontId="6" fillId="0" borderId="30" xfId="3" applyNumberFormat="1" applyFont="1" applyBorder="1" applyAlignment="1">
      <alignment horizontal="justify" vertical="center" wrapText="1"/>
    </xf>
    <xf numFmtId="9" fontId="6" fillId="0" borderId="2" xfId="3" applyNumberFormat="1" applyFont="1" applyBorder="1" applyAlignment="1">
      <alignment horizontal="justify" vertical="center" wrapText="1"/>
    </xf>
    <xf numFmtId="9" fontId="6" fillId="0" borderId="31" xfId="3" applyNumberFormat="1" applyFont="1" applyBorder="1" applyAlignment="1">
      <alignment horizontal="justify" vertical="center" wrapText="1"/>
    </xf>
    <xf numFmtId="9" fontId="6" fillId="0" borderId="32" xfId="3" applyNumberFormat="1" applyFont="1" applyBorder="1" applyAlignment="1">
      <alignment horizontal="justify" vertical="center" wrapText="1"/>
    </xf>
    <xf numFmtId="9" fontId="6" fillId="0" borderId="8" xfId="3" applyNumberFormat="1" applyFont="1" applyBorder="1" applyAlignment="1">
      <alignment horizontal="justify" vertical="center" wrapText="1"/>
    </xf>
    <xf numFmtId="9" fontId="6" fillId="0" borderId="33" xfId="3" applyNumberFormat="1" applyFont="1" applyBorder="1" applyAlignment="1">
      <alignment horizontal="justify" vertical="center" wrapText="1"/>
    </xf>
    <xf numFmtId="9" fontId="6" fillId="0" borderId="33" xfId="2" applyNumberFormat="1" applyFont="1" applyBorder="1" applyAlignment="1">
      <alignment horizontal="center"/>
    </xf>
    <xf numFmtId="9" fontId="6" fillId="0" borderId="29" xfId="2" applyNumberFormat="1" applyFont="1" applyBorder="1" applyAlignment="1">
      <alignment horizontal="center"/>
    </xf>
    <xf numFmtId="9" fontId="6" fillId="0" borderId="27" xfId="2" applyNumberFormat="1" applyFont="1" applyBorder="1" applyAlignment="1">
      <alignment horizontal="center"/>
    </xf>
    <xf numFmtId="9" fontId="6" fillId="0" borderId="28" xfId="2" applyNumberFormat="1" applyFont="1" applyBorder="1" applyAlignment="1">
      <alignment horizontal="center"/>
    </xf>
    <xf numFmtId="9" fontId="6" fillId="0" borderId="32" xfId="2" applyNumberFormat="1" applyFont="1" applyBorder="1" applyAlignment="1">
      <alignment horizontal="center"/>
    </xf>
    <xf numFmtId="10" fontId="2" fillId="0" borderId="54" xfId="1" applyNumberFormat="1" applyFont="1" applyFill="1" applyBorder="1" applyAlignment="1">
      <alignment horizontal="center" vertical="center" wrapText="1"/>
    </xf>
    <xf numFmtId="0" fontId="2" fillId="0" borderId="54" xfId="2" applyFont="1" applyBorder="1" applyAlignment="1">
      <alignment horizontal="justify" vertical="center" wrapText="1"/>
    </xf>
    <xf numFmtId="0" fontId="2" fillId="0" borderId="6" xfId="2" applyFont="1" applyBorder="1" applyAlignment="1">
      <alignment horizontal="center" vertical="center"/>
    </xf>
    <xf numFmtId="0" fontId="8" fillId="0" borderId="27" xfId="2" applyFont="1" applyBorder="1" applyAlignment="1">
      <alignment horizontal="center" vertical="center" wrapText="1"/>
    </xf>
    <xf numFmtId="0" fontId="8" fillId="0" borderId="28" xfId="2" applyFont="1" applyBorder="1" applyAlignment="1">
      <alignment horizontal="center" vertical="center"/>
    </xf>
    <xf numFmtId="0" fontId="8" fillId="0" borderId="29" xfId="2" applyFont="1" applyBorder="1" applyAlignment="1">
      <alignment horizontal="center" vertical="center"/>
    </xf>
    <xf numFmtId="0" fontId="6" fillId="3" borderId="51" xfId="4" applyNumberFormat="1" applyFont="1" applyFill="1" applyBorder="1" applyAlignment="1">
      <alignment horizontal="center" vertical="center" wrapText="1"/>
    </xf>
    <xf numFmtId="0" fontId="6" fillId="3" borderId="54" xfId="4" applyNumberFormat="1" applyFont="1" applyFill="1" applyBorder="1" applyAlignment="1">
      <alignment horizontal="center" vertical="center" wrapText="1"/>
    </xf>
    <xf numFmtId="0" fontId="6" fillId="3" borderId="55" xfId="4" applyNumberFormat="1" applyFont="1" applyFill="1" applyBorder="1" applyAlignment="1">
      <alignment horizontal="center" vertical="center" wrapText="1"/>
    </xf>
    <xf numFmtId="168" fontId="6" fillId="0" borderId="27" xfId="2" applyNumberFormat="1" applyFont="1" applyBorder="1" applyAlignment="1">
      <alignment horizontal="center"/>
    </xf>
    <xf numFmtId="168" fontId="6" fillId="0" borderId="28" xfId="2" applyNumberFormat="1" applyFont="1" applyBorder="1" applyAlignment="1">
      <alignment horizontal="center"/>
    </xf>
    <xf numFmtId="168" fontId="6" fillId="0" borderId="32" xfId="2" applyNumberFormat="1" applyFont="1" applyBorder="1" applyAlignment="1">
      <alignment horizontal="center"/>
    </xf>
    <xf numFmtId="168" fontId="6" fillId="0" borderId="33" xfId="2" applyNumberFormat="1" applyFont="1" applyBorder="1" applyAlignment="1">
      <alignment horizontal="center"/>
    </xf>
    <xf numFmtId="168" fontId="6" fillId="0" borderId="9" xfId="2" applyNumberFormat="1" applyFont="1" applyBorder="1" applyAlignment="1">
      <alignment horizontal="center"/>
    </xf>
    <xf numFmtId="9" fontId="2" fillId="3" borderId="2" xfId="2" applyNumberFormat="1" applyFont="1" applyFill="1" applyBorder="1" applyAlignment="1">
      <alignment horizontal="center" vertical="center"/>
    </xf>
    <xf numFmtId="0" fontId="2" fillId="3" borderId="2" xfId="2" applyFont="1" applyFill="1" applyBorder="1" applyAlignment="1">
      <alignment horizontal="center" vertical="center"/>
    </xf>
    <xf numFmtId="0" fontId="5" fillId="3" borderId="5" xfId="2" applyFont="1" applyFill="1" applyBorder="1" applyAlignment="1">
      <alignment horizontal="center" vertical="center" wrapText="1"/>
    </xf>
    <xf numFmtId="0" fontId="2" fillId="0" borderId="7" xfId="2" applyFont="1" applyBorder="1" applyAlignment="1">
      <alignment horizontal="center" vertical="center"/>
    </xf>
    <xf numFmtId="0" fontId="2" fillId="0" borderId="9" xfId="2" applyFont="1" applyBorder="1" applyAlignment="1">
      <alignment horizontal="center" vertical="center"/>
    </xf>
    <xf numFmtId="15" fontId="6" fillId="0" borderId="14" xfId="2" applyNumberFormat="1" applyFont="1" applyBorder="1" applyAlignment="1">
      <alignment horizontal="center" vertical="center" wrapText="1"/>
    </xf>
    <xf numFmtId="15" fontId="6" fillId="0" borderId="15" xfId="2" applyNumberFormat="1" applyFont="1" applyBorder="1" applyAlignment="1">
      <alignment horizontal="center" vertical="center" wrapText="1"/>
    </xf>
    <xf numFmtId="15" fontId="6" fillId="0" borderId="16" xfId="2" applyNumberFormat="1" applyFont="1" applyBorder="1" applyAlignment="1">
      <alignment horizontal="center" vertical="center" wrapText="1"/>
    </xf>
    <xf numFmtId="15" fontId="6" fillId="0" borderId="18" xfId="2" applyNumberFormat="1" applyFont="1" applyBorder="1" applyAlignment="1">
      <alignment horizontal="center" vertical="center" wrapText="1"/>
    </xf>
    <xf numFmtId="15" fontId="6" fillId="0" borderId="19" xfId="2" applyNumberFormat="1" applyFont="1" applyBorder="1" applyAlignment="1">
      <alignment horizontal="center" vertical="center" wrapText="1"/>
    </xf>
    <xf numFmtId="15" fontId="6" fillId="0" borderId="20" xfId="2" applyNumberFormat="1" applyFont="1" applyBorder="1" applyAlignment="1">
      <alignment horizontal="center" vertical="center" wrapText="1"/>
    </xf>
    <xf numFmtId="10" fontId="6" fillId="0" borderId="7" xfId="2" applyNumberFormat="1" applyFont="1" applyBorder="1" applyAlignment="1">
      <alignment horizontal="center"/>
    </xf>
    <xf numFmtId="10" fontId="6" fillId="0" borderId="8" xfId="2" applyNumberFormat="1" applyFont="1" applyBorder="1" applyAlignment="1">
      <alignment horizontal="center"/>
    </xf>
    <xf numFmtId="0" fontId="22" fillId="3" borderId="5" xfId="2" applyFont="1" applyFill="1" applyBorder="1" applyAlignment="1">
      <alignment horizontal="center" vertical="center" wrapText="1"/>
    </xf>
    <xf numFmtId="0" fontId="22" fillId="0" borderId="5" xfId="2" applyFont="1" applyBorder="1" applyAlignment="1">
      <alignment horizontal="center" vertical="center" wrapText="1"/>
    </xf>
    <xf numFmtId="0" fontId="22" fillId="0" borderId="6" xfId="2" applyFont="1" applyBorder="1" applyAlignment="1">
      <alignment horizontal="center" vertical="center" wrapText="1"/>
    </xf>
    <xf numFmtId="0" fontId="13" fillId="3" borderId="14" xfId="2" applyFont="1" applyFill="1" applyBorder="1" applyAlignment="1">
      <alignment horizontal="center" vertical="center" wrapText="1"/>
    </xf>
    <xf numFmtId="0" fontId="13" fillId="3" borderId="15" xfId="2" applyFont="1" applyFill="1" applyBorder="1" applyAlignment="1">
      <alignment horizontal="center" vertical="center" wrapText="1"/>
    </xf>
    <xf numFmtId="0" fontId="13" fillId="3" borderId="16" xfId="2" applyFont="1" applyFill="1" applyBorder="1" applyAlignment="1">
      <alignment horizontal="center" vertical="center" wrapText="1"/>
    </xf>
    <xf numFmtId="0" fontId="13" fillId="3" borderId="18" xfId="2" applyFont="1" applyFill="1" applyBorder="1" applyAlignment="1">
      <alignment horizontal="center" vertical="center" wrapText="1"/>
    </xf>
    <xf numFmtId="0" fontId="13" fillId="3" borderId="19" xfId="2" applyFont="1" applyFill="1" applyBorder="1" applyAlignment="1">
      <alignment horizontal="center" vertical="center" wrapText="1"/>
    </xf>
    <xf numFmtId="0" fontId="13" fillId="3" borderId="20" xfId="2" applyFont="1" applyFill="1" applyBorder="1" applyAlignment="1">
      <alignment horizontal="center" vertical="center" wrapText="1"/>
    </xf>
    <xf numFmtId="9" fontId="5" fillId="0" borderId="21" xfId="3" applyNumberFormat="1" applyBorder="1" applyAlignment="1">
      <alignment horizontal="center" vertical="center" wrapText="1"/>
    </xf>
    <xf numFmtId="9" fontId="5" fillId="0" borderId="22" xfId="3" applyNumberFormat="1" applyBorder="1" applyAlignment="1">
      <alignment horizontal="center" vertical="center" wrapText="1"/>
    </xf>
    <xf numFmtId="9" fontId="5" fillId="0" borderId="23" xfId="3" applyNumberFormat="1" applyBorder="1" applyAlignment="1">
      <alignment horizontal="center" vertical="center" wrapText="1"/>
    </xf>
    <xf numFmtId="0" fontId="5" fillId="0" borderId="28" xfId="2" applyFont="1" applyBorder="1" applyAlignment="1">
      <alignment horizontal="center" vertical="center" wrapText="1"/>
    </xf>
    <xf numFmtId="0" fontId="5" fillId="0" borderId="29" xfId="2" applyFont="1" applyBorder="1" applyAlignment="1">
      <alignment horizontal="center" vertical="center" wrapText="1"/>
    </xf>
    <xf numFmtId="0" fontId="5" fillId="0" borderId="7" xfId="2" applyFont="1" applyBorder="1" applyAlignment="1">
      <alignment horizontal="center" vertical="center" wrapText="1"/>
    </xf>
    <xf numFmtId="49" fontId="5" fillId="0" borderId="14" xfId="2" applyNumberFormat="1" applyFont="1" applyBorder="1" applyAlignment="1">
      <alignment horizontal="center" vertical="center" wrapText="1"/>
    </xf>
    <xf numFmtId="49" fontId="5" fillId="0" borderId="15" xfId="2" applyNumberFormat="1" applyFont="1" applyBorder="1" applyAlignment="1">
      <alignment horizontal="center" vertical="center" wrapText="1"/>
    </xf>
    <xf numFmtId="49" fontId="5" fillId="0" borderId="16" xfId="2" applyNumberFormat="1" applyFont="1" applyBorder="1" applyAlignment="1">
      <alignment horizontal="center" vertical="center" wrapText="1"/>
    </xf>
    <xf numFmtId="49" fontId="5" fillId="0" borderId="18" xfId="2" applyNumberFormat="1" applyFont="1" applyBorder="1" applyAlignment="1">
      <alignment horizontal="center" vertical="center" wrapText="1"/>
    </xf>
    <xf numFmtId="49" fontId="5" fillId="0" borderId="19" xfId="2" applyNumberFormat="1" applyFont="1" applyBorder="1" applyAlignment="1">
      <alignment horizontal="center" vertical="center" wrapText="1"/>
    </xf>
    <xf numFmtId="49" fontId="5" fillId="0" borderId="20" xfId="2" applyNumberFormat="1" applyFont="1" applyBorder="1" applyAlignment="1">
      <alignment horizontal="center" vertical="center" wrapText="1"/>
    </xf>
    <xf numFmtId="0" fontId="5" fillId="0" borderId="21" xfId="3" applyBorder="1" applyAlignment="1">
      <alignment horizontal="center" vertical="center" wrapText="1"/>
    </xf>
    <xf numFmtId="0" fontId="5" fillId="0" borderId="22" xfId="3" applyBorder="1" applyAlignment="1">
      <alignment horizontal="center" vertical="center" wrapText="1"/>
    </xf>
    <xf numFmtId="0" fontId="5" fillId="0" borderId="23" xfId="3" applyBorder="1" applyAlignment="1">
      <alignment horizontal="center" vertical="center" wrapText="1"/>
    </xf>
    <xf numFmtId="0" fontId="5" fillId="3" borderId="21" xfId="3" applyFill="1" applyBorder="1" applyAlignment="1">
      <alignment horizontal="center" vertical="center" wrapText="1"/>
    </xf>
    <xf numFmtId="0" fontId="5" fillId="3" borderId="22" xfId="3" applyFill="1" applyBorder="1" applyAlignment="1">
      <alignment horizontal="center" vertical="center" wrapText="1"/>
    </xf>
    <xf numFmtId="0" fontId="5" fillId="3" borderId="23" xfId="3" applyFill="1" applyBorder="1" applyAlignment="1">
      <alignment horizontal="center" vertical="center" wrapText="1"/>
    </xf>
    <xf numFmtId="9" fontId="6" fillId="0" borderId="7" xfId="2" applyNumberFormat="1" applyFont="1" applyBorder="1" applyAlignment="1">
      <alignment horizontal="center" vertical="center"/>
    </xf>
    <xf numFmtId="9" fontId="6" fillId="0" borderId="8" xfId="2" applyNumberFormat="1" applyFont="1" applyBorder="1" applyAlignment="1">
      <alignment horizontal="center" vertical="center"/>
    </xf>
    <xf numFmtId="0" fontId="5" fillId="0" borderId="12" xfId="4" applyNumberFormat="1" applyFont="1" applyFill="1" applyBorder="1" applyAlignment="1">
      <alignment horizontal="center" vertical="center" wrapText="1"/>
    </xf>
    <xf numFmtId="0" fontId="5" fillId="0" borderId="63" xfId="4" applyNumberFormat="1" applyFont="1" applyFill="1" applyBorder="1" applyAlignment="1">
      <alignment horizontal="center" vertical="center" wrapText="1"/>
    </xf>
    <xf numFmtId="0" fontId="5" fillId="0" borderId="64" xfId="4" applyNumberFormat="1"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40"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23" fillId="4" borderId="19" xfId="0" applyFont="1" applyFill="1" applyBorder="1" applyAlignment="1">
      <alignment horizontal="center" vertical="center"/>
    </xf>
    <xf numFmtId="0" fontId="23" fillId="4" borderId="20" xfId="0" applyFont="1" applyFill="1" applyBorder="1" applyAlignment="1">
      <alignment horizontal="center" vertical="center"/>
    </xf>
    <xf numFmtId="0" fontId="22" fillId="0" borderId="4" xfId="2" applyFont="1" applyBorder="1" applyAlignment="1">
      <alignment horizontal="center" vertical="center"/>
    </xf>
    <xf numFmtId="0" fontId="22" fillId="0" borderId="5" xfId="2" applyFont="1" applyBorder="1" applyAlignment="1">
      <alignment horizontal="center" vertical="center"/>
    </xf>
    <xf numFmtId="9" fontId="22" fillId="0" borderId="5" xfId="2" applyNumberFormat="1" applyFont="1" applyBorder="1" applyAlignment="1">
      <alignment horizontal="center" vertical="center"/>
    </xf>
    <xf numFmtId="0" fontId="22" fillId="0" borderId="44"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43" xfId="2" applyFont="1" applyBorder="1" applyAlignment="1">
      <alignment horizontal="center" vertical="center" wrapText="1"/>
    </xf>
    <xf numFmtId="0" fontId="22" fillId="0" borderId="45" xfId="2" applyFont="1" applyBorder="1" applyAlignment="1">
      <alignment horizontal="center" vertical="center" wrapText="1"/>
    </xf>
    <xf numFmtId="9" fontId="22" fillId="0" borderId="8" xfId="2" applyNumberFormat="1" applyFont="1" applyBorder="1" applyAlignment="1">
      <alignment horizontal="center" vertical="center"/>
    </xf>
    <xf numFmtId="0" fontId="22" fillId="0" borderId="8" xfId="2" applyFont="1" applyBorder="1" applyAlignment="1">
      <alignment horizontal="center" vertical="center"/>
    </xf>
    <xf numFmtId="0" fontId="22" fillId="0" borderId="33" xfId="2" applyFont="1" applyBorder="1" applyAlignment="1">
      <alignment horizontal="center" vertical="center" wrapText="1"/>
    </xf>
    <xf numFmtId="0" fontId="22" fillId="0" borderId="28" xfId="2" applyFont="1" applyBorder="1" applyAlignment="1">
      <alignment horizontal="center" vertical="center" wrapText="1"/>
    </xf>
    <xf numFmtId="0" fontId="22" fillId="0" borderId="32" xfId="2" applyFont="1" applyBorder="1" applyAlignment="1">
      <alignment horizontal="center" vertical="center" wrapText="1"/>
    </xf>
    <xf numFmtId="0" fontId="22" fillId="0" borderId="29" xfId="2" applyFont="1" applyBorder="1" applyAlignment="1">
      <alignment horizontal="center" vertical="center" wrapText="1"/>
    </xf>
    <xf numFmtId="0" fontId="22" fillId="0" borderId="44" xfId="2" applyFont="1" applyBorder="1" applyAlignment="1">
      <alignment horizontal="center" vertical="center"/>
    </xf>
    <xf numFmtId="0" fontId="22" fillId="0" borderId="42" xfId="2" applyFont="1" applyBorder="1" applyAlignment="1">
      <alignment horizontal="center" vertical="center"/>
    </xf>
    <xf numFmtId="0" fontId="22" fillId="0" borderId="43" xfId="2" applyFont="1" applyBorder="1" applyAlignment="1">
      <alignment horizontal="center" vertical="center"/>
    </xf>
    <xf numFmtId="0" fontId="22" fillId="0" borderId="45" xfId="2" applyFont="1" applyBorder="1" applyAlignment="1">
      <alignment horizontal="center" vertical="center"/>
    </xf>
    <xf numFmtId="10" fontId="6" fillId="0" borderId="21" xfId="3" applyNumberFormat="1" applyFont="1" applyBorder="1" applyAlignment="1">
      <alignment horizontal="center" vertical="center" wrapText="1"/>
    </xf>
    <xf numFmtId="0" fontId="2" fillId="0" borderId="45" xfId="2" applyFont="1" applyBorder="1" applyAlignment="1">
      <alignment horizontal="center" vertical="center"/>
    </xf>
    <xf numFmtId="0" fontId="2" fillId="0" borderId="33" xfId="2" applyFont="1" applyBorder="1" applyAlignment="1">
      <alignment horizontal="center" vertical="center"/>
    </xf>
    <xf numFmtId="0" fontId="2" fillId="0" borderId="28" xfId="2" applyFont="1" applyBorder="1" applyAlignment="1">
      <alignment horizontal="center" vertical="center"/>
    </xf>
    <xf numFmtId="0" fontId="2" fillId="0" borderId="32" xfId="2" applyFont="1" applyBorder="1" applyAlignment="1">
      <alignment horizontal="center" vertical="center"/>
    </xf>
    <xf numFmtId="0" fontId="2" fillId="0" borderId="29" xfId="2" applyFont="1" applyBorder="1" applyAlignment="1">
      <alignment horizontal="center" vertical="center"/>
    </xf>
    <xf numFmtId="0" fontId="2" fillId="3" borderId="31"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0" xfId="2" applyFont="1" applyFill="1" applyBorder="1" applyAlignment="1">
      <alignment horizontal="center" vertical="center" wrapText="1"/>
    </xf>
    <xf numFmtId="0" fontId="2" fillId="3" borderId="26" xfId="2" applyFont="1" applyFill="1" applyBorder="1" applyAlignment="1">
      <alignment horizontal="center" vertical="center" wrapText="1"/>
    </xf>
    <xf numFmtId="0" fontId="4" fillId="2" borderId="121" xfId="2" applyFont="1" applyFill="1" applyBorder="1" applyAlignment="1">
      <alignment horizontal="center" vertical="center" wrapText="1"/>
    </xf>
    <xf numFmtId="1" fontId="6" fillId="0" borderId="21" xfId="1" applyNumberFormat="1" applyFont="1" applyFill="1" applyBorder="1" applyAlignment="1">
      <alignment horizontal="center" vertical="center" wrapText="1"/>
    </xf>
    <xf numFmtId="1" fontId="6" fillId="0" borderId="23" xfId="1" applyNumberFormat="1" applyFont="1" applyFill="1" applyBorder="1" applyAlignment="1">
      <alignment horizontal="center" vertical="center" wrapText="1"/>
    </xf>
    <xf numFmtId="1" fontId="6" fillId="0" borderId="7" xfId="1" applyNumberFormat="1" applyFont="1" applyFill="1" applyBorder="1" applyAlignment="1">
      <alignment horizontal="center"/>
    </xf>
    <xf numFmtId="1" fontId="6" fillId="0" borderId="8" xfId="1" applyNumberFormat="1" applyFont="1" applyFill="1" applyBorder="1" applyAlignment="1">
      <alignment horizontal="center"/>
    </xf>
    <xf numFmtId="1" fontId="6" fillId="0" borderId="9" xfId="1" applyNumberFormat="1" applyFont="1" applyFill="1" applyBorder="1" applyAlignment="1">
      <alignment horizontal="center"/>
    </xf>
    <xf numFmtId="0" fontId="2" fillId="0" borderId="27" xfId="2" applyFont="1" applyBorder="1" applyAlignment="1">
      <alignment horizontal="center"/>
    </xf>
    <xf numFmtId="0" fontId="6" fillId="0" borderId="54" xfId="0" applyFont="1" applyBorder="1" applyAlignment="1">
      <alignment vertical="center"/>
    </xf>
    <xf numFmtId="0" fontId="6" fillId="0" borderId="49" xfId="0" applyFont="1" applyBorder="1" applyAlignment="1">
      <alignment vertical="center"/>
    </xf>
    <xf numFmtId="10" fontId="2" fillId="0" borderId="54" xfId="1" applyNumberFormat="1" applyFont="1" applyFill="1" applyBorder="1" applyAlignment="1">
      <alignment horizontal="center" vertical="center"/>
    </xf>
    <xf numFmtId="10" fontId="2" fillId="3" borderId="54" xfId="2" applyNumberFormat="1" applyFont="1" applyFill="1" applyBorder="1" applyAlignment="1">
      <alignment horizontal="center" vertical="center"/>
    </xf>
    <xf numFmtId="0" fontId="2" fillId="3" borderId="54" xfId="2" applyFont="1" applyFill="1" applyBorder="1" applyAlignment="1">
      <alignment horizontal="center" vertical="center"/>
    </xf>
    <xf numFmtId="0" fontId="22" fillId="3" borderId="31" xfId="2" applyFont="1" applyFill="1" applyBorder="1" applyAlignment="1">
      <alignment horizontal="center" vertical="center" wrapText="1"/>
    </xf>
    <xf numFmtId="0" fontId="22" fillId="3" borderId="25" xfId="2" applyFont="1" applyFill="1" applyBorder="1" applyAlignment="1">
      <alignment horizontal="center" vertical="center" wrapText="1"/>
    </xf>
    <xf numFmtId="0" fontId="22" fillId="3" borderId="30" xfId="2" applyFont="1" applyFill="1" applyBorder="1" applyAlignment="1">
      <alignment horizontal="center" vertical="center" wrapText="1"/>
    </xf>
    <xf numFmtId="0" fontId="22" fillId="3" borderId="26" xfId="2" applyFont="1" applyFill="1" applyBorder="1" applyAlignment="1">
      <alignment horizontal="center" vertical="center" wrapText="1"/>
    </xf>
    <xf numFmtId="10" fontId="2" fillId="3" borderId="5" xfId="2" applyNumberFormat="1" applyFont="1" applyFill="1" applyBorder="1" applyAlignment="1">
      <alignment horizontal="center" vertical="center"/>
    </xf>
    <xf numFmtId="164" fontId="6" fillId="3" borderId="53" xfId="0" applyNumberFormat="1" applyFont="1" applyFill="1" applyBorder="1" applyAlignment="1">
      <alignment horizontal="center" vertical="center" wrapText="1"/>
    </xf>
    <xf numFmtId="0" fontId="6" fillId="3" borderId="54" xfId="0" applyFont="1" applyFill="1" applyBorder="1" applyAlignment="1">
      <alignment vertical="center"/>
    </xf>
    <xf numFmtId="0" fontId="6" fillId="3" borderId="49" xfId="0" applyFont="1" applyFill="1" applyBorder="1" applyAlignment="1">
      <alignment vertical="center"/>
    </xf>
    <xf numFmtId="10" fontId="2" fillId="3" borderId="5" xfId="1" applyNumberFormat="1" applyFont="1" applyFill="1" applyBorder="1" applyAlignment="1">
      <alignment horizontal="center" vertical="center"/>
    </xf>
    <xf numFmtId="9" fontId="6" fillId="0" borderId="14" xfId="3" applyNumberFormat="1" applyFont="1" applyBorder="1" applyAlignment="1">
      <alignment horizontal="center" vertical="center" wrapText="1"/>
    </xf>
    <xf numFmtId="9" fontId="6" fillId="0" borderId="15" xfId="3" applyNumberFormat="1" applyFont="1" applyBorder="1" applyAlignment="1">
      <alignment horizontal="center" vertical="center" wrapText="1"/>
    </xf>
    <xf numFmtId="9" fontId="6" fillId="0" borderId="16" xfId="3" applyNumberFormat="1" applyFont="1" applyBorder="1" applyAlignment="1">
      <alignment horizontal="center" vertical="center" wrapText="1"/>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6" fillId="3" borderId="29" xfId="2" applyFont="1" applyFill="1" applyBorder="1" applyAlignment="1">
      <alignment horizontal="center" vertical="center"/>
    </xf>
    <xf numFmtId="0" fontId="6" fillId="3" borderId="54" xfId="0" applyFont="1" applyFill="1" applyBorder="1" applyAlignment="1"/>
    <xf numFmtId="0" fontId="6" fillId="3" borderId="55" xfId="0" applyFont="1" applyFill="1" applyBorder="1" applyAlignment="1"/>
    <xf numFmtId="0" fontId="22" fillId="0" borderId="2" xfId="2" applyFont="1" applyBorder="1" applyAlignment="1">
      <alignment horizontal="center" vertical="center"/>
    </xf>
    <xf numFmtId="0" fontId="22" fillId="0" borderId="31" xfId="2" applyFont="1" applyBorder="1" applyAlignment="1">
      <alignment horizontal="center" vertical="center" wrapText="1"/>
    </xf>
    <xf numFmtId="0" fontId="22" fillId="0" borderId="25" xfId="2" applyFont="1" applyBorder="1" applyAlignment="1">
      <alignment horizontal="center" vertical="center" wrapText="1"/>
    </xf>
    <xf numFmtId="0" fontId="22" fillId="0" borderId="30" xfId="2" applyFont="1" applyBorder="1" applyAlignment="1">
      <alignment horizontal="center" vertical="center" wrapText="1"/>
    </xf>
    <xf numFmtId="0" fontId="22" fillId="0" borderId="26" xfId="2" applyFont="1" applyBorder="1" applyAlignment="1">
      <alignment horizontal="center" vertical="center" wrapText="1"/>
    </xf>
    <xf numFmtId="0" fontId="6" fillId="3" borderId="7" xfId="2" applyFont="1" applyFill="1" applyBorder="1" applyAlignment="1">
      <alignment horizontal="center"/>
    </xf>
    <xf numFmtId="0" fontId="2" fillId="0" borderId="31" xfId="2" applyFont="1" applyBorder="1" applyAlignment="1">
      <alignment horizontal="center" wrapText="1"/>
    </xf>
    <xf numFmtId="0" fontId="2" fillId="0" borderId="25" xfId="2" applyFont="1" applyBorder="1" applyAlignment="1">
      <alignment horizontal="center" wrapText="1"/>
    </xf>
    <xf numFmtId="0" fontId="2" fillId="0" borderId="30" xfId="2" applyFont="1" applyBorder="1" applyAlignment="1">
      <alignment horizontal="center" wrapText="1"/>
    </xf>
    <xf numFmtId="9" fontId="2" fillId="0" borderId="5" xfId="2" applyNumberFormat="1" applyFont="1" applyBorder="1" applyAlignment="1">
      <alignment horizontal="center"/>
    </xf>
    <xf numFmtId="0" fontId="2" fillId="0" borderId="14" xfId="2" applyFont="1" applyFill="1" applyBorder="1" applyAlignment="1">
      <alignment horizontal="center" vertical="center" wrapText="1"/>
    </xf>
    <xf numFmtId="0" fontId="2" fillId="0" borderId="15"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0" xfId="2" applyFont="1" applyFill="1" applyBorder="1" applyAlignment="1">
      <alignment horizontal="center" vertical="center"/>
    </xf>
    <xf numFmtId="9" fontId="6" fillId="0" borderId="21"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0" fontId="6" fillId="0" borderId="27"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29" xfId="2" applyFont="1" applyFill="1" applyBorder="1" applyAlignment="1">
      <alignment horizontal="center" vertical="center" wrapText="1"/>
    </xf>
    <xf numFmtId="0" fontId="2" fillId="0" borderId="1" xfId="2" applyFont="1" applyFill="1" applyBorder="1" applyAlignment="1">
      <alignment horizontal="center"/>
    </xf>
    <xf numFmtId="0" fontId="2" fillId="0" borderId="2" xfId="2" applyFont="1" applyFill="1" applyBorder="1" applyAlignment="1">
      <alignment horizontal="center"/>
    </xf>
    <xf numFmtId="0" fontId="2" fillId="0" borderId="4" xfId="2" applyFont="1" applyFill="1" applyBorder="1" applyAlignment="1">
      <alignment horizontal="center"/>
    </xf>
    <xf numFmtId="0" fontId="2" fillId="0" borderId="5"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3" fillId="0" borderId="2"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4" fillId="0" borderId="5" xfId="2" applyFont="1" applyFill="1" applyBorder="1" applyAlignment="1">
      <alignment horizontal="left" vertical="center" wrapText="1"/>
    </xf>
    <xf numFmtId="0" fontId="4" fillId="0" borderId="6" xfId="2" applyFont="1" applyFill="1" applyBorder="1" applyAlignment="1">
      <alignment horizontal="left" vertical="center" wrapText="1"/>
    </xf>
    <xf numFmtId="0" fontId="4" fillId="0" borderId="8" xfId="2" applyFont="1" applyFill="1" applyBorder="1" applyAlignment="1">
      <alignment horizontal="left" vertical="center" wrapText="1"/>
    </xf>
    <xf numFmtId="0" fontId="4" fillId="0" borderId="9" xfId="2" applyFont="1" applyFill="1" applyBorder="1" applyAlignment="1">
      <alignment horizontal="left" vertical="center" wrapText="1"/>
    </xf>
    <xf numFmtId="0" fontId="6" fillId="0" borderId="37" xfId="3" applyFont="1" applyFill="1" applyBorder="1" applyAlignment="1">
      <alignment horizontal="center" vertical="center" wrapText="1"/>
    </xf>
    <xf numFmtId="0" fontId="6" fillId="0" borderId="35" xfId="3" applyFont="1" applyFill="1" applyBorder="1" applyAlignment="1">
      <alignment horizontal="center" vertical="center" wrapText="1"/>
    </xf>
    <xf numFmtId="0" fontId="6" fillId="0" borderId="36" xfId="3"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0" fontId="6" fillId="0" borderId="27" xfId="2" applyFont="1" applyFill="1" applyBorder="1" applyAlignment="1">
      <alignment horizontal="center" vertical="center"/>
    </xf>
    <xf numFmtId="0" fontId="6" fillId="0" borderId="28" xfId="2" applyFont="1" applyFill="1" applyBorder="1" applyAlignment="1">
      <alignment horizontal="center" vertical="center"/>
    </xf>
    <xf numFmtId="0" fontId="6" fillId="0" borderId="29" xfId="2" applyFont="1" applyFill="1" applyBorder="1" applyAlignment="1">
      <alignment horizontal="center" vertical="center"/>
    </xf>
    <xf numFmtId="0" fontId="6" fillId="0" borderId="7"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8" fillId="0" borderId="21" xfId="3" applyFont="1" applyFill="1" applyBorder="1" applyAlignment="1">
      <alignment horizontal="center" vertical="center" wrapText="1"/>
    </xf>
    <xf numFmtId="0" fontId="8" fillId="0" borderId="22" xfId="3" applyFont="1" applyFill="1" applyBorder="1" applyAlignment="1">
      <alignment horizontal="center" vertical="center" wrapText="1"/>
    </xf>
    <xf numFmtId="0" fontId="8" fillId="0" borderId="23" xfId="3"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8" xfId="2" applyFont="1" applyFill="1" applyBorder="1" applyAlignment="1">
      <alignment horizontal="center" vertical="center"/>
    </xf>
    <xf numFmtId="0" fontId="6" fillId="0" borderId="9" xfId="2" applyFont="1" applyFill="1" applyBorder="1" applyAlignment="1">
      <alignment horizontal="center" vertical="center"/>
    </xf>
    <xf numFmtId="164" fontId="6" fillId="6" borderId="53" xfId="0" applyNumberFormat="1" applyFont="1" applyFill="1" applyBorder="1" applyAlignment="1">
      <alignment horizontal="center" vertical="center" wrapText="1"/>
    </xf>
    <xf numFmtId="0" fontId="6" fillId="6" borderId="54" xfId="0" applyFont="1" applyFill="1" applyBorder="1"/>
    <xf numFmtId="0" fontId="6" fillId="6" borderId="55" xfId="0" applyFont="1" applyFill="1" applyBorder="1"/>
    <xf numFmtId="164" fontId="6" fillId="0" borderId="53" xfId="0" applyNumberFormat="1" applyFont="1" applyFill="1" applyBorder="1" applyAlignment="1">
      <alignment horizontal="center" vertical="center" wrapText="1"/>
    </xf>
    <xf numFmtId="0" fontId="6" fillId="0" borderId="54" xfId="0" applyFont="1" applyFill="1" applyBorder="1"/>
    <xf numFmtId="0" fontId="6" fillId="0" borderId="55" xfId="0" applyFont="1" applyFill="1" applyBorder="1"/>
    <xf numFmtId="0" fontId="6" fillId="0" borderId="41" xfId="4" applyNumberFormat="1" applyFont="1" applyFill="1" applyBorder="1" applyAlignment="1">
      <alignment horizontal="center" vertical="center" wrapText="1"/>
    </xf>
    <xf numFmtId="0" fontId="6" fillId="0" borderId="42" xfId="4" applyNumberFormat="1" applyFont="1" applyFill="1" applyBorder="1" applyAlignment="1">
      <alignment horizontal="center" vertical="center" wrapText="1"/>
    </xf>
    <xf numFmtId="0" fontId="6" fillId="0" borderId="45" xfId="4" applyNumberFormat="1" applyFont="1" applyFill="1" applyBorder="1" applyAlignment="1">
      <alignment horizontal="center" vertical="center" wrapText="1"/>
    </xf>
    <xf numFmtId="0" fontId="6" fillId="0" borderId="7" xfId="2" applyFont="1" applyFill="1" applyBorder="1" applyAlignment="1">
      <alignment horizontal="center"/>
    </xf>
    <xf numFmtId="0" fontId="6" fillId="0" borderId="8" xfId="2" applyFont="1" applyFill="1" applyBorder="1" applyAlignment="1">
      <alignment horizontal="center"/>
    </xf>
    <xf numFmtId="9" fontId="6" fillId="0" borderId="8" xfId="2" applyNumberFormat="1" applyFont="1" applyFill="1" applyBorder="1" applyAlignment="1">
      <alignment horizontal="center"/>
    </xf>
    <xf numFmtId="0" fontId="6" fillId="0" borderId="9" xfId="2" applyFont="1" applyFill="1" applyBorder="1" applyAlignment="1">
      <alignment horizontal="center"/>
    </xf>
    <xf numFmtId="0" fontId="4" fillId="4" borderId="0" xfId="2" applyFont="1" applyFill="1" applyBorder="1" applyAlignment="1">
      <alignment horizontal="center" vertical="center"/>
    </xf>
    <xf numFmtId="0" fontId="6" fillId="0" borderId="4" xfId="2" applyFont="1" applyFill="1" applyBorder="1" applyAlignment="1">
      <alignment horizontal="center"/>
    </xf>
    <xf numFmtId="0" fontId="6" fillId="0" borderId="5" xfId="2" applyFont="1" applyFill="1" applyBorder="1" applyAlignment="1">
      <alignment horizontal="center"/>
    </xf>
    <xf numFmtId="0" fontId="6" fillId="0" borderId="6" xfId="2" applyFont="1" applyFill="1" applyBorder="1" applyAlignment="1">
      <alignment horizontal="center"/>
    </xf>
    <xf numFmtId="0" fontId="14" fillId="2" borderId="0"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39"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0"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0" xfId="0" applyFont="1" applyFill="1" applyBorder="1" applyAlignment="1">
      <alignment horizontal="center" vertical="center"/>
    </xf>
    <xf numFmtId="0" fontId="5" fillId="6" borderId="1" xfId="2" applyFont="1" applyFill="1" applyBorder="1" applyAlignment="1">
      <alignment horizontal="center" vertical="center" wrapText="1"/>
    </xf>
    <xf numFmtId="0" fontId="5" fillId="6" borderId="2" xfId="2" applyFont="1" applyFill="1" applyBorder="1" applyAlignment="1">
      <alignment horizontal="center" vertical="center" wrapText="1"/>
    </xf>
    <xf numFmtId="9" fontId="5" fillId="0" borderId="2" xfId="2" applyNumberFormat="1" applyFont="1" applyBorder="1" applyAlignment="1">
      <alignment horizontal="center" vertical="center" wrapText="1"/>
    </xf>
    <xf numFmtId="0" fontId="5" fillId="0" borderId="2" xfId="2" applyFont="1" applyBorder="1" applyAlignment="1">
      <alignment horizontal="center" vertical="center" wrapText="1"/>
    </xf>
    <xf numFmtId="9" fontId="5" fillId="0" borderId="2" xfId="2" applyNumberFormat="1" applyFont="1" applyBorder="1" applyAlignment="1">
      <alignment horizontal="center" vertical="center"/>
    </xf>
    <xf numFmtId="0" fontId="5" fillId="0" borderId="2" xfId="2" applyFont="1" applyBorder="1" applyAlignment="1">
      <alignment horizontal="center" vertical="center"/>
    </xf>
    <xf numFmtId="0" fontId="5" fillId="0" borderId="31"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31" xfId="2" applyFont="1" applyBorder="1" applyAlignment="1">
      <alignment horizontal="left" wrapText="1"/>
    </xf>
    <xf numFmtId="0" fontId="5" fillId="0" borderId="25" xfId="2" applyFont="1" applyBorder="1" applyAlignment="1">
      <alignment horizontal="left" wrapText="1"/>
    </xf>
    <xf numFmtId="0" fontId="5" fillId="0" borderId="26" xfId="2" applyFont="1" applyBorder="1" applyAlignment="1">
      <alignment horizontal="left" wrapText="1"/>
    </xf>
    <xf numFmtId="0" fontId="5" fillId="0" borderId="1" xfId="2" applyFont="1" applyBorder="1" applyAlignment="1">
      <alignment horizontal="center" vertical="center" wrapText="1"/>
    </xf>
    <xf numFmtId="0" fontId="5" fillId="0" borderId="5" xfId="2" applyFont="1" applyFill="1" applyBorder="1" applyAlignment="1">
      <alignment horizontal="center"/>
    </xf>
    <xf numFmtId="0" fontId="5" fillId="0" borderId="44" xfId="2" applyFont="1" applyFill="1" applyBorder="1" applyAlignment="1">
      <alignment horizontal="center"/>
    </xf>
    <xf numFmtId="0" fontId="5" fillId="0" borderId="42" xfId="2" applyFont="1" applyFill="1" applyBorder="1" applyAlignment="1">
      <alignment horizontal="center"/>
    </xf>
    <xf numFmtId="0" fontId="5" fillId="0" borderId="43" xfId="2" applyFont="1" applyFill="1" applyBorder="1" applyAlignment="1">
      <alignment horizontal="center"/>
    </xf>
    <xf numFmtId="0" fontId="5" fillId="0" borderId="44" xfId="2" applyFont="1" applyFill="1" applyBorder="1" applyAlignment="1">
      <alignment horizontal="left" wrapText="1"/>
    </xf>
    <xf numFmtId="0" fontId="5" fillId="0" borderId="42" xfId="2" applyFont="1" applyFill="1" applyBorder="1" applyAlignment="1">
      <alignment horizontal="left" wrapText="1"/>
    </xf>
    <xf numFmtId="0" fontId="5" fillId="0" borderId="45" xfId="2" applyFont="1" applyFill="1" applyBorder="1" applyAlignment="1">
      <alignment horizontal="left" wrapText="1"/>
    </xf>
    <xf numFmtId="0" fontId="5" fillId="0" borderId="4" xfId="2" applyFont="1" applyFill="1" applyBorder="1" applyAlignment="1">
      <alignment horizontal="center"/>
    </xf>
    <xf numFmtId="0" fontId="5" fillId="0" borderId="45" xfId="2" applyFont="1" applyFill="1" applyBorder="1" applyAlignment="1">
      <alignment horizontal="center"/>
    </xf>
    <xf numFmtId="0" fontId="6" fillId="0" borderId="51" xfId="4" applyNumberFormat="1" applyFont="1" applyFill="1" applyBorder="1" applyAlignment="1">
      <alignment horizontal="left" vertical="center" wrapText="1"/>
    </xf>
    <xf numFmtId="0" fontId="6" fillId="0" borderId="54" xfId="4" applyNumberFormat="1" applyFont="1" applyFill="1" applyBorder="1" applyAlignment="1">
      <alignment horizontal="left" vertical="center" wrapText="1"/>
    </xf>
    <xf numFmtId="0" fontId="6" fillId="0" borderId="55" xfId="4" applyNumberFormat="1" applyFont="1" applyFill="1" applyBorder="1" applyAlignment="1">
      <alignment horizontal="left" vertical="center" wrapText="1"/>
    </xf>
    <xf numFmtId="9" fontId="2" fillId="0" borderId="2" xfId="2" applyNumberFormat="1" applyFont="1" applyBorder="1" applyAlignment="1">
      <alignment horizontal="center" vertical="center" wrapText="1"/>
    </xf>
    <xf numFmtId="0" fontId="2" fillId="0" borderId="44" xfId="2" applyFont="1" applyFill="1" applyBorder="1" applyAlignment="1">
      <alignment horizontal="center"/>
    </xf>
    <xf numFmtId="0" fontId="2" fillId="0" borderId="42" xfId="2" applyFont="1" applyFill="1" applyBorder="1" applyAlignment="1">
      <alignment horizontal="center"/>
    </xf>
    <xf numFmtId="0" fontId="2" fillId="0" borderId="43" xfId="2" applyFont="1" applyFill="1" applyBorder="1" applyAlignment="1">
      <alignment horizontal="center"/>
    </xf>
    <xf numFmtId="0" fontId="2" fillId="0" borderId="45" xfId="2" applyFont="1" applyFill="1" applyBorder="1" applyAlignment="1">
      <alignment horizontal="center"/>
    </xf>
    <xf numFmtId="0" fontId="2" fillId="0" borderId="26" xfId="2" applyFont="1" applyBorder="1" applyAlignment="1">
      <alignment horizontal="center" wrapText="1"/>
    </xf>
    <xf numFmtId="0" fontId="4" fillId="3" borderId="5" xfId="2" applyFont="1" applyFill="1" applyBorder="1" applyAlignment="1">
      <alignment horizontal="left" vertical="center" wrapText="1"/>
    </xf>
    <xf numFmtId="0" fontId="4" fillId="3" borderId="6" xfId="2" applyFont="1" applyFill="1" applyBorder="1" applyAlignment="1">
      <alignment horizontal="left" vertical="center" wrapText="1"/>
    </xf>
    <xf numFmtId="9" fontId="2" fillId="0" borderId="31" xfId="2" applyNumberFormat="1" applyFont="1" applyBorder="1" applyAlignment="1">
      <alignment horizontal="center" vertical="center" wrapText="1"/>
    </xf>
    <xf numFmtId="0" fontId="6" fillId="0" borderId="5" xfId="0" applyFont="1" applyBorder="1"/>
    <xf numFmtId="0" fontId="6" fillId="0" borderId="8" xfId="0" applyFont="1" applyBorder="1"/>
    <xf numFmtId="0" fontId="2" fillId="0" borderId="5" xfId="2" applyFont="1" applyBorder="1" applyAlignment="1">
      <alignment horizontal="left" vertical="center" wrapText="1"/>
    </xf>
    <xf numFmtId="0" fontId="2" fillId="0" borderId="6" xfId="2" applyFont="1" applyBorder="1" applyAlignment="1">
      <alignment horizontal="left" vertical="center" wrapText="1"/>
    </xf>
    <xf numFmtId="0" fontId="6" fillId="0" borderId="5" xfId="0" applyFont="1" applyBorder="1" applyAlignment="1">
      <alignment vertical="center"/>
    </xf>
    <xf numFmtId="9" fontId="2" fillId="0" borderId="5" xfId="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5" xfId="0" applyFont="1" applyBorder="1"/>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164" fontId="4" fillId="0" borderId="125" xfId="0" applyNumberFormat="1" applyFont="1" applyBorder="1" applyAlignment="1">
      <alignment horizontal="center" vertical="center" wrapText="1"/>
    </xf>
    <xf numFmtId="0" fontId="4" fillId="0" borderId="126" xfId="0" applyFont="1" applyBorder="1"/>
    <xf numFmtId="0" fontId="6" fillId="0" borderId="44" xfId="4" applyNumberFormat="1" applyFont="1" applyFill="1" applyBorder="1" applyAlignment="1">
      <alignment horizontal="center" vertical="center" wrapText="1"/>
    </xf>
    <xf numFmtId="164" fontId="4" fillId="0" borderId="118" xfId="0" applyNumberFormat="1" applyFont="1" applyBorder="1" applyAlignment="1">
      <alignment horizontal="center" vertical="center" wrapText="1"/>
    </xf>
    <xf numFmtId="0" fontId="4" fillId="0" borderId="119" xfId="0" applyFont="1" applyBorder="1"/>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9" fontId="6" fillId="0" borderId="7" xfId="11" applyNumberFormat="1" applyFont="1" applyBorder="1" applyAlignment="1">
      <alignment horizontal="center"/>
    </xf>
    <xf numFmtId="0" fontId="6" fillId="0" borderId="8" xfId="11" applyFont="1" applyBorder="1" applyAlignment="1">
      <alignment horizontal="center"/>
    </xf>
    <xf numFmtId="10" fontId="6" fillId="0" borderId="8" xfId="11" applyNumberFormat="1" applyFont="1" applyBorder="1" applyAlignment="1">
      <alignment horizontal="center"/>
    </xf>
    <xf numFmtId="9" fontId="6" fillId="0" borderId="8" xfId="11" applyNumberFormat="1" applyFont="1" applyBorder="1" applyAlignment="1">
      <alignment horizontal="center"/>
    </xf>
    <xf numFmtId="0" fontId="6" fillId="0" borderId="9" xfId="11" applyFont="1" applyBorder="1" applyAlignment="1">
      <alignment horizontal="center"/>
    </xf>
    <xf numFmtId="0" fontId="13" fillId="2" borderId="34" xfId="2" applyFont="1" applyFill="1" applyBorder="1" applyAlignment="1">
      <alignment horizontal="center" vertical="center" wrapText="1"/>
    </xf>
    <xf numFmtId="0" fontId="13" fillId="2" borderId="35" xfId="2" applyFont="1" applyFill="1" applyBorder="1" applyAlignment="1">
      <alignment horizontal="center" vertical="center" wrapText="1"/>
    </xf>
    <xf numFmtId="0" fontId="13" fillId="2" borderId="36" xfId="2" applyFont="1" applyFill="1" applyBorder="1" applyAlignment="1">
      <alignment horizontal="center" vertical="center" wrapText="1"/>
    </xf>
    <xf numFmtId="0" fontId="6" fillId="3" borderId="22" xfId="3" applyFont="1" applyFill="1" applyBorder="1" applyAlignment="1">
      <alignment horizontal="center" vertical="center" wrapText="1"/>
    </xf>
    <xf numFmtId="0" fontId="6" fillId="3" borderId="23" xfId="3" applyFont="1" applyFill="1" applyBorder="1" applyAlignment="1">
      <alignment horizontal="center" vertical="center" wrapText="1"/>
    </xf>
    <xf numFmtId="0" fontId="13" fillId="2" borderId="24"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6"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2" borderId="2" xfId="2" applyFont="1" applyFill="1" applyBorder="1" applyAlignment="1">
      <alignment horizontal="center" vertical="center" wrapText="1"/>
    </xf>
    <xf numFmtId="0" fontId="13" fillId="2" borderId="3" xfId="2" applyFont="1" applyFill="1" applyBorder="1" applyAlignment="1">
      <alignment horizontal="center" vertical="center" wrapText="1"/>
    </xf>
    <xf numFmtId="0" fontId="13" fillId="2" borderId="7" xfId="2" applyFont="1" applyFill="1" applyBorder="1" applyAlignment="1">
      <alignment horizontal="center" vertical="center" wrapText="1"/>
    </xf>
    <xf numFmtId="0" fontId="13" fillId="2" borderId="8" xfId="2" applyFont="1" applyFill="1" applyBorder="1" applyAlignment="1">
      <alignment horizontal="center" vertical="center" wrapText="1"/>
    </xf>
    <xf numFmtId="0" fontId="13" fillId="2" borderId="9" xfId="2" applyFont="1" applyFill="1" applyBorder="1" applyAlignment="1">
      <alignment horizontal="center" vertical="center" wrapText="1"/>
    </xf>
    <xf numFmtId="0" fontId="13" fillId="2" borderId="1" xfId="11" applyFont="1" applyFill="1" applyBorder="1" applyAlignment="1">
      <alignment horizontal="center" vertical="center" wrapText="1"/>
    </xf>
    <xf numFmtId="0" fontId="13" fillId="2" borderId="2" xfId="11" applyFont="1" applyFill="1" applyBorder="1" applyAlignment="1">
      <alignment horizontal="center" vertical="center" wrapText="1"/>
    </xf>
    <xf numFmtId="0" fontId="13" fillId="2" borderId="3" xfId="11" applyFont="1" applyFill="1" applyBorder="1" applyAlignment="1">
      <alignment horizontal="center" vertical="center" wrapText="1"/>
    </xf>
    <xf numFmtId="0" fontId="6" fillId="0" borderId="7" xfId="11" applyFont="1" applyBorder="1" applyAlignment="1">
      <alignment horizontal="center" vertical="center" wrapText="1"/>
    </xf>
    <xf numFmtId="0" fontId="6" fillId="0" borderId="8" xfId="11" applyFont="1" applyBorder="1" applyAlignment="1">
      <alignment horizontal="center" vertical="center" wrapText="1"/>
    </xf>
    <xf numFmtId="0" fontId="6" fillId="0" borderId="9" xfId="11" applyFont="1" applyBorder="1" applyAlignment="1">
      <alignment horizontal="center" vertical="center" wrapText="1"/>
    </xf>
    <xf numFmtId="0" fontId="62" fillId="0" borderId="14" xfId="11" applyFont="1" applyBorder="1" applyAlignment="1">
      <alignment horizontal="center" vertical="center" wrapText="1"/>
    </xf>
    <xf numFmtId="0" fontId="62" fillId="0" borderId="15" xfId="11" applyFont="1" applyBorder="1" applyAlignment="1">
      <alignment horizontal="center" vertical="center"/>
    </xf>
    <xf numFmtId="0" fontId="62" fillId="0" borderId="16" xfId="11" applyFont="1" applyBorder="1" applyAlignment="1">
      <alignment horizontal="center" vertical="center"/>
    </xf>
    <xf numFmtId="0" fontId="62" fillId="0" borderId="18" xfId="11" applyFont="1" applyBorder="1" applyAlignment="1">
      <alignment horizontal="center" vertical="center"/>
    </xf>
    <xf numFmtId="0" fontId="62" fillId="0" borderId="19" xfId="11" applyFont="1" applyBorder="1" applyAlignment="1">
      <alignment horizontal="center" vertical="center"/>
    </xf>
    <xf numFmtId="0" fontId="62" fillId="0" borderId="20" xfId="11" applyFont="1" applyBorder="1" applyAlignment="1">
      <alignment horizontal="center" vertical="center"/>
    </xf>
    <xf numFmtId="0" fontId="6" fillId="0" borderId="27" xfId="11" applyFont="1" applyBorder="1" applyAlignment="1">
      <alignment horizontal="center" vertical="center" wrapText="1"/>
    </xf>
    <xf numFmtId="0" fontId="6" fillId="0" borderId="28" xfId="11" applyFont="1" applyBorder="1" applyAlignment="1">
      <alignment horizontal="center" vertical="center" wrapText="1"/>
    </xf>
    <xf numFmtId="0" fontId="6" fillId="0" borderId="29" xfId="11" applyFont="1" applyBorder="1" applyAlignment="1">
      <alignment horizontal="center" vertical="center" wrapText="1"/>
    </xf>
    <xf numFmtId="0" fontId="62" fillId="0" borderId="2" xfId="2" applyFont="1" applyBorder="1" applyAlignment="1">
      <alignment horizontal="center" vertical="center" wrapText="1"/>
    </xf>
    <xf numFmtId="0" fontId="62" fillId="0" borderId="3" xfId="2" applyFont="1" applyBorder="1" applyAlignment="1">
      <alignment horizontal="center" vertical="center" wrapText="1"/>
    </xf>
    <xf numFmtId="0" fontId="4" fillId="3" borderId="14" xfId="11" applyFont="1" applyFill="1" applyBorder="1" applyAlignment="1">
      <alignment horizontal="center" vertical="center" wrapText="1"/>
    </xf>
    <xf numFmtId="0" fontId="4" fillId="3" borderId="15" xfId="11" applyFont="1" applyFill="1" applyBorder="1" applyAlignment="1">
      <alignment horizontal="center" vertical="center" wrapText="1"/>
    </xf>
    <xf numFmtId="0" fontId="4" fillId="3" borderId="16" xfId="11" applyFont="1" applyFill="1" applyBorder="1" applyAlignment="1">
      <alignment horizontal="center" vertical="center" wrapText="1"/>
    </xf>
    <xf numFmtId="0" fontId="4" fillId="3" borderId="18" xfId="11" applyFont="1" applyFill="1" applyBorder="1" applyAlignment="1">
      <alignment horizontal="center" vertical="center" wrapText="1"/>
    </xf>
    <xf numFmtId="0" fontId="4" fillId="3" borderId="19" xfId="11" applyFont="1" applyFill="1" applyBorder="1" applyAlignment="1">
      <alignment horizontal="center" vertical="center" wrapText="1"/>
    </xf>
    <xf numFmtId="0" fontId="4" fillId="3" borderId="20" xfId="11" applyFont="1" applyFill="1" applyBorder="1" applyAlignment="1">
      <alignment horizontal="center" vertical="center" wrapText="1"/>
    </xf>
    <xf numFmtId="0" fontId="4" fillId="0" borderId="27" xfId="12" applyFont="1" applyBorder="1" applyAlignment="1">
      <alignment horizontal="center" vertical="center" wrapText="1"/>
    </xf>
    <xf numFmtId="0" fontId="4" fillId="0" borderId="28" xfId="12" applyFont="1" applyBorder="1" applyAlignment="1">
      <alignment horizontal="center" vertical="center" wrapText="1"/>
    </xf>
    <xf numFmtId="0" fontId="4" fillId="0" borderId="29" xfId="12" applyFont="1" applyBorder="1" applyAlignment="1">
      <alignment horizontal="center" vertical="center" wrapText="1"/>
    </xf>
    <xf numFmtId="0" fontId="8" fillId="0" borderId="0" xfId="0" applyFont="1" applyAlignment="1">
      <alignment horizontal="center" vertical="center" wrapText="1"/>
    </xf>
    <xf numFmtId="0" fontId="4" fillId="3" borderId="14" xfId="12" applyFont="1" applyFill="1" applyBorder="1" applyAlignment="1">
      <alignment horizontal="center" vertical="center" wrapText="1"/>
    </xf>
    <xf numFmtId="0" fontId="4" fillId="3" borderId="15" xfId="12" applyFont="1" applyFill="1" applyBorder="1" applyAlignment="1">
      <alignment horizontal="center" vertical="center" wrapText="1"/>
    </xf>
    <xf numFmtId="0" fontId="4" fillId="3" borderId="16" xfId="12" applyFont="1" applyFill="1" applyBorder="1" applyAlignment="1">
      <alignment horizontal="center" vertical="center" wrapText="1"/>
    </xf>
    <xf numFmtId="0" fontId="4" fillId="3" borderId="18" xfId="12" applyFont="1" applyFill="1" applyBorder="1" applyAlignment="1">
      <alignment horizontal="center" vertical="center" wrapText="1"/>
    </xf>
    <xf numFmtId="0" fontId="4" fillId="3" borderId="19" xfId="12" applyFont="1" applyFill="1" applyBorder="1" applyAlignment="1">
      <alignment horizontal="center" vertical="center" wrapText="1"/>
    </xf>
    <xf numFmtId="0" fontId="4" fillId="3" borderId="20" xfId="12" applyFont="1" applyFill="1" applyBorder="1" applyAlignment="1">
      <alignment horizontal="center" vertical="center" wrapText="1"/>
    </xf>
    <xf numFmtId="0" fontId="62" fillId="0" borderId="14" xfId="12" applyFont="1" applyBorder="1" applyAlignment="1">
      <alignment horizontal="center" vertical="center" wrapText="1"/>
    </xf>
    <xf numFmtId="0" fontId="62" fillId="0" borderId="15" xfId="12" applyFont="1" applyBorder="1" applyAlignment="1">
      <alignment horizontal="center" vertical="center"/>
    </xf>
    <xf numFmtId="0" fontId="62" fillId="0" borderId="16" xfId="12" applyFont="1" applyBorder="1" applyAlignment="1">
      <alignment horizontal="center" vertical="center"/>
    </xf>
    <xf numFmtId="0" fontId="62" fillId="0" borderId="18" xfId="12" applyFont="1" applyBorder="1" applyAlignment="1">
      <alignment horizontal="center" vertical="center"/>
    </xf>
    <xf numFmtId="0" fontId="62" fillId="0" borderId="19" xfId="12" applyFont="1" applyBorder="1" applyAlignment="1">
      <alignment horizontal="center" vertical="center"/>
    </xf>
    <xf numFmtId="0" fontId="62" fillId="0" borderId="20" xfId="12" applyFont="1" applyBorder="1" applyAlignment="1">
      <alignment horizontal="center" vertical="center"/>
    </xf>
    <xf numFmtId="0" fontId="13" fillId="2" borderId="1" xfId="12" applyFont="1" applyFill="1" applyBorder="1" applyAlignment="1">
      <alignment horizontal="center" vertical="center" wrapText="1"/>
    </xf>
    <xf numFmtId="0" fontId="13" fillId="2" borderId="2" xfId="12" applyFont="1" applyFill="1" applyBorder="1" applyAlignment="1">
      <alignment horizontal="center" vertical="center" wrapText="1"/>
    </xf>
    <xf numFmtId="0" fontId="13" fillId="2" borderId="3" xfId="12" applyFont="1" applyFill="1" applyBorder="1" applyAlignment="1">
      <alignment horizontal="center" vertical="center" wrapText="1"/>
    </xf>
    <xf numFmtId="0" fontId="6" fillId="0" borderId="7" xfId="12" applyFont="1" applyBorder="1" applyAlignment="1">
      <alignment horizontal="center" vertical="center" wrapText="1"/>
    </xf>
    <xf numFmtId="0" fontId="6" fillId="0" borderId="8" xfId="12" applyFont="1" applyBorder="1" applyAlignment="1">
      <alignment horizontal="center" vertical="center" wrapText="1"/>
    </xf>
    <xf numFmtId="0" fontId="6" fillId="0" borderId="9" xfId="12" applyFont="1" applyBorder="1" applyAlignment="1">
      <alignment horizontal="center" vertical="center" wrapText="1"/>
    </xf>
    <xf numFmtId="9" fontId="6" fillId="0" borderId="7" xfId="12" applyNumberFormat="1" applyFont="1" applyBorder="1" applyAlignment="1">
      <alignment horizontal="center"/>
    </xf>
    <xf numFmtId="0" fontId="6" fillId="0" borderId="8" xfId="12" applyFont="1" applyBorder="1" applyAlignment="1">
      <alignment horizontal="center"/>
    </xf>
    <xf numFmtId="10" fontId="6" fillId="0" borderId="8" xfId="12" applyNumberFormat="1" applyFont="1" applyBorder="1" applyAlignment="1">
      <alignment horizontal="center"/>
    </xf>
    <xf numFmtId="9" fontId="6" fillId="0" borderId="8" xfId="12" applyNumberFormat="1" applyFont="1" applyBorder="1" applyAlignment="1">
      <alignment horizontal="center"/>
    </xf>
    <xf numFmtId="0" fontId="15" fillId="0" borderId="5" xfId="4" applyNumberFormat="1" applyFont="1" applyFill="1" applyBorder="1" applyAlignment="1">
      <alignment horizontal="justify" vertical="center" wrapText="1"/>
    </xf>
    <xf numFmtId="0" fontId="15" fillId="0" borderId="6" xfId="4" applyNumberFormat="1" applyFont="1" applyFill="1" applyBorder="1" applyAlignment="1">
      <alignment horizontal="justify" vertical="center" wrapText="1"/>
    </xf>
    <xf numFmtId="0" fontId="5" fillId="0" borderId="5" xfId="4" applyNumberFormat="1" applyFont="1" applyFill="1" applyBorder="1" applyAlignment="1">
      <alignment horizontal="justify" vertical="center" wrapText="1"/>
    </xf>
    <xf numFmtId="0" fontId="5" fillId="0" borderId="6" xfId="4" applyNumberFormat="1" applyFont="1" applyFill="1" applyBorder="1" applyAlignment="1">
      <alignment horizontal="justify" vertical="center" wrapText="1"/>
    </xf>
    <xf numFmtId="0" fontId="6" fillId="0" borderId="9" xfId="12" applyFont="1" applyBorder="1" applyAlignment="1">
      <alignment horizontal="center"/>
    </xf>
    <xf numFmtId="164" fontId="6" fillId="0" borderId="43" xfId="0" applyNumberFormat="1" applyFont="1" applyBorder="1" applyAlignment="1">
      <alignment horizontal="center" vertical="center" wrapText="1"/>
    </xf>
    <xf numFmtId="9" fontId="2" fillId="0" borderId="44" xfId="2" applyNumberFormat="1" applyFont="1" applyBorder="1" applyAlignment="1">
      <alignment horizontal="center" vertical="center" wrapText="1"/>
    </xf>
    <xf numFmtId="9" fontId="2" fillId="0" borderId="44" xfId="2" applyNumberFormat="1" applyFont="1" applyBorder="1" applyAlignment="1">
      <alignment horizontal="center" vertical="center"/>
    </xf>
    <xf numFmtId="0" fontId="22" fillId="0" borderId="44" xfId="2" applyFont="1" applyBorder="1" applyAlignment="1">
      <alignment horizontal="justify" vertical="center" wrapText="1"/>
    </xf>
    <xf numFmtId="0" fontId="22" fillId="0" borderId="42" xfId="2" applyFont="1" applyBorder="1" applyAlignment="1">
      <alignment horizontal="justify" vertical="center" wrapText="1"/>
    </xf>
    <xf numFmtId="0" fontId="22" fillId="0" borderId="43" xfId="2" applyFont="1" applyBorder="1" applyAlignment="1">
      <alignment horizontal="justify" vertical="center" wrapText="1"/>
    </xf>
    <xf numFmtId="0" fontId="22" fillId="0" borderId="45" xfId="2" applyFont="1" applyBorder="1" applyAlignment="1">
      <alignment horizontal="justify" vertical="center" wrapText="1"/>
    </xf>
    <xf numFmtId="0" fontId="16" fillId="0" borderId="44" xfId="2" applyFont="1" applyBorder="1" applyAlignment="1">
      <alignment horizontal="justify" vertical="center" wrapText="1"/>
    </xf>
    <xf numFmtId="0" fontId="16" fillId="0" borderId="42" xfId="2" applyFont="1" applyBorder="1" applyAlignment="1">
      <alignment horizontal="justify" vertical="center" wrapText="1"/>
    </xf>
    <xf numFmtId="0" fontId="16" fillId="0" borderId="43" xfId="2" applyFont="1" applyBorder="1" applyAlignment="1">
      <alignment horizontal="justify" vertical="center" wrapText="1"/>
    </xf>
    <xf numFmtId="0" fontId="22" fillId="0" borderId="44" xfId="2" applyFont="1" applyBorder="1" applyAlignment="1">
      <alignment horizontal="justify" wrapText="1"/>
    </xf>
    <xf numFmtId="0" fontId="22" fillId="0" borderId="42" xfId="2" applyFont="1" applyBorder="1" applyAlignment="1">
      <alignment horizontal="justify" wrapText="1"/>
    </xf>
    <xf numFmtId="0" fontId="22" fillId="0" borderId="45" xfId="2" applyFont="1" applyBorder="1" applyAlignment="1">
      <alignment horizontal="justify" wrapText="1"/>
    </xf>
    <xf numFmtId="0" fontId="9" fillId="4" borderId="24"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4" borderId="31" xfId="0" applyFont="1" applyFill="1" applyBorder="1" applyAlignment="1">
      <alignment horizontal="center" vertical="center"/>
    </xf>
    <xf numFmtId="0" fontId="9" fillId="4" borderId="25" xfId="0" applyFont="1" applyFill="1" applyBorder="1" applyAlignment="1">
      <alignment horizontal="center" vertical="center"/>
    </xf>
    <xf numFmtId="0" fontId="9" fillId="4" borderId="26" xfId="0" applyFont="1" applyFill="1" applyBorder="1" applyAlignment="1">
      <alignment horizontal="center" vertical="center"/>
    </xf>
  </cellXfs>
  <cellStyles count="13">
    <cellStyle name="Millares" xfId="5" builtinId="3"/>
    <cellStyle name="Millares [0]" xfId="10" builtinId="6"/>
    <cellStyle name="Moneda" xfId="6" builtinId="4"/>
    <cellStyle name="Moneda 2" xfId="4"/>
    <cellStyle name="Normal" xfId="0" builtinId="0"/>
    <cellStyle name="Normal 2" xfId="2"/>
    <cellStyle name="Normal 2 2" xfId="3"/>
    <cellStyle name="Normal 2 3" xfId="11"/>
    <cellStyle name="Normal 2 3 2" xfId="12"/>
    <cellStyle name="Normal 3" xfId="7"/>
    <cellStyle name="Porcentaje" xfId="1" builtinId="5"/>
    <cellStyle name="Porcentaje 2" xfId="8"/>
    <cellStyle name="Porcentaj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84" Type="http://schemas.openxmlformats.org/officeDocument/2006/relationships/externalLink" Target="externalLinks/externalLink26.xml"/><Relationship Id="rId89" Type="http://schemas.openxmlformats.org/officeDocument/2006/relationships/externalLink" Target="externalLinks/externalLink3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6.xml"/><Relationship Id="rId79" Type="http://schemas.openxmlformats.org/officeDocument/2006/relationships/externalLink" Target="externalLinks/externalLink21.xml"/><Relationship Id="rId5" Type="http://schemas.openxmlformats.org/officeDocument/2006/relationships/worksheet" Target="worksheets/sheet5.xml"/><Relationship Id="rId90" Type="http://schemas.openxmlformats.org/officeDocument/2006/relationships/externalLink" Target="externalLinks/externalLink3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0" Type="http://schemas.openxmlformats.org/officeDocument/2006/relationships/externalLink" Target="externalLinks/externalLink22.xml"/><Relationship Id="rId85"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83" Type="http://schemas.openxmlformats.org/officeDocument/2006/relationships/externalLink" Target="externalLinks/externalLink25.xml"/><Relationship Id="rId88" Type="http://schemas.openxmlformats.org/officeDocument/2006/relationships/externalLink" Target="externalLinks/externalLink30.xml"/><Relationship Id="rId91" Type="http://schemas.openxmlformats.org/officeDocument/2006/relationships/externalLink" Target="externalLinks/externalLink3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externalLink" Target="externalLinks/externalLink20.xml"/><Relationship Id="rId81" Type="http://schemas.openxmlformats.org/officeDocument/2006/relationships/externalLink" Target="externalLinks/externalLink23.xml"/><Relationship Id="rId86" Type="http://schemas.openxmlformats.org/officeDocument/2006/relationships/externalLink" Target="externalLinks/externalLink2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3.xml"/><Relationship Id="rId92" Type="http://schemas.openxmlformats.org/officeDocument/2006/relationships/externalLink" Target="externalLinks/externalLink3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8.xml"/><Relationship Id="rId87" Type="http://schemas.openxmlformats.org/officeDocument/2006/relationships/externalLink" Target="externalLinks/externalLink29.xml"/><Relationship Id="rId61" Type="http://schemas.openxmlformats.org/officeDocument/2006/relationships/externalLink" Target="externalLinks/externalLink3.xml"/><Relationship Id="rId82" Type="http://schemas.openxmlformats.org/officeDocument/2006/relationships/externalLink" Target="externalLinks/externalLink2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93" Type="http://schemas.openxmlformats.org/officeDocument/2006/relationships/externalLink" Target="externalLinks/externalLink35.xml"/><Relationship Id="rId98"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02562747403E-2"/>
          <c:y val="8.8227846797362702E-2"/>
          <c:w val="0.90688992870588803"/>
          <c:h val="0.80658817430641205"/>
        </c:manualLayout>
      </c:layout>
      <c:barChart>
        <c:barDir val="col"/>
        <c:grouping val="clustered"/>
        <c:varyColors val="0"/>
        <c:ser>
          <c:idx val="4"/>
          <c:order val="4"/>
          <c:tx>
            <c:strRef>
              <c:f>'[24]DESI-FM-001'!$H$35</c:f>
              <c:strCache>
                <c:ptCount val="1"/>
                <c:pt idx="0">
                  <c:v>Número de productos entregados en los términos de tiempos establecidos</c:v>
                </c:pt>
              </c:strCache>
            </c:strRef>
          </c:tx>
          <c:spPr>
            <a:solidFill>
              <a:schemeClr val="accent5"/>
            </a:solidFill>
            <a:ln>
              <a:noFill/>
            </a:ln>
            <a:effectLst/>
          </c:spPr>
          <c:invertIfNegative val="0"/>
          <c:cat>
            <c:strRef>
              <c:f>'[24]DESI-FM-001'!$C$36:$C$37</c:f>
              <c:strCache>
                <c:ptCount val="2"/>
                <c:pt idx="0">
                  <c:v>Segundo Trimestre  2023</c:v>
                </c:pt>
                <c:pt idx="1">
                  <c:v>TOTAL</c:v>
                </c:pt>
              </c:strCache>
            </c:strRef>
          </c:cat>
          <c:val>
            <c:numRef>
              <c:f>'[24]DESI-FM-001'!$H$36:$H$37</c:f>
              <c:numCache>
                <c:formatCode>General</c:formatCode>
                <c:ptCount val="2"/>
                <c:pt idx="0">
                  <c:v>11</c:v>
                </c:pt>
                <c:pt idx="1">
                  <c:v>11</c:v>
                </c:pt>
              </c:numCache>
            </c:numRef>
          </c:val>
          <c:extLst>
            <c:ext xmlns:c16="http://schemas.microsoft.com/office/drawing/2014/chart" uri="{C3380CC4-5D6E-409C-BE32-E72D297353CC}">
              <c16:uniqueId val="{00000000-694D-4194-A347-B0E3F5A8C95E}"/>
            </c:ext>
          </c:extLst>
        </c:ser>
        <c:ser>
          <c:idx val="5"/>
          <c:order val="5"/>
          <c:tx>
            <c:strRef>
              <c:f>'[24]DESI-FM-001'!$I$35</c:f>
              <c:strCache>
                <c:ptCount val="1"/>
                <c:pt idx="0">
                  <c:v>Número de productos definidos para el periodo</c:v>
                </c:pt>
              </c:strCache>
            </c:strRef>
          </c:tx>
          <c:spPr>
            <a:solidFill>
              <a:schemeClr val="accent6"/>
            </a:solidFill>
            <a:ln>
              <a:noFill/>
            </a:ln>
            <a:effectLst/>
          </c:spPr>
          <c:invertIfNegative val="0"/>
          <c:cat>
            <c:strRef>
              <c:f>'[24]DESI-FM-001'!$C$36:$C$37</c:f>
              <c:strCache>
                <c:ptCount val="2"/>
                <c:pt idx="0">
                  <c:v>Segundo Trimestre  2023</c:v>
                </c:pt>
                <c:pt idx="1">
                  <c:v>TOTAL</c:v>
                </c:pt>
              </c:strCache>
            </c:strRef>
          </c:cat>
          <c:val>
            <c:numRef>
              <c:f>'[24]DESI-FM-001'!$I$36:$I$37</c:f>
              <c:numCache>
                <c:formatCode>General</c:formatCode>
                <c:ptCount val="2"/>
                <c:pt idx="0">
                  <c:v>11</c:v>
                </c:pt>
                <c:pt idx="1">
                  <c:v>11</c:v>
                </c:pt>
              </c:numCache>
            </c:numRef>
          </c:val>
          <c:extLst>
            <c:ext xmlns:c16="http://schemas.microsoft.com/office/drawing/2014/chart" uri="{C3380CC4-5D6E-409C-BE32-E72D297353CC}">
              <c16:uniqueId val="{00000001-694D-4194-A347-B0E3F5A8C95E}"/>
            </c:ext>
          </c:extLst>
        </c:ser>
        <c:dLbls>
          <c:showLegendKey val="0"/>
          <c:showVal val="0"/>
          <c:showCatName val="0"/>
          <c:showSerName val="0"/>
          <c:showPercent val="0"/>
          <c:showBubbleSize val="0"/>
        </c:dLbls>
        <c:gapWidth val="219"/>
        <c:overlap val="-27"/>
        <c:axId val="-247229136"/>
        <c:axId val="-247260320"/>
        <c:extLst>
          <c:ext xmlns:c15="http://schemas.microsoft.com/office/drawing/2012/chart" uri="{02D57815-91ED-43cb-92C2-25804820EDAC}">
            <c15:filteredBarSeries>
              <c15:ser>
                <c:idx val="0"/>
                <c:order val="0"/>
                <c:tx>
                  <c:strRef>
                    <c:extLst>
                      <c:ext uri="{02D57815-91ED-43cb-92C2-25804820EDAC}">
                        <c15:formulaRef>
                          <c15:sqref>'[24]DESI-FM-001'!$D$35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'[24]DESI-FM-001'!$C$36:$C$37</c15:sqref>
                        </c15:formulaRef>
                      </c:ext>
                    </c:extLst>
                    <c:strCache>
                      <c:ptCount val="2"/>
                      <c:pt idx="0">
                        <c:v>Segundo Trimestre  2023</c:v>
                      </c:pt>
                      <c:pt idx="1">
                        <c:v>TOTAL</c:v>
                      </c:pt>
                    </c:strCache>
                  </c:strRef>
                </c:cat>
                <c:val>
                  <c:numRef>
                    <c:extLst>
                      <c:ext uri="{02D57815-91ED-43cb-92C2-25804820EDAC}">
                        <c15:formulaRef>
                          <c15:sqref>'[24]DESI-FM-001'!$D$36:$D$37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3-694D-4194-A347-B0E3F5A8C95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'[24]DESI-FM-001'!$E$35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'[24]DESI-FM-001'!$C$36:$C$37</c15:sqref>
                        </c15:formulaRef>
                      </c:ext>
                    </c:extLst>
                    <c:strCache>
                      <c:ptCount val="2"/>
                      <c:pt idx="0">
                        <c:v>Segundo Trimestre  2023</c:v>
                      </c:pt>
                      <c:pt idx="1">
                        <c:v>TOTAL</c:v>
                      </c:pt>
                    </c:strCache>
                  </c:strRef>
                </c:cat>
                <c:val>
                  <c:numRef>
                    <c:extLst xmlns:c15="http://schemas.microsoft.com/office/drawing/2012/chart">
                      <c:ext xmlns:c15="http://schemas.microsoft.com/office/drawing/2012/chart" uri="{02D57815-91ED-43cb-92C2-25804820EDAC}">
                        <c15:formulaRef>
                          <c15:sqref>'[24]DESI-FM-001'!$E$36:$E$37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694D-4194-A347-B0E3F5A8C95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'[24]DESI-FM-001'!$F$35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'[24]DESI-FM-001'!$C$36:$C$37</c15:sqref>
                        </c15:formulaRef>
                      </c:ext>
                    </c:extLst>
                    <c:strCache>
                      <c:ptCount val="2"/>
                      <c:pt idx="0">
                        <c:v>Segundo Trimestre  2023</c:v>
                      </c:pt>
                      <c:pt idx="1">
                        <c:v>TOTAL</c:v>
                      </c:pt>
                    </c:strCache>
                  </c:strRef>
                </c:cat>
                <c:val>
                  <c:numRef>
                    <c:extLst xmlns:c15="http://schemas.microsoft.com/office/drawing/2012/chart">
                      <c:ext xmlns:c15="http://schemas.microsoft.com/office/drawing/2012/chart" uri="{02D57815-91ED-43cb-92C2-25804820EDAC}">
                        <c15:formulaRef>
                          <c15:sqref>'[24]DESI-FM-001'!$F$36:$F$37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694D-4194-A347-B0E3F5A8C95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'[24]DESI-FM-001'!$G$35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'[24]DESI-FM-001'!$C$36:$C$37</c15:sqref>
                        </c15:formulaRef>
                      </c:ext>
                    </c:extLst>
                    <c:strCache>
                      <c:ptCount val="2"/>
                      <c:pt idx="0">
                        <c:v>Segundo Trimestre  2023</c:v>
                      </c:pt>
                      <c:pt idx="1">
                        <c:v>TOTAL</c:v>
                      </c:pt>
                    </c:strCache>
                  </c:strRef>
                </c:cat>
                <c:val>
                  <c:numRef>
                    <c:extLst xmlns:c15="http://schemas.microsoft.com/office/drawing/2012/chart">
                      <c:ext xmlns:c15="http://schemas.microsoft.com/office/drawing/2012/chart" uri="{02D57815-91ED-43cb-92C2-25804820EDAC}">
                        <c15:formulaRef>
                          <c15:sqref>'[24]DESI-FM-001'!$G$36:$G$37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6-694D-4194-A347-B0E3F5A8C95E}"/>
                  </c:ext>
                </c:extLst>
              </c15:ser>
            </c15:filteredBarSeries>
          </c:ext>
        </c:extLst>
      </c:barChart>
      <c:lineChart>
        <c:grouping val="standard"/>
        <c:varyColors val="0"/>
        <c:ser>
          <c:idx val="6"/>
          <c:order val="6"/>
          <c:tx>
            <c:strRef>
              <c:f>'[24]DESI-FM-001'!$J$35</c:f>
              <c:strCache>
                <c:ptCount val="1"/>
                <c:pt idx="0">
                  <c:v>RESULTADO</c:v>
                </c:pt>
              </c:strCache>
            </c:strRef>
          </c:tx>
          <c:spPr>
            <a:ln w="28575" cap="rnd">
              <a:solidFill>
                <a:schemeClr val="accent1">
                  <a:lumMod val="60000"/>
                </a:schemeClr>
              </a:solidFill>
              <a:round/>
            </a:ln>
            <a:effectLst/>
          </c:spPr>
          <c:marker>
            <c:symbol val="none"/>
          </c:marker>
          <c:cat>
            <c:strRef>
              <c:f>'[24]DESI-FM-001'!$C$36:$C$37</c:f>
              <c:strCache>
                <c:ptCount val="2"/>
                <c:pt idx="0">
                  <c:v>Segundo Trimestre  2023</c:v>
                </c:pt>
                <c:pt idx="1">
                  <c:v>TOTAL</c:v>
                </c:pt>
              </c:strCache>
            </c:strRef>
          </c:cat>
          <c:val>
            <c:numRef>
              <c:f>'[24]DESI-FM-001'!$J$36:$J$37</c:f>
              <c:numCache>
                <c:formatCode>General</c:formatCode>
                <c:ptCount val="2"/>
                <c:pt idx="0">
                  <c:v>1</c:v>
                </c:pt>
                <c:pt idx="1">
                  <c:v>1</c:v>
                </c:pt>
              </c:numCache>
            </c:numRef>
          </c:val>
          <c:smooth val="0"/>
          <c:extLst>
            <c:ext xmlns:c16="http://schemas.microsoft.com/office/drawing/2014/chart" uri="{C3380CC4-5D6E-409C-BE32-E72D297353CC}">
              <c16:uniqueId val="{00000002-694D-4194-A347-B0E3F5A8C95E}"/>
            </c:ext>
          </c:extLst>
        </c:ser>
        <c:dLbls>
          <c:showLegendKey val="0"/>
          <c:showVal val="0"/>
          <c:showCatName val="0"/>
          <c:showSerName val="0"/>
          <c:showPercent val="0"/>
          <c:showBubbleSize val="0"/>
        </c:dLbls>
        <c:marker val="1"/>
        <c:smooth val="0"/>
        <c:axId val="-247256672"/>
        <c:axId val="-247258448"/>
      </c:lineChart>
      <c:catAx>
        <c:axId val="-2472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260320"/>
        <c:crosses val="autoZero"/>
        <c:auto val="1"/>
        <c:lblAlgn val="ctr"/>
        <c:lblOffset val="100"/>
        <c:noMultiLvlLbl val="0"/>
      </c:catAx>
      <c:valAx>
        <c:axId val="-24726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229136"/>
        <c:crosses val="autoZero"/>
        <c:crossBetween val="between"/>
      </c:valAx>
      <c:valAx>
        <c:axId val="-2472584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256672"/>
        <c:crosses val="max"/>
        <c:crossBetween val="between"/>
      </c:valAx>
      <c:catAx>
        <c:axId val="-247256672"/>
        <c:scaling>
          <c:orientation val="minMax"/>
        </c:scaling>
        <c:delete val="1"/>
        <c:axPos val="b"/>
        <c:numFmt formatCode="General" sourceLinked="1"/>
        <c:majorTickMark val="none"/>
        <c:minorTickMark val="none"/>
        <c:tickLblPos val="nextTo"/>
        <c:crossAx val="-247258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'[27]PES-FM-001'!$AS$45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'[27]PES-FM-001'!$AR$46:$AR$50</c:f>
              <c:strCache>
                <c:ptCount val="5"/>
                <c:pt idx="0">
                  <c:v>TRIM1</c:v>
                </c:pt>
                <c:pt idx="1">
                  <c:v>TRIM2</c:v>
                </c:pt>
                <c:pt idx="2">
                  <c:v>TRIM3</c:v>
                </c:pt>
                <c:pt idx="3">
                  <c:v>TRIM4</c:v>
                </c:pt>
                <c:pt idx="4">
                  <c:v>TOTAL</c:v>
                </c:pt>
              </c:strCache>
            </c:strRef>
          </c:cat>
          <c:val>
            <c:numRef>
              <c:f>'[27]PES-FM-001'!$AS$46:$AS$50</c:f>
              <c:numCache>
                <c:formatCode>General</c:formatCode>
                <c:ptCount val="5"/>
                <c:pt idx="0">
                  <c:v>687</c:v>
                </c:pt>
                <c:pt idx="1">
                  <c:v>554</c:v>
                </c:pt>
                <c:pt idx="4">
                  <c:v>1241</c:v>
                </c:pt>
              </c:numCache>
            </c:numRef>
          </c:val>
          <c:extLst>
            <c:ext xmlns:c16="http://schemas.microsoft.com/office/drawing/2014/chart" uri="{C3380CC4-5D6E-409C-BE32-E72D297353CC}">
              <c16:uniqueId val="{00000000-F79F-4247-92FC-2F870F0AE993}"/>
            </c:ext>
          </c:extLst>
        </c:ser>
        <c:ser>
          <c:idx val="1"/>
          <c:order val="1"/>
          <c:tx>
            <c:strRef>
              <c:f>'[27]PES-FM-001'!$AT$45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'[27]PES-FM-001'!$AR$46:$AR$50</c:f>
              <c:strCache>
                <c:ptCount val="5"/>
                <c:pt idx="0">
                  <c:v>TRIM1</c:v>
                </c:pt>
                <c:pt idx="1">
                  <c:v>TRIM2</c:v>
                </c:pt>
                <c:pt idx="2">
                  <c:v>TRIM3</c:v>
                </c:pt>
                <c:pt idx="3">
                  <c:v>TRIM4</c:v>
                </c:pt>
                <c:pt idx="4">
                  <c:v>TOTAL</c:v>
                </c:pt>
              </c:strCache>
            </c:strRef>
          </c:cat>
          <c:val>
            <c:numRef>
              <c:f>'[27]PES-FM-001'!$AT$46:$AT$50</c:f>
              <c:numCache>
                <c:formatCode>General</c:formatCode>
                <c:ptCount val="5"/>
                <c:pt idx="0">
                  <c:v>687</c:v>
                </c:pt>
                <c:pt idx="1">
                  <c:v>1241</c:v>
                </c:pt>
                <c:pt idx="2">
                  <c:v>1241</c:v>
                </c:pt>
                <c:pt idx="3">
                  <c:v>1241</c:v>
                </c:pt>
                <c:pt idx="4">
                  <c:v>1241</c:v>
                </c:pt>
              </c:numCache>
            </c:numRef>
          </c:val>
          <c:extLst>
            <c:ext xmlns:c16="http://schemas.microsoft.com/office/drawing/2014/chart" uri="{C3380CC4-5D6E-409C-BE32-E72D297353CC}">
              <c16:uniqueId val="{00000001-F79F-4247-92FC-2F870F0AE993}"/>
            </c:ext>
          </c:extLst>
        </c:ser>
        <c:ser>
          <c:idx val="2"/>
          <c:order val="2"/>
          <c:tx>
            <c:strRef>
              <c:f>'[27]PES-FM-001'!$AU$45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'[27]PES-FM-001'!$AR$46:$AR$50</c:f>
              <c:strCache>
                <c:ptCount val="5"/>
                <c:pt idx="0">
                  <c:v>TRIM1</c:v>
                </c:pt>
                <c:pt idx="1">
                  <c:v>TRIM2</c:v>
                </c:pt>
                <c:pt idx="2">
                  <c:v>TRIM3</c:v>
                </c:pt>
                <c:pt idx="3">
                  <c:v>TRIM4</c:v>
                </c:pt>
                <c:pt idx="4">
                  <c:v>TOTAL</c:v>
                </c:pt>
              </c:strCache>
            </c:strRef>
          </c:cat>
          <c:val>
            <c:numRef>
              <c:f>'[27]PES-FM-001'!$AU$46:$AU$50</c:f>
              <c:numCache>
                <c:formatCode>General</c:formatCode>
                <c:ptCount val="5"/>
                <c:pt idx="0">
                  <c:v>680</c:v>
                </c:pt>
                <c:pt idx="1">
                  <c:v>550</c:v>
                </c:pt>
                <c:pt idx="2">
                  <c:v>550</c:v>
                </c:pt>
                <c:pt idx="3">
                  <c:v>250</c:v>
                </c:pt>
                <c:pt idx="4">
                  <c:v>2030</c:v>
                </c:pt>
              </c:numCache>
            </c:numRef>
          </c:val>
          <c:extLst>
            <c:ext xmlns:c16="http://schemas.microsoft.com/office/drawing/2014/chart" uri="{C3380CC4-5D6E-409C-BE32-E72D297353CC}">
              <c16:uniqueId val="{00000002-F79F-4247-92FC-2F870F0AE993}"/>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33036938478276E-2"/>
          <c:y val="0.21693187948366469"/>
          <c:w val="0.96696696306152174"/>
          <c:h val="0.66611133938940026"/>
        </c:manualLayout>
      </c:layout>
      <c:barChart>
        <c:barDir val="col"/>
        <c:grouping val="clustered"/>
        <c:varyColors val="0"/>
        <c:ser>
          <c:idx val="0"/>
          <c:order val="0"/>
          <c:tx>
            <c:strRef>
              <c:f>'[28]PES-FM-001'!$AR$46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'[28]PES-FM-001'!$AQ$47:$AQ$51</c:f>
              <c:strCache>
                <c:ptCount val="5"/>
                <c:pt idx="0">
                  <c:v>TRIM1</c:v>
                </c:pt>
                <c:pt idx="1">
                  <c:v>TRIM2</c:v>
                </c:pt>
                <c:pt idx="2">
                  <c:v>TRIM3</c:v>
                </c:pt>
                <c:pt idx="3">
                  <c:v>TRIM4</c:v>
                </c:pt>
                <c:pt idx="4">
                  <c:v>TOTAL</c:v>
                </c:pt>
              </c:strCache>
            </c:strRef>
          </c:cat>
          <c:val>
            <c:numRef>
              <c:f>'[28]PES-FM-001'!$AR$47:$AR$51</c:f>
              <c:numCache>
                <c:formatCode>General</c:formatCode>
                <c:ptCount val="5"/>
                <c:pt idx="0">
                  <c:v>13.56</c:v>
                </c:pt>
                <c:pt idx="1">
                  <c:v>0</c:v>
                </c:pt>
                <c:pt idx="2">
                  <c:v>0</c:v>
                </c:pt>
                <c:pt idx="3">
                  <c:v>0</c:v>
                </c:pt>
                <c:pt idx="4">
                  <c:v>13.56</c:v>
                </c:pt>
              </c:numCache>
            </c:numRef>
          </c:val>
          <c:extLst>
            <c:ext xmlns:c16="http://schemas.microsoft.com/office/drawing/2014/chart" uri="{C3380CC4-5D6E-409C-BE32-E72D297353CC}">
              <c16:uniqueId val="{00000000-19EF-4A84-98BA-A6571DB1FA75}"/>
            </c:ext>
          </c:extLst>
        </c:ser>
        <c:ser>
          <c:idx val="1"/>
          <c:order val="1"/>
          <c:tx>
            <c:strRef>
              <c:f>'[28]PES-FM-001'!$AS$46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'[28]PES-FM-001'!$AQ$47:$AQ$51</c:f>
              <c:strCache>
                <c:ptCount val="5"/>
                <c:pt idx="0">
                  <c:v>TRIM1</c:v>
                </c:pt>
                <c:pt idx="1">
                  <c:v>TRIM2</c:v>
                </c:pt>
                <c:pt idx="2">
                  <c:v>TRIM3</c:v>
                </c:pt>
                <c:pt idx="3">
                  <c:v>TRIM4</c:v>
                </c:pt>
                <c:pt idx="4">
                  <c:v>TOTAL</c:v>
                </c:pt>
              </c:strCache>
            </c:strRef>
          </c:cat>
          <c:val>
            <c:numRef>
              <c:f>'[28]PES-FM-001'!$AS$47:$AS$51</c:f>
              <c:numCache>
                <c:formatCode>General</c:formatCode>
                <c:ptCount val="5"/>
                <c:pt idx="0">
                  <c:v>13.56</c:v>
                </c:pt>
                <c:pt idx="1">
                  <c:v>13.56</c:v>
                </c:pt>
                <c:pt idx="2">
                  <c:v>13.56</c:v>
                </c:pt>
                <c:pt idx="3">
                  <c:v>13.56</c:v>
                </c:pt>
                <c:pt idx="4">
                  <c:v>13.56</c:v>
                </c:pt>
              </c:numCache>
            </c:numRef>
          </c:val>
          <c:extLst>
            <c:ext xmlns:c16="http://schemas.microsoft.com/office/drawing/2014/chart" uri="{C3380CC4-5D6E-409C-BE32-E72D297353CC}">
              <c16:uniqueId val="{00000001-19EF-4A84-98BA-A6571DB1FA75}"/>
            </c:ext>
          </c:extLst>
        </c:ser>
        <c:ser>
          <c:idx val="2"/>
          <c:order val="2"/>
          <c:tx>
            <c:strRef>
              <c:f>'[28]PES-FM-001'!$AT$46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'[28]PES-FM-001'!$AQ$47:$AQ$51</c:f>
              <c:strCache>
                <c:ptCount val="5"/>
                <c:pt idx="0">
                  <c:v>TRIM1</c:v>
                </c:pt>
                <c:pt idx="1">
                  <c:v>TRIM2</c:v>
                </c:pt>
                <c:pt idx="2">
                  <c:v>TRIM3</c:v>
                </c:pt>
                <c:pt idx="3">
                  <c:v>TRIM4</c:v>
                </c:pt>
                <c:pt idx="4">
                  <c:v>TOTAL</c:v>
                </c:pt>
              </c:strCache>
            </c:strRef>
          </c:cat>
          <c:val>
            <c:numRef>
              <c:f>'[28]PES-FM-001'!$AT$47:$AT$51</c:f>
              <c:numCache>
                <c:formatCode>General</c:formatCode>
                <c:ptCount val="5"/>
                <c:pt idx="0">
                  <c:v>12</c:v>
                </c:pt>
                <c:pt idx="1">
                  <c:v>0</c:v>
                </c:pt>
                <c:pt idx="2">
                  <c:v>0</c:v>
                </c:pt>
                <c:pt idx="3">
                  <c:v>2</c:v>
                </c:pt>
                <c:pt idx="4">
                  <c:v>14</c:v>
                </c:pt>
              </c:numCache>
            </c:numRef>
          </c:val>
          <c:extLst>
            <c:ext xmlns:c16="http://schemas.microsoft.com/office/drawing/2014/chart" uri="{C3380CC4-5D6E-409C-BE32-E72D297353CC}">
              <c16:uniqueId val="{00000002-19EF-4A84-98BA-A6571DB1FA75}"/>
            </c:ext>
          </c:extLst>
        </c:ser>
        <c:dLbls>
          <c:dLblPos val="outEnd"/>
          <c:showLegendKey val="0"/>
          <c:showVal val="1"/>
          <c:showCatName val="0"/>
          <c:showSerName val="0"/>
          <c:showPercent val="0"/>
          <c:showBubbleSize val="0"/>
        </c:dLbls>
        <c:gapWidth val="444"/>
        <c:overlap val="-90"/>
        <c:axId val="403557400"/>
        <c:axId val="403553464"/>
      </c:barChart>
      <c:catAx>
        <c:axId val="403557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03553464"/>
        <c:crosses val="autoZero"/>
        <c:auto val="1"/>
        <c:lblAlgn val="ctr"/>
        <c:lblOffset val="100"/>
        <c:noMultiLvlLbl val="0"/>
      </c:catAx>
      <c:valAx>
        <c:axId val="403553464"/>
        <c:scaling>
          <c:orientation val="minMax"/>
        </c:scaling>
        <c:delete val="1"/>
        <c:axPos val="l"/>
        <c:numFmt formatCode="General" sourceLinked="1"/>
        <c:majorTickMark val="none"/>
        <c:minorTickMark val="none"/>
        <c:tickLblPos val="nextTo"/>
        <c:crossAx val="403557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'[29]PES-FM-001'!$AN$45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'[29]PES-FM-001'!$AM$46:$AM$50</c:f>
              <c:strCache>
                <c:ptCount val="5"/>
                <c:pt idx="0">
                  <c:v>TRIM1</c:v>
                </c:pt>
                <c:pt idx="1">
                  <c:v>TRIM2</c:v>
                </c:pt>
                <c:pt idx="2">
                  <c:v>TRIM3</c:v>
                </c:pt>
                <c:pt idx="3">
                  <c:v>TRIM4</c:v>
                </c:pt>
                <c:pt idx="4">
                  <c:v>TOTAL</c:v>
                </c:pt>
              </c:strCache>
            </c:strRef>
          </c:cat>
          <c:val>
            <c:numRef>
              <c:f>'[29]PES-FM-001'!$AN$46:$AN$50</c:f>
              <c:numCache>
                <c:formatCode>General</c:formatCode>
                <c:ptCount val="5"/>
                <c:pt idx="0">
                  <c:v>17.2</c:v>
                </c:pt>
                <c:pt idx="1">
                  <c:v>3.97</c:v>
                </c:pt>
                <c:pt idx="2">
                  <c:v>0</c:v>
                </c:pt>
                <c:pt idx="3">
                  <c:v>0</c:v>
                </c:pt>
                <c:pt idx="4">
                  <c:v>21.169999999999998</c:v>
                </c:pt>
              </c:numCache>
            </c:numRef>
          </c:val>
          <c:extLst>
            <c:ext xmlns:c16="http://schemas.microsoft.com/office/drawing/2014/chart" uri="{C3380CC4-5D6E-409C-BE32-E72D297353CC}">
              <c16:uniqueId val="{00000000-E11B-4216-93E6-47A45225B223}"/>
            </c:ext>
          </c:extLst>
        </c:ser>
        <c:ser>
          <c:idx val="1"/>
          <c:order val="1"/>
          <c:tx>
            <c:strRef>
              <c:f>'[29]PES-FM-001'!$AO$45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'[29]PES-FM-001'!$AM$46:$AM$50</c:f>
              <c:strCache>
                <c:ptCount val="5"/>
                <c:pt idx="0">
                  <c:v>TRIM1</c:v>
                </c:pt>
                <c:pt idx="1">
                  <c:v>TRIM2</c:v>
                </c:pt>
                <c:pt idx="2">
                  <c:v>TRIM3</c:v>
                </c:pt>
                <c:pt idx="3">
                  <c:v>TRIM4</c:v>
                </c:pt>
                <c:pt idx="4">
                  <c:v>TOTAL</c:v>
                </c:pt>
              </c:strCache>
            </c:strRef>
          </c:cat>
          <c:val>
            <c:numRef>
              <c:f>'[29]PES-FM-001'!$AO$46:$AO$50</c:f>
              <c:numCache>
                <c:formatCode>General</c:formatCode>
                <c:ptCount val="5"/>
                <c:pt idx="0">
                  <c:v>17.2</c:v>
                </c:pt>
                <c:pt idx="1">
                  <c:v>21.169999999999998</c:v>
                </c:pt>
                <c:pt idx="2">
                  <c:v>21.169999999999998</c:v>
                </c:pt>
                <c:pt idx="3">
                  <c:v>21.169999999999998</c:v>
                </c:pt>
                <c:pt idx="4">
                  <c:v>21.169999999999998</c:v>
                </c:pt>
              </c:numCache>
            </c:numRef>
          </c:val>
          <c:extLst>
            <c:ext xmlns:c16="http://schemas.microsoft.com/office/drawing/2014/chart" uri="{C3380CC4-5D6E-409C-BE32-E72D297353CC}">
              <c16:uniqueId val="{00000001-E11B-4216-93E6-47A45225B223}"/>
            </c:ext>
          </c:extLst>
        </c:ser>
        <c:ser>
          <c:idx val="2"/>
          <c:order val="2"/>
          <c:tx>
            <c:strRef>
              <c:f>'[29]PES-FM-001'!$AP$45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'[29]PES-FM-001'!$AM$46:$AM$50</c:f>
              <c:strCache>
                <c:ptCount val="5"/>
                <c:pt idx="0">
                  <c:v>TRIM1</c:v>
                </c:pt>
                <c:pt idx="1">
                  <c:v>TRIM2</c:v>
                </c:pt>
                <c:pt idx="2">
                  <c:v>TRIM3</c:v>
                </c:pt>
                <c:pt idx="3">
                  <c:v>TRIM4</c:v>
                </c:pt>
                <c:pt idx="4">
                  <c:v>TOTAL</c:v>
                </c:pt>
              </c:strCache>
            </c:strRef>
          </c:cat>
          <c:val>
            <c:numRef>
              <c:f>'[29]PES-FM-001'!$AP$46:$AP$50</c:f>
              <c:numCache>
                <c:formatCode>General</c:formatCode>
                <c:ptCount val="5"/>
                <c:pt idx="0">
                  <c:v>17</c:v>
                </c:pt>
                <c:pt idx="1">
                  <c:v>4</c:v>
                </c:pt>
                <c:pt idx="2">
                  <c:v>4</c:v>
                </c:pt>
                <c:pt idx="3">
                  <c:v>3</c:v>
                </c:pt>
                <c:pt idx="4">
                  <c:v>28</c:v>
                </c:pt>
              </c:numCache>
            </c:numRef>
          </c:val>
          <c:extLst>
            <c:ext xmlns:c16="http://schemas.microsoft.com/office/drawing/2014/chart" uri="{C3380CC4-5D6E-409C-BE32-E72D297353CC}">
              <c16:uniqueId val="{00000002-E11B-4216-93E6-47A45225B223}"/>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16893152"/>
        <c:crosses val="autoZero"/>
        <c:auto val="1"/>
        <c:lblAlgn val="ctr"/>
        <c:lblOffset val="100"/>
        <c:noMultiLvlLbl val="0"/>
      </c:catAx>
      <c:valAx>
        <c:axId val="516893152"/>
        <c:scaling>
          <c:orientation val="minMax"/>
        </c:scaling>
        <c:delete val="1"/>
        <c:axPos val="l"/>
        <c:numFmt formatCode="General" sourceLinked="1"/>
        <c:majorTickMark val="none"/>
        <c:minorTickMark val="none"/>
        <c:tickLblPos val="nextTo"/>
        <c:crossAx val="516883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'[30]PES-FM-001'!$AR$47:$AR$52</c:f>
              <c:strCache>
                <c:ptCount val="6"/>
                <c:pt idx="0">
                  <c:v>TRIM.</c:v>
                </c:pt>
                <c:pt idx="1">
                  <c:v>TRIM1</c:v>
                </c:pt>
                <c:pt idx="2">
                  <c:v>TRIM2</c:v>
                </c:pt>
                <c:pt idx="3">
                  <c:v>TRIM3</c:v>
                </c:pt>
                <c:pt idx="4">
                  <c:v>TRIM4</c:v>
                </c:pt>
                <c:pt idx="5">
                  <c:v>TOTAL</c:v>
                </c:pt>
              </c:strCache>
            </c:strRef>
          </c:cat>
          <c:val>
            <c:numRef>
              <c:f>'[30]PES-FM-001'!$AS$47:$AS$52</c:f>
              <c:numCache>
                <c:formatCode>General</c:formatCode>
                <c:ptCount val="6"/>
                <c:pt idx="0">
                  <c:v>0</c:v>
                </c:pt>
                <c:pt idx="1">
                  <c:v>11</c:v>
                </c:pt>
                <c:pt idx="2">
                  <c:v>8</c:v>
                </c:pt>
                <c:pt idx="3">
                  <c:v>0</c:v>
                </c:pt>
                <c:pt idx="4">
                  <c:v>0</c:v>
                </c:pt>
                <c:pt idx="5">
                  <c:v>19</c:v>
                </c:pt>
              </c:numCache>
            </c:numRef>
          </c:val>
          <c:extLst>
            <c:ext xmlns:c16="http://schemas.microsoft.com/office/drawing/2014/chart" uri="{C3380CC4-5D6E-409C-BE32-E72D297353CC}">
              <c16:uniqueId val="{00000000-B8DC-45FC-BA78-2183D70693EA}"/>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'[30]PES-FM-001'!$AR$47:$AR$52</c:f>
              <c:strCache>
                <c:ptCount val="6"/>
                <c:pt idx="0">
                  <c:v>TRIM.</c:v>
                </c:pt>
                <c:pt idx="1">
                  <c:v>TRIM1</c:v>
                </c:pt>
                <c:pt idx="2">
                  <c:v>TRIM2</c:v>
                </c:pt>
                <c:pt idx="3">
                  <c:v>TRIM3</c:v>
                </c:pt>
                <c:pt idx="4">
                  <c:v>TRIM4</c:v>
                </c:pt>
                <c:pt idx="5">
                  <c:v>TOTAL</c:v>
                </c:pt>
              </c:strCache>
            </c:strRef>
          </c:cat>
          <c:val>
            <c:numRef>
              <c:f>'[30]PES-FM-001'!$AT$47:$AT$52</c:f>
              <c:numCache>
                <c:formatCode>General</c:formatCode>
                <c:ptCount val="6"/>
                <c:pt idx="0">
                  <c:v>0</c:v>
                </c:pt>
                <c:pt idx="1">
                  <c:v>11</c:v>
                </c:pt>
                <c:pt idx="2">
                  <c:v>19</c:v>
                </c:pt>
                <c:pt idx="3">
                  <c:v>19</c:v>
                </c:pt>
                <c:pt idx="4">
                  <c:v>19</c:v>
                </c:pt>
                <c:pt idx="5">
                  <c:v>19</c:v>
                </c:pt>
              </c:numCache>
            </c:numRef>
          </c:val>
          <c:extLst>
            <c:ext xmlns:c16="http://schemas.microsoft.com/office/drawing/2014/chart" uri="{C3380CC4-5D6E-409C-BE32-E72D297353CC}">
              <c16:uniqueId val="{00000001-B8DC-45FC-BA78-2183D70693EA}"/>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'[30]PES-FM-001'!$AR$47:$AR$52</c:f>
              <c:strCache>
                <c:ptCount val="6"/>
                <c:pt idx="0">
                  <c:v>TRIM.</c:v>
                </c:pt>
                <c:pt idx="1">
                  <c:v>TRIM1</c:v>
                </c:pt>
                <c:pt idx="2">
                  <c:v>TRIM2</c:v>
                </c:pt>
                <c:pt idx="3">
                  <c:v>TRIM3</c:v>
                </c:pt>
                <c:pt idx="4">
                  <c:v>TRIM4</c:v>
                </c:pt>
                <c:pt idx="5">
                  <c:v>TOTAL</c:v>
                </c:pt>
              </c:strCache>
            </c:strRef>
          </c:cat>
          <c:val>
            <c:numRef>
              <c:f>'[30]PES-FM-001'!$AU$47:$AU$52</c:f>
              <c:numCache>
                <c:formatCode>General</c:formatCode>
                <c:ptCount val="6"/>
                <c:pt idx="0">
                  <c:v>0</c:v>
                </c:pt>
                <c:pt idx="1">
                  <c:v>10</c:v>
                </c:pt>
                <c:pt idx="2">
                  <c:v>10</c:v>
                </c:pt>
                <c:pt idx="3">
                  <c:v>10</c:v>
                </c:pt>
                <c:pt idx="4">
                  <c:v>10</c:v>
                </c:pt>
                <c:pt idx="5">
                  <c:v>40</c:v>
                </c:pt>
              </c:numCache>
            </c:numRef>
          </c:val>
          <c:extLst>
            <c:ext xmlns:c16="http://schemas.microsoft.com/office/drawing/2014/chart" uri="{C3380CC4-5D6E-409C-BE32-E72D297353CC}">
              <c16:uniqueId val="{00000002-B8DC-45FC-BA78-2183D70693EA}"/>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'[30]PES-FM-001'!$AR$47:$AR$52</c:f>
              <c:strCache>
                <c:ptCount val="6"/>
                <c:pt idx="0">
                  <c:v>TRIM.</c:v>
                </c:pt>
                <c:pt idx="1">
                  <c:v>TRIM1</c:v>
                </c:pt>
                <c:pt idx="2">
                  <c:v>TRIM2</c:v>
                </c:pt>
                <c:pt idx="3">
                  <c:v>TRIM3</c:v>
                </c:pt>
                <c:pt idx="4">
                  <c:v>TRIM4</c:v>
                </c:pt>
                <c:pt idx="5">
                  <c:v>TOTAL</c:v>
                </c:pt>
              </c:strCache>
            </c:strRef>
          </c:cat>
          <c:val>
            <c:numRef>
              <c:f>'[30]PES-FM-001'!$AV$47:$AV$52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B8DC-45FC-BA78-2183D70693EA}"/>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'[31]PES-FM-001'!$AK$44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'[31]PES-FM-001'!$AJ$45:$AJ$49</c:f>
              <c:strCache>
                <c:ptCount val="5"/>
                <c:pt idx="0">
                  <c:v>TRIM1</c:v>
                </c:pt>
                <c:pt idx="1">
                  <c:v>TRIM2</c:v>
                </c:pt>
                <c:pt idx="2">
                  <c:v>TRIM3</c:v>
                </c:pt>
                <c:pt idx="3">
                  <c:v>TRIM 4</c:v>
                </c:pt>
                <c:pt idx="4">
                  <c:v>TOTAL</c:v>
                </c:pt>
              </c:strCache>
            </c:strRef>
          </c:cat>
          <c:val>
            <c:numRef>
              <c:f>'[31]PES-FM-001'!$AK$45:$AK$49</c:f>
              <c:numCache>
                <c:formatCode>General</c:formatCode>
                <c:ptCount val="5"/>
                <c:pt idx="0">
                  <c:v>4226</c:v>
                </c:pt>
                <c:pt idx="1">
                  <c:v>8265</c:v>
                </c:pt>
                <c:pt idx="2">
                  <c:v>0</c:v>
                </c:pt>
                <c:pt idx="3">
                  <c:v>0</c:v>
                </c:pt>
                <c:pt idx="4">
                  <c:v>12491</c:v>
                </c:pt>
              </c:numCache>
            </c:numRef>
          </c:val>
          <c:extLst>
            <c:ext xmlns:c16="http://schemas.microsoft.com/office/drawing/2014/chart" uri="{C3380CC4-5D6E-409C-BE32-E72D297353CC}">
              <c16:uniqueId val="{00000000-673E-495E-AAEA-B47075C8F89D}"/>
            </c:ext>
          </c:extLst>
        </c:ser>
        <c:ser>
          <c:idx val="1"/>
          <c:order val="1"/>
          <c:tx>
            <c:strRef>
              <c:f>'[31]PES-FM-001'!$AL$44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'[31]PES-FM-001'!$AJ$45:$AJ$49</c:f>
              <c:strCache>
                <c:ptCount val="5"/>
                <c:pt idx="0">
                  <c:v>TRIM1</c:v>
                </c:pt>
                <c:pt idx="1">
                  <c:v>TRIM2</c:v>
                </c:pt>
                <c:pt idx="2">
                  <c:v>TRIM3</c:v>
                </c:pt>
                <c:pt idx="3">
                  <c:v>TRIM 4</c:v>
                </c:pt>
                <c:pt idx="4">
                  <c:v>TOTAL</c:v>
                </c:pt>
              </c:strCache>
            </c:strRef>
          </c:cat>
          <c:val>
            <c:numRef>
              <c:f>'[31]PES-FM-001'!$AL$45:$AL$49</c:f>
              <c:numCache>
                <c:formatCode>General</c:formatCode>
                <c:ptCount val="5"/>
                <c:pt idx="0">
                  <c:v>4226</c:v>
                </c:pt>
                <c:pt idx="1">
                  <c:v>12491</c:v>
                </c:pt>
                <c:pt idx="2">
                  <c:v>12491</c:v>
                </c:pt>
                <c:pt idx="3">
                  <c:v>12491</c:v>
                </c:pt>
                <c:pt idx="4">
                  <c:v>12491</c:v>
                </c:pt>
              </c:numCache>
            </c:numRef>
          </c:val>
          <c:extLst>
            <c:ext xmlns:c16="http://schemas.microsoft.com/office/drawing/2014/chart" uri="{C3380CC4-5D6E-409C-BE32-E72D297353CC}">
              <c16:uniqueId val="{00000001-673E-495E-AAEA-B47075C8F89D}"/>
            </c:ext>
          </c:extLst>
        </c:ser>
        <c:ser>
          <c:idx val="2"/>
          <c:order val="2"/>
          <c:tx>
            <c:strRef>
              <c:f>'[31]PES-FM-001'!$AM$44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'[31]PES-FM-001'!$AJ$45:$AJ$49</c:f>
              <c:strCache>
                <c:ptCount val="5"/>
                <c:pt idx="0">
                  <c:v>TRIM1</c:v>
                </c:pt>
                <c:pt idx="1">
                  <c:v>TRIM2</c:v>
                </c:pt>
                <c:pt idx="2">
                  <c:v>TRIM3</c:v>
                </c:pt>
                <c:pt idx="3">
                  <c:v>TRIM 4</c:v>
                </c:pt>
                <c:pt idx="4">
                  <c:v>TOTAL</c:v>
                </c:pt>
              </c:strCache>
            </c:strRef>
          </c:cat>
          <c:val>
            <c:numRef>
              <c:f>'[31]PES-FM-001'!$AM$45:$AM$49</c:f>
              <c:numCache>
                <c:formatCode>General</c:formatCode>
                <c:ptCount val="5"/>
                <c:pt idx="0">
                  <c:v>4200</c:v>
                </c:pt>
                <c:pt idx="1">
                  <c:v>8100</c:v>
                </c:pt>
                <c:pt idx="2">
                  <c:v>8100</c:v>
                </c:pt>
                <c:pt idx="3">
                  <c:v>10600</c:v>
                </c:pt>
                <c:pt idx="4">
                  <c:v>31000</c:v>
                </c:pt>
              </c:numCache>
            </c:numRef>
          </c:val>
          <c:extLst>
            <c:ext xmlns:c16="http://schemas.microsoft.com/office/drawing/2014/chart" uri="{C3380CC4-5D6E-409C-BE32-E72D297353CC}">
              <c16:uniqueId val="{00000002-673E-495E-AAEA-B47075C8F89D}"/>
            </c:ext>
          </c:extLst>
        </c:ser>
        <c:dLbls>
          <c:dLblPos val="outEnd"/>
          <c:showLegendKey val="0"/>
          <c:showVal val="1"/>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983568"/>
        <c:crosses val="autoZero"/>
        <c:auto val="1"/>
        <c:lblAlgn val="ctr"/>
        <c:lblOffset val="100"/>
        <c:noMultiLvlLbl val="0"/>
      </c:catAx>
      <c:valAx>
        <c:axId val="1388983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5943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'PPMQ-IND-002'!$G$34:$G$35</c:f>
              <c:strCache>
                <c:ptCount val="2"/>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'PPMQ-IND-002'!$B$36:$F$42</c:f>
              <c:strCache>
                <c:ptCount val="7"/>
                <c:pt idx="0">
                  <c:v>Trimestre 1 (16 DIC 2022-15 MARZO 2023)</c:v>
                </c:pt>
                <c:pt idx="2">
                  <c:v>Trimestre 2 (16 MARZO- 15 JUNIO 2023)</c:v>
                </c:pt>
                <c:pt idx="4">
                  <c:v>Trimestre 3 </c:v>
                </c:pt>
                <c:pt idx="6">
                  <c:v>Trimestre 4 </c:v>
                </c:pt>
              </c:strCache>
            </c:strRef>
          </c:cat>
          <c:val>
            <c:numRef>
              <c:f>'PPMQ-IND-002'!$G$36:$G$42</c:f>
              <c:numCache>
                <c:formatCode>0.0</c:formatCode>
                <c:ptCount val="7"/>
                <c:pt idx="0">
                  <c:v>90.3</c:v>
                </c:pt>
                <c:pt idx="2">
                  <c:v>86.8</c:v>
                </c:pt>
              </c:numCache>
            </c:numRef>
          </c:val>
          <c:extLst>
            <c:ext xmlns:c16="http://schemas.microsoft.com/office/drawing/2014/chart" uri="{C3380CC4-5D6E-409C-BE32-E72D297353CC}">
              <c16:uniqueId val="{00000000-1F01-48A2-81BE-0006D99E80A0}"/>
            </c:ext>
          </c:extLst>
        </c:ser>
        <c:ser>
          <c:idx val="5"/>
          <c:order val="1"/>
          <c:tx>
            <c:strRef>
              <c:f>'PPMQ-IND-002'!$H$34:$H$35</c:f>
              <c:strCache>
                <c:ptCount val="2"/>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'PPMQ-IND-002'!$B$36:$F$42</c:f>
              <c:strCache>
                <c:ptCount val="7"/>
                <c:pt idx="0">
                  <c:v>Trimestre 1 (16 DIC 2022-15 MARZO 2023)</c:v>
                </c:pt>
                <c:pt idx="2">
                  <c:v>Trimestre 2 (16 MARZO- 15 JUNIO 2023)</c:v>
                </c:pt>
                <c:pt idx="4">
                  <c:v>Trimestre 3 </c:v>
                </c:pt>
                <c:pt idx="6">
                  <c:v>Trimestre 4 </c:v>
                </c:pt>
              </c:strCache>
            </c:strRef>
          </c:cat>
          <c:val>
            <c:numRef>
              <c:f>'PPMQ-IND-002'!$H$36:$H$42</c:f>
              <c:numCache>
                <c:formatCode>0</c:formatCode>
                <c:ptCount val="7"/>
                <c:pt idx="0">
                  <c:v>100</c:v>
                </c:pt>
                <c:pt idx="2">
                  <c:v>100</c:v>
                </c:pt>
                <c:pt idx="4">
                  <c:v>100</c:v>
                </c:pt>
                <c:pt idx="6">
                  <c:v>100</c:v>
                </c:pt>
              </c:numCache>
            </c:numRef>
          </c:val>
          <c:extLst>
            <c:ext xmlns:c16="http://schemas.microsoft.com/office/drawing/2014/chart" uri="{C3380CC4-5D6E-409C-BE32-E72D297353CC}">
              <c16:uniqueId val="{00000001-1F01-48A2-81BE-0006D99E80A0}"/>
            </c:ext>
          </c:extLst>
        </c:ser>
        <c:dLbls>
          <c:showLegendKey val="0"/>
          <c:showVal val="0"/>
          <c:showCatName val="0"/>
          <c:showSerName val="0"/>
          <c:showPercent val="0"/>
          <c:showBubbleSize val="0"/>
        </c:dLbls>
        <c:gapWidth val="150"/>
        <c:axId val="-1005324928"/>
        <c:axId val="-1005316224"/>
        <c:extLst/>
      </c:barChart>
      <c:lineChart>
        <c:grouping val="standard"/>
        <c:varyColors val="0"/>
        <c:ser>
          <c:idx val="6"/>
          <c:order val="2"/>
          <c:tx>
            <c:strRef>
              <c:f>'PPMQ-IND-002'!$I$34:$I$35</c:f>
              <c:strCache>
                <c:ptCount val="2"/>
                <c:pt idx="0">
                  <c:v>RESULTADO</c:v>
                </c:pt>
              </c:strCache>
            </c:strRef>
          </c:tx>
          <c:spPr>
            <a:ln w="28575" cap="rnd">
              <a:solidFill>
                <a:schemeClr val="accent1">
                  <a:lumMod val="60000"/>
                </a:schemeClr>
              </a:solidFill>
              <a:round/>
            </a:ln>
            <a:effectLst/>
          </c:spPr>
          <c:marker>
            <c:symbol val="none"/>
          </c:marker>
          <c:cat>
            <c:strRef>
              <c:f>'PPMQ-IND-002'!$B$36:$F$42</c:f>
              <c:strCache>
                <c:ptCount val="7"/>
                <c:pt idx="0">
                  <c:v>Trimestre 1 (16 DIC 2022-15 MARZO 2023)</c:v>
                </c:pt>
                <c:pt idx="2">
                  <c:v>Trimestre 2 (16 MARZO- 15 JUNIO 2023)</c:v>
                </c:pt>
                <c:pt idx="4">
                  <c:v>Trimestre 3 </c:v>
                </c:pt>
                <c:pt idx="6">
                  <c:v>Trimestre 4 </c:v>
                </c:pt>
              </c:strCache>
            </c:strRef>
          </c:cat>
          <c:val>
            <c:numRef>
              <c:f>'PPMQ-IND-002'!$I$36:$I$42</c:f>
              <c:numCache>
                <c:formatCode>0.0%</c:formatCode>
                <c:ptCount val="7"/>
                <c:pt idx="0">
                  <c:v>0.90300000000000002</c:v>
                </c:pt>
                <c:pt idx="2">
                  <c:v>0.86799999999999999</c:v>
                </c:pt>
                <c:pt idx="4">
                  <c:v>0</c:v>
                </c:pt>
                <c:pt idx="6">
                  <c:v>0</c:v>
                </c:pt>
              </c:numCache>
            </c:numRef>
          </c:val>
          <c:smooth val="0"/>
          <c:extLst>
            <c:ext xmlns:c16="http://schemas.microsoft.com/office/drawing/2014/chart" uri="{C3380CC4-5D6E-409C-BE32-E72D297353CC}">
              <c16:uniqueId val="{00000002-1F01-48A2-81BE-0006D99E80A0}"/>
            </c:ext>
          </c:extLst>
        </c:ser>
        <c:dLbls>
          <c:showLegendKey val="0"/>
          <c:showVal val="0"/>
          <c:showCatName val="0"/>
          <c:showSerName val="0"/>
          <c:showPercent val="0"/>
          <c:showBubbleSize val="0"/>
        </c:dLbls>
        <c:marker val="1"/>
        <c:smooth val="0"/>
        <c:axId val="-1005314592"/>
        <c:axId val="-1005315680"/>
      </c:lineChart>
      <c:catAx>
        <c:axId val="-100532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316224"/>
        <c:crosses val="autoZero"/>
        <c:auto val="1"/>
        <c:lblAlgn val="ctr"/>
        <c:lblOffset val="100"/>
        <c:noMultiLvlLbl val="0"/>
      </c:catAx>
      <c:valAx>
        <c:axId val="-100531622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324928"/>
        <c:crosses val="autoZero"/>
        <c:crossBetween val="between"/>
        <c:majorUnit val="10"/>
      </c:valAx>
      <c:valAx>
        <c:axId val="-10053156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314592"/>
        <c:crosses val="max"/>
        <c:crossBetween val="between"/>
      </c:valAx>
      <c:catAx>
        <c:axId val="-1005314592"/>
        <c:scaling>
          <c:orientation val="minMax"/>
        </c:scaling>
        <c:delete val="1"/>
        <c:axPos val="b"/>
        <c:numFmt formatCode="General" sourceLinked="1"/>
        <c:majorTickMark val="out"/>
        <c:minorTickMark val="none"/>
        <c:tickLblPos val="nextTo"/>
        <c:crossAx val="-100531568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'PPMQ-IND-003'!$H$35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'PPMQ-IND-003'!$C$36:$C$40</c:f>
              <c:strCache>
                <c:ptCount val="5"/>
                <c:pt idx="1">
                  <c:v>Trimestre 1</c:v>
                </c:pt>
                <c:pt idx="2">
                  <c:v>Trimestre 2</c:v>
                </c:pt>
                <c:pt idx="3">
                  <c:v>Trimestre 3</c:v>
                </c:pt>
                <c:pt idx="4">
                  <c:v>Trimestre 4</c:v>
                </c:pt>
              </c:strCache>
            </c:strRef>
          </c:cat>
          <c:val>
            <c:numRef>
              <c:f>'PPMQ-IND-003'!$H$36:$H$40</c:f>
              <c:numCache>
                <c:formatCode>0.0%</c:formatCode>
                <c:ptCount val="5"/>
                <c:pt idx="1">
                  <c:v>0.83253097806756826</c:v>
                </c:pt>
                <c:pt idx="2">
                  <c:v>0.84781963309952579</c:v>
                </c:pt>
                <c:pt idx="3">
                  <c:v>0</c:v>
                </c:pt>
                <c:pt idx="4">
                  <c:v>0</c:v>
                </c:pt>
              </c:numCache>
            </c:numRef>
          </c:val>
          <c:extLst>
            <c:ext xmlns:c16="http://schemas.microsoft.com/office/drawing/2014/chart" uri="{C3380CC4-5D6E-409C-BE32-E72D297353CC}">
              <c16:uniqueId val="{00000000-8570-473F-8181-FDF3B3692973}"/>
            </c:ext>
          </c:extLst>
        </c:ser>
        <c:dLbls>
          <c:showLegendKey val="0"/>
          <c:showVal val="0"/>
          <c:showCatName val="0"/>
          <c:showSerName val="0"/>
          <c:showPercent val="0"/>
          <c:showBubbleSize val="0"/>
        </c:dLbls>
        <c:gapWidth val="219"/>
        <c:axId val="-1001075360"/>
        <c:axId val="-1001069376"/>
      </c:barChart>
      <c:lineChart>
        <c:grouping val="standard"/>
        <c:varyColors val="0"/>
        <c:ser>
          <c:idx val="1"/>
          <c:order val="1"/>
          <c:tx>
            <c:strRef>
              <c:f>'PPMQ-IND-003'!$I$35</c:f>
              <c:strCache>
                <c:ptCount val="1"/>
                <c:pt idx="0">
                  <c:v>porcentaje disponibilidad esperada</c:v>
                </c:pt>
              </c:strCache>
            </c:strRef>
          </c:tx>
          <c:spPr>
            <a:ln w="28575" cap="rnd">
              <a:solidFill>
                <a:schemeClr val="accent2"/>
              </a:solidFill>
              <a:round/>
            </a:ln>
            <a:effectLst/>
          </c:spPr>
          <c:marker>
            <c:symbol val="none"/>
          </c:marker>
          <c:cat>
            <c:strRef>
              <c:f>'PPMQ-IND-003'!$C$36:$C$40</c:f>
              <c:strCache>
                <c:ptCount val="5"/>
                <c:pt idx="1">
                  <c:v>Trimestre 1</c:v>
                </c:pt>
                <c:pt idx="2">
                  <c:v>Trimestre 2</c:v>
                </c:pt>
                <c:pt idx="3">
                  <c:v>Trimestre 3</c:v>
                </c:pt>
                <c:pt idx="4">
                  <c:v>Trimestre 4</c:v>
                </c:pt>
              </c:strCache>
            </c:strRef>
          </c:cat>
          <c:val>
            <c:numRef>
              <c:f>'PPMQ-IND-003'!$I$36:$I$40</c:f>
              <c:numCache>
                <c:formatCode>General</c:formatCode>
                <c:ptCount val="5"/>
                <c:pt idx="1">
                  <c:v>0.85</c:v>
                </c:pt>
                <c:pt idx="2">
                  <c:v>0.85</c:v>
                </c:pt>
                <c:pt idx="3">
                  <c:v>0.85</c:v>
                </c:pt>
                <c:pt idx="4">
                  <c:v>0.85</c:v>
                </c:pt>
              </c:numCache>
            </c:numRef>
          </c:val>
          <c:smooth val="0"/>
          <c:extLst>
            <c:ext xmlns:c16="http://schemas.microsoft.com/office/drawing/2014/chart" uri="{C3380CC4-5D6E-409C-BE32-E72D297353CC}">
              <c16:uniqueId val="{00000001-8570-473F-8181-FDF3B3692973}"/>
            </c:ext>
          </c:extLst>
        </c:ser>
        <c:dLbls>
          <c:showLegendKey val="0"/>
          <c:showVal val="0"/>
          <c:showCatName val="0"/>
          <c:showSerName val="0"/>
          <c:showPercent val="0"/>
          <c:showBubbleSize val="0"/>
        </c:dLbls>
        <c:marker val="1"/>
        <c:smooth val="0"/>
        <c:axId val="-1001075360"/>
        <c:axId val="-1001069376"/>
      </c:lineChart>
      <c:catAx>
        <c:axId val="-100107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69376"/>
        <c:crosses val="autoZero"/>
        <c:auto val="1"/>
        <c:lblAlgn val="ctr"/>
        <c:lblOffset val="100"/>
        <c:noMultiLvlLbl val="0"/>
      </c:catAx>
      <c:valAx>
        <c:axId val="-100106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7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'PPMQ-IND-004'!$H$35</c:f>
              <c:strCache>
                <c:ptCount val="1"/>
                <c:pt idx="0">
                  <c:v>Sumatoria solicitudes con entregas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'PPMQ-IND-004'!$C$36:$C$40</c:f>
              <c:strCache>
                <c:ptCount val="5"/>
                <c:pt idx="1">
                  <c:v>Trimestre 1</c:v>
                </c:pt>
                <c:pt idx="2">
                  <c:v>Trimestre 2</c:v>
                </c:pt>
                <c:pt idx="3">
                  <c:v>Trimestre 3</c:v>
                </c:pt>
                <c:pt idx="4">
                  <c:v>Trimestre 4</c:v>
                </c:pt>
              </c:strCache>
            </c:strRef>
          </c:cat>
          <c:val>
            <c:numRef>
              <c:f>'PPMQ-IND-004'!$H$36:$H$40</c:f>
              <c:numCache>
                <c:formatCode>0</c:formatCode>
                <c:ptCount val="5"/>
                <c:pt idx="1">
                  <c:v>174</c:v>
                </c:pt>
                <c:pt idx="2">
                  <c:v>122</c:v>
                </c:pt>
              </c:numCache>
            </c:numRef>
          </c:val>
          <c:extLst>
            <c:ext xmlns:c16="http://schemas.microsoft.com/office/drawing/2014/chart" uri="{C3380CC4-5D6E-409C-BE32-E72D297353CC}">
              <c16:uniqueId val="{00000004-07BD-4965-A083-D4A738451528}"/>
            </c:ext>
          </c:extLst>
        </c:ser>
        <c:ser>
          <c:idx val="5"/>
          <c:order val="5"/>
          <c:tx>
            <c:strRef>
              <c:f>'PPMQ-IND-004'!$I$35</c:f>
              <c:strCache>
                <c:ptCount val="1"/>
                <c:pt idx="0">
                  <c:v>total solicitudes recibidas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'PPMQ-IND-004'!$C$36:$C$40</c:f>
              <c:strCache>
                <c:ptCount val="5"/>
                <c:pt idx="1">
                  <c:v>Trimestre 1</c:v>
                </c:pt>
                <c:pt idx="2">
                  <c:v>Trimestre 2</c:v>
                </c:pt>
                <c:pt idx="3">
                  <c:v>Trimestre 3</c:v>
                </c:pt>
                <c:pt idx="4">
                  <c:v>Trimestre 4</c:v>
                </c:pt>
              </c:strCache>
            </c:strRef>
          </c:cat>
          <c:val>
            <c:numRef>
              <c:f>'PPMQ-IND-004'!$I$36:$I$40</c:f>
              <c:numCache>
                <c:formatCode>0</c:formatCode>
                <c:ptCount val="5"/>
                <c:pt idx="1">
                  <c:v>195</c:v>
                </c:pt>
                <c:pt idx="2">
                  <c:v>129</c:v>
                </c:pt>
              </c:numCache>
            </c:numRef>
          </c:val>
          <c:extLst>
            <c:ext xmlns:c16="http://schemas.microsoft.com/office/drawing/2014/chart" uri="{C3380CC4-5D6E-409C-BE32-E72D297353CC}">
              <c16:uniqueId val="{00000005-07BD-4965-A083-D4A738451528}"/>
            </c:ext>
          </c:extLst>
        </c:ser>
        <c:dLbls>
          <c:dLblPos val="outEnd"/>
          <c:showLegendKey val="0"/>
          <c:showVal val="1"/>
          <c:showCatName val="0"/>
          <c:showSerName val="0"/>
          <c:showPercent val="0"/>
          <c:showBubbleSize val="0"/>
        </c:dLbls>
        <c:gapWidth val="219"/>
        <c:overlap val="-27"/>
        <c:axId val="-1001073728"/>
        <c:axId val="-1001072640"/>
        <c:extLst>
          <c:ext xmlns:c15="http://schemas.microsoft.com/office/drawing/2012/chart" uri="{02D57815-91ED-43cb-92C2-25804820EDAC}">
            <c15:filteredBarSeries>
              <c15:ser>
                <c:idx val="0"/>
                <c:order val="0"/>
                <c:tx>
                  <c:strRef>
                    <c:extLst>
                      <c:ext uri="{02D57815-91ED-43cb-92C2-25804820EDAC}">
                        <c15:formulaRef>
                          <c15:sqref>'PPMQ-IND-004'!$D$35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'PPMQ-IND-004'!$C$36:$C$40</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'PPMQ-IND-004'!$D$36:$D$40</c15:sqref>
                        </c15:formulaRef>
                      </c:ext>
                    </c:extLst>
                    <c:numCache>
                      <c:formatCode>General</c:formatCode>
                      <c:ptCount val="5"/>
                    </c:numCache>
                  </c:numRef>
                </c:val>
                <c:extLst>
                  <c:ext xmlns:c16="http://schemas.microsoft.com/office/drawing/2014/chart" uri="{C3380CC4-5D6E-409C-BE32-E72D297353CC}">
                    <c16:uniqueId val="{00000000-07BD-4965-A083-D4A73845152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'PPMQ-IND-004'!$E$35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'PPMQ-IND-004'!$C$36:$C$40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'PPMQ-IND-004'!$E$36:$E$40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07BD-4965-A083-D4A73845152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'PPMQ-IND-004'!$F$35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'PPMQ-IND-004'!$C$36:$C$40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'PPMQ-IND-004'!$F$36:$F$40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07BD-4965-A083-D4A73845152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'PPMQ-IND-004'!$G$35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'PPMQ-IND-004'!$C$36:$C$40</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'PPMQ-IND-004'!$G$36:$G$40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07BD-4965-A083-D4A738451528}"/>
                  </c:ext>
                </c:extLst>
              </c15:ser>
            </c15:filteredBarSeries>
          </c:ext>
        </c:extLst>
      </c:barChart>
      <c:catAx>
        <c:axId val="-100107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72640"/>
        <c:crosses val="autoZero"/>
        <c:auto val="1"/>
        <c:lblAlgn val="ctr"/>
        <c:lblOffset val="100"/>
        <c:noMultiLvlLbl val="0"/>
      </c:catAx>
      <c:valAx>
        <c:axId val="-1001072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73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90126528681315E-2"/>
          <c:y val="0.17216687490530447"/>
          <c:w val="0.9824098734713187"/>
          <c:h val="0.61480258318383341"/>
        </c:manualLayout>
      </c:layout>
      <c:barChart>
        <c:barDir val="col"/>
        <c:grouping val="clustered"/>
        <c:varyColors val="0"/>
        <c:ser>
          <c:idx val="0"/>
          <c:order val="0"/>
          <c:tx>
            <c:strRef>
              <c:f>'IMVI-IND-001'!$C$36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'IMVI-IND-001'!$D$36:$I$36</c15:sqref>
                  </c15:fullRef>
                </c:ext>
              </c:extLst>
              <c:f>'IMVI-IND-001'!$H$36:$I$36</c:f>
              <c:numCache>
                <c:formatCode>General</c:formatCode>
                <c:ptCount val="2"/>
                <c:pt idx="0" formatCode="0.00">
                  <c:v>15.83</c:v>
                </c:pt>
                <c:pt idx="1" formatCode="0.00">
                  <c:v>15.69</c:v>
                </c:pt>
              </c:numCache>
            </c:numRef>
          </c:val>
          <c:extLst>
            <c:ext xmlns:c16="http://schemas.microsoft.com/office/drawing/2014/chart" uri="{C3380CC4-5D6E-409C-BE32-E72D297353CC}">
              <c16:uniqueId val="{00000000-744B-45FA-A45C-504B09BCB570}"/>
            </c:ext>
          </c:extLst>
        </c:ser>
        <c:ser>
          <c:idx val="1"/>
          <c:order val="1"/>
          <c:tx>
            <c:strRef>
              <c:f>'IMVI-IND-001'!$C$37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'IMVI-IND-001'!$D$37:$I$37</c15:sqref>
                  </c15:fullRef>
                </c:ext>
              </c:extLst>
              <c:f>'IMVI-IND-001'!$H$37:$I$37</c:f>
              <c:numCache>
                <c:formatCode>General</c:formatCode>
                <c:ptCount val="2"/>
                <c:pt idx="0" formatCode="0.00">
                  <c:v>20.96</c:v>
                </c:pt>
                <c:pt idx="1" formatCode="0.00">
                  <c:v>20.76</c:v>
                </c:pt>
              </c:numCache>
            </c:numRef>
          </c:val>
          <c:extLst>
            <c:ext xmlns:c16="http://schemas.microsoft.com/office/drawing/2014/chart" uri="{C3380CC4-5D6E-409C-BE32-E72D297353CC}">
              <c16:uniqueId val="{00000001-744B-45FA-A45C-504B09BCB570}"/>
            </c:ext>
          </c:extLst>
        </c:ser>
        <c:ser>
          <c:idx val="2"/>
          <c:order val="2"/>
          <c:tx>
            <c:strRef>
              <c:f>'IMVI-IND-001'!$C$38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'IMVI-IND-001'!$D$38:$I$38</c15:sqref>
                  </c15:fullRef>
                </c:ext>
              </c:extLst>
              <c:f>'IMVI-IND-001'!$H$38:$I$38</c:f>
              <c:numCache>
                <c:formatCode>General</c:formatCode>
                <c:ptCount val="2"/>
                <c:pt idx="0" formatCode="0.00">
                  <c:v>16.73</c:v>
                </c:pt>
                <c:pt idx="1" formatCode="0.00">
                  <c:v>33.03</c:v>
                </c:pt>
              </c:numCache>
            </c:numRef>
          </c:val>
          <c:extLst>
            <c:ext xmlns:c16="http://schemas.microsoft.com/office/drawing/2014/chart" uri="{C3380CC4-5D6E-409C-BE32-E72D297353CC}">
              <c16:uniqueId val="{00000002-744B-45FA-A45C-504B09BCB570}"/>
            </c:ext>
          </c:extLst>
        </c:ser>
        <c:dLbls>
          <c:dLblPos val="outEnd"/>
          <c:showLegendKey val="0"/>
          <c:showVal val="1"/>
          <c:showCatName val="0"/>
          <c:showSerName val="0"/>
          <c:showPercent val="0"/>
          <c:showBubbleSize val="0"/>
        </c:dLbls>
        <c:gapWidth val="444"/>
        <c:overlap val="-90"/>
        <c:axId val="-1069405280"/>
        <c:axId val="-1069416160"/>
        <c:extLst/>
      </c:barChart>
      <c:catAx>
        <c:axId val="-1069405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069416160"/>
        <c:crosses val="autoZero"/>
        <c:auto val="1"/>
        <c:lblAlgn val="ctr"/>
        <c:lblOffset val="100"/>
        <c:noMultiLvlLbl val="0"/>
      </c:catAx>
      <c:valAx>
        <c:axId val="-1069416160"/>
        <c:scaling>
          <c:orientation val="minMax"/>
        </c:scaling>
        <c:delete val="1"/>
        <c:axPos val="l"/>
        <c:numFmt formatCode="General" sourceLinked="1"/>
        <c:majorTickMark val="none"/>
        <c:minorTickMark val="none"/>
        <c:tickLblPos val="nextTo"/>
        <c:crossAx val="-1069405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90126528681315E-2"/>
          <c:y val="0.17216687490530447"/>
          <c:w val="0.9824098734713187"/>
          <c:h val="0.61480258318383341"/>
        </c:manualLayout>
      </c:layout>
      <c:barChart>
        <c:barDir val="col"/>
        <c:grouping val="clustered"/>
        <c:varyColors val="0"/>
        <c:ser>
          <c:idx val="3"/>
          <c:order val="3"/>
          <c:tx>
            <c:strRef>
              <c:f>'IMVI-IND-001'!$C$39</c:f>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'IMVI-IND-001'!$D$39:$I$39</c15:sqref>
                  </c15:fullRef>
                </c:ext>
              </c:extLst>
              <c:f>'IMVI-IND-001'!$H$39:$I$39</c:f>
              <c:numCache>
                <c:formatCode>General</c:formatCode>
                <c:ptCount val="2"/>
                <c:pt idx="0" formatCode="0.00">
                  <c:v>27.13</c:v>
                </c:pt>
                <c:pt idx="1" formatCode="0.00">
                  <c:v>36.450000000000003</c:v>
                </c:pt>
              </c:numCache>
            </c:numRef>
          </c:val>
          <c:extLst>
            <c:ext xmlns:c16="http://schemas.microsoft.com/office/drawing/2014/chart" uri="{C3380CC4-5D6E-409C-BE32-E72D297353CC}">
              <c16:uniqueId val="{00000000-4759-4C5C-BB42-037E044565DE}"/>
            </c:ext>
          </c:extLst>
        </c:ser>
        <c:ser>
          <c:idx val="4"/>
          <c:order val="4"/>
          <c:tx>
            <c:strRef>
              <c:f>'IMVI-IND-001'!$C$40</c:f>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'IMVI-IND-001'!$D$40:$I$40</c15:sqref>
                  </c15:fullRef>
                </c:ext>
              </c:extLst>
              <c:f>'IMVI-IND-001'!$H$40:$I$40</c:f>
              <c:numCache>
                <c:formatCode>General</c:formatCode>
                <c:ptCount val="2"/>
                <c:pt idx="0" formatCode="0.00">
                  <c:v>56.05</c:v>
                </c:pt>
                <c:pt idx="1" formatCode="0.00">
                  <c:v>43.88</c:v>
                </c:pt>
              </c:numCache>
            </c:numRef>
          </c:val>
          <c:extLst>
            <c:ext xmlns:c16="http://schemas.microsoft.com/office/drawing/2014/chart" uri="{C3380CC4-5D6E-409C-BE32-E72D297353CC}">
              <c16:uniqueId val="{00000001-4759-4C5C-BB42-037E044565DE}"/>
            </c:ext>
          </c:extLst>
        </c:ser>
        <c:ser>
          <c:idx val="5"/>
          <c:order val="5"/>
          <c:tx>
            <c:strRef>
              <c:f>'IMVI-IND-001'!$C$41</c:f>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ext>
              </c:extLst>
              <c:f>'IMVI-IND-001'!$H$35:$I$35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'IMVI-IND-001'!$D$41:$I$41</c15:sqref>
                  </c15:fullRef>
                </c:ext>
              </c:extLst>
              <c:f>'IMVI-IND-001'!$H$41:$I$41</c:f>
              <c:numCache>
                <c:formatCode>General</c:formatCode>
                <c:ptCount val="2"/>
                <c:pt idx="0" formatCode="0.00">
                  <c:v>59.92</c:v>
                </c:pt>
                <c:pt idx="1" formatCode="0.00">
                  <c:v>44.38</c:v>
                </c:pt>
              </c:numCache>
            </c:numRef>
          </c:val>
          <c:extLst>
            <c:ext xmlns:c16="http://schemas.microsoft.com/office/drawing/2014/chart" uri="{C3380CC4-5D6E-409C-BE32-E72D297353CC}">
              <c16:uniqueId val="{00000002-4759-4C5C-BB42-037E044565DE}"/>
            </c:ext>
          </c:extLst>
        </c:ser>
        <c:dLbls>
          <c:dLblPos val="outEnd"/>
          <c:showLegendKey val="0"/>
          <c:showVal val="1"/>
          <c:showCatName val="0"/>
          <c:showSerName val="0"/>
          <c:showPercent val="0"/>
          <c:showBubbleSize val="0"/>
        </c:dLbls>
        <c:gapWidth val="444"/>
        <c:overlap val="-90"/>
        <c:axId val="-1069408000"/>
        <c:axId val="-1069411808"/>
        <c:extLst>
          <c:ext xmlns:c15="http://schemas.microsoft.com/office/drawing/2012/chart" uri="{02D57815-91ED-43cb-92C2-25804820EDAC}">
            <c15:filteredBarSeries>
              <c15:ser>
                <c:idx val="0"/>
                <c:order val="0"/>
                <c:tx>
                  <c:strRef>
                    <c:extLst>
                      <c:ext uri="{02D57815-91ED-43cb-92C2-25804820EDAC}">
                        <c15:formulaRef>
                          <c15:sqref>'IMVI-IND-001'!$C$36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'IMVI-IND-001'!$D$36:$I$36</c15:sqref>
                        </c15:fullRef>
                        <c15:formulaRef>
                          <c15:sqref>'IMVI-IND-001'!$H$36:$I$36</c15:sqref>
                        </c15:formulaRef>
                      </c:ext>
                    </c:extLst>
                    <c:numCache>
                      <c:formatCode>General</c:formatCode>
                      <c:ptCount val="2"/>
                      <c:pt idx="0" formatCode="0.00">
                        <c:v>15.83</c:v>
                      </c:pt>
                      <c:pt idx="1" formatCode="0.00">
                        <c:v>15.69</c:v>
                      </c:pt>
                    </c:numCache>
                  </c:numRef>
                </c:val>
                <c:extLst>
                  <c:ext xmlns:c16="http://schemas.microsoft.com/office/drawing/2014/chart" uri="{C3380CC4-5D6E-409C-BE32-E72D297353CC}">
                    <c16:uniqueId val="{00000003-4759-4C5C-BB42-037E044565D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'IMVI-IND-001'!$D$37:$I$37</c15:sqref>
                        </c15:fullRef>
                        <c15:formulaRef>
                          <c15:sqref>'IMVI-IND-001'!$H$37:$I$37</c15:sqref>
                        </c15:formulaRef>
                      </c:ext>
                    </c:extLst>
                    <c:numCache>
                      <c:formatCode>General</c:formatCode>
                      <c:ptCount val="2"/>
                      <c:pt idx="0" formatCode="0.00">
                        <c:v>20.96</c:v>
                      </c:pt>
                      <c:pt idx="1" formatCode="0.00">
                        <c:v>20.76</c:v>
                      </c:pt>
                    </c:numCache>
                  </c:numRef>
                </c:val>
                <c:extLst xmlns:c15="http://schemas.microsoft.com/office/drawing/2012/chart">
                  <c:ext xmlns:c16="http://schemas.microsoft.com/office/drawing/2014/chart" uri="{C3380CC4-5D6E-409C-BE32-E72D297353CC}">
                    <c16:uniqueId val="{00000004-4759-4C5C-BB42-037E044565D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'IMVI-IND-001'!$D$35:$I$35</c15:sqref>
                        </c15:fullRef>
                        <c15:formulaRef>
                          <c15:sqref>'IMVI-IND-001'!$H$35:$I$35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'IMVI-IND-001'!$D$38:$I$38</c15:sqref>
                        </c15:fullRef>
                        <c15:formulaRef>
                          <c15:sqref>'IMVI-IND-001'!$H$38:$I$38</c15:sqref>
                        </c15:formulaRef>
                      </c:ext>
                    </c:extLst>
                    <c:numCache>
                      <c:formatCode>General</c:formatCode>
                      <c:ptCount val="2"/>
                      <c:pt idx="0" formatCode="0.00">
                        <c:v>16.73</c:v>
                      </c:pt>
                      <c:pt idx="1" formatCode="0.00">
                        <c:v>33.03</c:v>
                      </c:pt>
                    </c:numCache>
                  </c:numRef>
                </c:val>
                <c:extLst xmlns:c15="http://schemas.microsoft.com/office/drawing/2012/chart">
                  <c:ext xmlns:c16="http://schemas.microsoft.com/office/drawing/2014/chart" uri="{C3380CC4-5D6E-409C-BE32-E72D297353CC}">
                    <c16:uniqueId val="{00000005-4759-4C5C-BB42-037E044565DE}"/>
                  </c:ext>
                </c:extLst>
              </c15:ser>
            </c15:filteredBarSeries>
          </c:ext>
        </c:extLst>
      </c:barChart>
      <c:catAx>
        <c:axId val="-10694080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069411808"/>
        <c:crosses val="autoZero"/>
        <c:auto val="1"/>
        <c:lblAlgn val="ctr"/>
        <c:lblOffset val="100"/>
        <c:noMultiLvlLbl val="0"/>
      </c:catAx>
      <c:valAx>
        <c:axId val="-1069411808"/>
        <c:scaling>
          <c:orientation val="minMax"/>
        </c:scaling>
        <c:delete val="1"/>
        <c:axPos val="l"/>
        <c:numFmt formatCode="General" sourceLinked="1"/>
        <c:majorTickMark val="none"/>
        <c:minorTickMark val="none"/>
        <c:tickLblPos val="nextTo"/>
        <c:crossAx val="-10694080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PORCENTAJE DE DESATENCIÓN DE PQRSFD CON TÉRMINOS DE 10 DÍAS HÁBILES AÑO 2023</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'APIC-IND-001'!$J$36</c:f>
              <c:numCache>
                <c:formatCode>0</c:formatCode>
                <c:ptCount val="1"/>
                <c:pt idx="0">
                  <c:v>0</c:v>
                </c:pt>
              </c:numCache>
            </c:numRef>
          </c:val>
          <c:extLst>
            <c:ext xmlns:c16="http://schemas.microsoft.com/office/drawing/2014/chart" uri="{C3380CC4-5D6E-409C-BE32-E72D297353CC}">
              <c16:uniqueId val="{00000000-D60A-4BEA-A09D-56242108D5A2}"/>
            </c:ext>
          </c:extLst>
        </c:ser>
        <c:ser>
          <c:idx val="1"/>
          <c:order val="1"/>
          <c:tx>
            <c:strRef>
              <c:f>'APIC-IND-001'!$C$37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'APIC-IND-001'!$J$37</c:f>
              <c:numCache>
                <c:formatCode>0</c:formatCode>
                <c:ptCount val="1"/>
                <c:pt idx="0">
                  <c:v>7.2164948453608249</c:v>
                </c:pt>
              </c:numCache>
            </c:numRef>
          </c:val>
          <c:extLst>
            <c:ext xmlns:c16="http://schemas.microsoft.com/office/drawing/2014/chart" uri="{C3380CC4-5D6E-409C-BE32-E72D297353CC}">
              <c16:uniqueId val="{00000001-D60A-4BEA-A09D-56242108D5A2}"/>
            </c:ext>
          </c:extLst>
        </c:ser>
        <c:ser>
          <c:idx val="2"/>
          <c:order val="2"/>
          <c:tx>
            <c:strRef>
              <c:f>'APIC-IND-001'!$C$38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'APIC-IND-001'!$J$38</c:f>
              <c:numCache>
                <c:formatCode>0</c:formatCode>
                <c:ptCount val="1"/>
              </c:numCache>
            </c:numRef>
          </c:val>
          <c:extLst>
            <c:ext xmlns:c16="http://schemas.microsoft.com/office/drawing/2014/chart" uri="{C3380CC4-5D6E-409C-BE32-E72D297353CC}">
              <c16:uniqueId val="{00000002-D60A-4BEA-A09D-56242108D5A2}"/>
            </c:ext>
          </c:extLst>
        </c:ser>
        <c:ser>
          <c:idx val="3"/>
          <c:order val="3"/>
          <c:tx>
            <c:strRef>
              <c:f>'APIC-IND-001'!$C$39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'APIC-IND-001'!$J$39</c:f>
              <c:numCache>
                <c:formatCode>0</c:formatCode>
                <c:ptCount val="1"/>
              </c:numCache>
            </c:numRef>
          </c:val>
          <c:extLst>
            <c:ext xmlns:c16="http://schemas.microsoft.com/office/drawing/2014/chart" uri="{C3380CC4-5D6E-409C-BE32-E72D297353CC}">
              <c16:uniqueId val="{00000003-D60A-4BEA-A09D-56242108D5A2}"/>
            </c:ext>
          </c:extLst>
        </c:ser>
        <c:dLbls>
          <c:dLblPos val="outEnd"/>
          <c:showLegendKey val="0"/>
          <c:showVal val="1"/>
          <c:showCatName val="0"/>
          <c:showSerName val="0"/>
          <c:showPercent val="0"/>
          <c:showBubbleSize val="0"/>
        </c:dLbls>
        <c:gapWidth val="150"/>
        <c:axId val="-1001075904"/>
        <c:axId val="-1001074816"/>
      </c:barChart>
      <c:catAx>
        <c:axId val="-1001075904"/>
        <c:scaling>
          <c:orientation val="minMax"/>
        </c:scaling>
        <c:delete val="1"/>
        <c:axPos val="b"/>
        <c:majorTickMark val="none"/>
        <c:minorTickMark val="none"/>
        <c:tickLblPos val="nextTo"/>
        <c:crossAx val="-1001074816"/>
        <c:crosses val="autoZero"/>
        <c:auto val="1"/>
        <c:lblAlgn val="ctr"/>
        <c:lblOffset val="100"/>
        <c:noMultiLvlLbl val="0"/>
      </c:catAx>
      <c:valAx>
        <c:axId val="-1001074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7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Poblacion Satisfecha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6">
                <a:shade val="76000"/>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7082-455C-BC24-7467361E29E4}"/>
              </c:ext>
            </c:extLst>
          </c:dPt>
          <c:dPt>
            <c:idx val="2"/>
            <c:invertIfNegative val="0"/>
            <c:bubble3D val="0"/>
            <c:spPr>
              <a:solidFill>
                <a:schemeClr val="accent6">
                  <a:shade val="76000"/>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7082-455C-BC24-7467361E29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'IMVI-IND-002'!$C$38:$G$41</c:f>
              <c:strCache>
                <c:ptCount val="2"/>
                <c:pt idx="0">
                  <c:v>Trimestre I</c:v>
                </c:pt>
                <c:pt idx="1">
                  <c:v>Trimestre II</c:v>
                </c:pt>
              </c:strCache>
            </c:strRef>
          </c:cat>
          <c:val>
            <c:numRef>
              <c:f>'IMVI-IND-002'!$J$38:$J$41</c:f>
              <c:numCache>
                <c:formatCode>0.00%</c:formatCode>
                <c:ptCount val="4"/>
                <c:pt idx="0">
                  <c:v>1</c:v>
                </c:pt>
                <c:pt idx="1">
                  <c:v>0.98299999999999998</c:v>
                </c:pt>
              </c:numCache>
            </c:numRef>
          </c:val>
          <c:extLst>
            <c:ext xmlns:c16="http://schemas.microsoft.com/office/drawing/2014/chart" uri="{C3380CC4-5D6E-409C-BE32-E72D297353CC}">
              <c16:uniqueId val="{00000007-4010-44B4-978C-A15768C380FB}"/>
            </c:ext>
          </c:extLst>
        </c:ser>
        <c:dLbls>
          <c:dLblPos val="inEnd"/>
          <c:showLegendKey val="0"/>
          <c:showVal val="1"/>
          <c:showCatName val="0"/>
          <c:showSerName val="0"/>
          <c:showPercent val="0"/>
          <c:showBubbleSize val="0"/>
        </c:dLbls>
        <c:gapWidth val="65"/>
        <c:axId val="-1069411264"/>
        <c:axId val="-1069410720"/>
        <c:extLst/>
      </c:barChart>
      <c:catAx>
        <c:axId val="-10694112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069410720"/>
        <c:crosses val="autoZero"/>
        <c:auto val="1"/>
        <c:lblAlgn val="ctr"/>
        <c:lblOffset val="100"/>
        <c:noMultiLvlLbl val="0"/>
      </c:catAx>
      <c:valAx>
        <c:axId val="-10694107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crossAx val="-10694112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Nivel</a:t>
            </a:r>
            <a:r>
              <a:rPr lang="en-US" baseline="0"/>
              <a:t> promedio</a:t>
            </a:r>
            <a:r>
              <a:rPr lang="en-US"/>
              <a:t> de satisfacción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'IMV-IND-003'!$C$38:$G$41</c:f>
              <c:strCache>
                <c:ptCount val="2"/>
                <c:pt idx="0">
                  <c:v>Trimestre I</c:v>
                </c:pt>
                <c:pt idx="1">
                  <c:v>Trimestre II</c:v>
                </c:pt>
              </c:strCache>
            </c:strRef>
          </c:cat>
          <c:val>
            <c:numRef>
              <c:f>'IMV-IND-003'!$J$38:$J$41</c:f>
              <c:numCache>
                <c:formatCode>0.0</c:formatCode>
                <c:ptCount val="4"/>
                <c:pt idx="0">
                  <c:v>4.5</c:v>
                </c:pt>
                <c:pt idx="1">
                  <c:v>4.4000000000000004</c:v>
                </c:pt>
              </c:numCache>
            </c:numRef>
          </c:val>
          <c:extLst xmlns:c15="http://schemas.microsoft.com/office/drawing/2012/chart">
            <c:ext xmlns:c16="http://schemas.microsoft.com/office/drawing/2014/chart" uri="{C3380CC4-5D6E-409C-BE32-E72D297353CC}">
              <c16:uniqueId val="{00000001-1596-4E91-AF72-2F1DB6E6190B}"/>
            </c:ext>
          </c:extLst>
        </c:ser>
        <c:dLbls>
          <c:dLblPos val="outEnd"/>
          <c:showLegendKey val="0"/>
          <c:showVal val="1"/>
          <c:showCatName val="0"/>
          <c:showSerName val="0"/>
          <c:showPercent val="0"/>
          <c:showBubbleSize val="0"/>
        </c:dLbls>
        <c:gapWidth val="100"/>
        <c:overlap val="-24"/>
        <c:axId val="-1005318400"/>
        <c:axId val="-1005310240"/>
        <c:extLst/>
      </c:barChart>
      <c:catAx>
        <c:axId val="-10053184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310240"/>
        <c:crosses val="autoZero"/>
        <c:auto val="1"/>
        <c:lblAlgn val="ctr"/>
        <c:lblOffset val="100"/>
        <c:noMultiLvlLbl val="0"/>
      </c:catAx>
      <c:valAx>
        <c:axId val="-1005310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31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ext>
              </c:extLst>
              <c:f>'IMVI-IND-004'!$H$35:$I$35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'IMVI-IND-004'!$D$36:$I$36</c15:sqref>
                  </c15:fullRef>
                </c:ext>
              </c:extLst>
              <c:f>'IMVI-IND-004'!$H$36:$I$36</c:f>
              <c:numCache>
                <c:formatCode>General</c:formatCode>
                <c:ptCount val="2"/>
                <c:pt idx="0" formatCode="0.00">
                  <c:v>0.37</c:v>
                </c:pt>
                <c:pt idx="1" formatCode="0.00">
                  <c:v>0.35</c:v>
                </c:pt>
              </c:numCache>
            </c:numRef>
          </c:val>
          <c:extLst>
            <c:ext xmlns:c16="http://schemas.microsoft.com/office/drawing/2014/chart" uri="{C3380CC4-5D6E-409C-BE32-E72D297353CC}">
              <c16:uniqueId val="{00000000-6E51-4C0A-8D75-4313CF3E7C9A}"/>
            </c:ext>
          </c:extLst>
        </c:ser>
        <c:ser>
          <c:idx val="1"/>
          <c:order val="1"/>
          <c:tx>
            <c:strRef>
              <c:f>'IMVI-IND-004'!$C$37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ext>
              </c:extLst>
              <c:f>'IMVI-IND-004'!$H$35:$I$35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'IMVI-IND-004'!$D$37:$I$37</c15:sqref>
                  </c15:fullRef>
                </c:ext>
              </c:extLst>
              <c:f>'IMVI-IND-004'!$H$37:$I$37</c:f>
              <c:numCache>
                <c:formatCode>General</c:formatCode>
                <c:ptCount val="2"/>
                <c:pt idx="0" formatCode="0.00">
                  <c:v>0.91</c:v>
                </c:pt>
                <c:pt idx="1" formatCode="0.00">
                  <c:v>0.9</c:v>
                </c:pt>
              </c:numCache>
            </c:numRef>
          </c:val>
          <c:extLst>
            <c:ext xmlns:c16="http://schemas.microsoft.com/office/drawing/2014/chart" uri="{C3380CC4-5D6E-409C-BE32-E72D297353CC}">
              <c16:uniqueId val="{00000001-6E51-4C0A-8D75-4313CF3E7C9A}"/>
            </c:ext>
          </c:extLst>
        </c:ser>
        <c:ser>
          <c:idx val="2"/>
          <c:order val="2"/>
          <c:tx>
            <c:strRef>
              <c:f>'IMVI-IND-004'!$C$38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ext>
              </c:extLst>
              <c:f>'IMVI-IND-004'!$H$35:$I$35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'IMVI-IND-004'!$D$38:$I$38</c15:sqref>
                  </c15:fullRef>
                </c:ext>
              </c:extLst>
              <c:f>'IMVI-IND-004'!$H$38:$I$38</c:f>
              <c:numCache>
                <c:formatCode>General</c:formatCode>
                <c:ptCount val="2"/>
                <c:pt idx="0" formatCode="0.00">
                  <c:v>1.1000000000000001</c:v>
                </c:pt>
                <c:pt idx="1" formatCode="0.00">
                  <c:v>2</c:v>
                </c:pt>
              </c:numCache>
            </c:numRef>
          </c:val>
          <c:extLst>
            <c:ext xmlns:c16="http://schemas.microsoft.com/office/drawing/2014/chart" uri="{C3380CC4-5D6E-409C-BE32-E72D297353CC}">
              <c16:uniqueId val="{00000002-6E51-4C0A-8D75-4313CF3E7C9A}"/>
            </c:ext>
          </c:extLst>
        </c:ser>
        <c:dLbls>
          <c:dLblPos val="outEnd"/>
          <c:showLegendKey val="0"/>
          <c:showVal val="1"/>
          <c:showCatName val="0"/>
          <c:showSerName val="0"/>
          <c:showPercent val="0"/>
          <c:showBubbleSize val="0"/>
        </c:dLbls>
        <c:gapWidth val="444"/>
        <c:overlap val="-90"/>
        <c:axId val="-1005312960"/>
        <c:axId val="-1005323840"/>
        <c:extLst/>
      </c:barChart>
      <c:catAx>
        <c:axId val="-1005312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005323840"/>
        <c:crosses val="autoZero"/>
        <c:auto val="1"/>
        <c:lblAlgn val="ctr"/>
        <c:lblOffset val="100"/>
        <c:noMultiLvlLbl val="0"/>
      </c:catAx>
      <c:valAx>
        <c:axId val="-1005323840"/>
        <c:scaling>
          <c:orientation val="minMax"/>
        </c:scaling>
        <c:delete val="1"/>
        <c:axPos val="l"/>
        <c:numFmt formatCode="General" sourceLinked="1"/>
        <c:majorTickMark val="none"/>
        <c:minorTickMark val="none"/>
        <c:tickLblPos val="nextTo"/>
        <c:crossAx val="-10053129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3"/>
          <c:order val="3"/>
          <c:tx>
            <c:strRef>
              <c:f>'IMVI-IND-004'!$C$39</c:f>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ext>
              </c:extLst>
              <c:f>'IMVI-IND-004'!$H$35:$I$35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'IMVI-IND-004'!$D$39:$I$39</c15:sqref>
                  </c15:fullRef>
                </c:ext>
              </c:extLst>
              <c:f>'IMVI-IND-004'!$H$39:$I$39</c:f>
              <c:numCache>
                <c:formatCode>General</c:formatCode>
                <c:ptCount val="2"/>
                <c:pt idx="0" formatCode="0.00">
                  <c:v>0.72</c:v>
                </c:pt>
                <c:pt idx="1" formatCode="0.00">
                  <c:v>2</c:v>
                </c:pt>
              </c:numCache>
            </c:numRef>
          </c:val>
          <c:extLst>
            <c:ext xmlns:c16="http://schemas.microsoft.com/office/drawing/2014/chart" uri="{C3380CC4-5D6E-409C-BE32-E72D297353CC}">
              <c16:uniqueId val="{00000000-85CE-49C7-80C3-AC5F3D666295}"/>
            </c:ext>
          </c:extLst>
        </c:ser>
        <c:ser>
          <c:idx val="4"/>
          <c:order val="4"/>
          <c:tx>
            <c:strRef>
              <c:f>'IMVI-IND-004'!$C$40</c:f>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ext>
              </c:extLst>
              <c:f>'IMVI-IND-004'!$H$35:$I$35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'IMVI-IND-004'!$D$40:$I$40</c15:sqref>
                  </c15:fullRef>
                </c:ext>
              </c:extLst>
              <c:f>'IMVI-IND-004'!$H$40:$I$40</c:f>
              <c:numCache>
                <c:formatCode>General</c:formatCode>
                <c:ptCount val="2"/>
                <c:pt idx="0" formatCode="0.00">
                  <c:v>2.65</c:v>
                </c:pt>
                <c:pt idx="1" formatCode="0.00">
                  <c:v>3</c:v>
                </c:pt>
              </c:numCache>
            </c:numRef>
          </c:val>
          <c:extLst>
            <c:ext xmlns:c16="http://schemas.microsoft.com/office/drawing/2014/chart" uri="{C3380CC4-5D6E-409C-BE32-E72D297353CC}">
              <c16:uniqueId val="{00000001-85CE-49C7-80C3-AC5F3D666295}"/>
            </c:ext>
          </c:extLst>
        </c:ser>
        <c:ser>
          <c:idx val="5"/>
          <c:order val="5"/>
          <c:tx>
            <c:strRef>
              <c:f>'IMVI-IND-004'!$C$41</c:f>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ext>
              </c:extLst>
              <c:f>'IMVI-IND-004'!$H$35:$I$35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'IMVI-IND-004'!$D$41:$I$41</c15:sqref>
                  </c15:fullRef>
                </c:ext>
              </c:extLst>
              <c:f>'IMVI-IND-004'!$H$41:$I$41</c:f>
              <c:numCache>
                <c:formatCode>General</c:formatCode>
                <c:ptCount val="2"/>
                <c:pt idx="0" formatCode="0.00">
                  <c:v>3.51</c:v>
                </c:pt>
                <c:pt idx="1" formatCode="0.00">
                  <c:v>3</c:v>
                </c:pt>
              </c:numCache>
            </c:numRef>
          </c:val>
          <c:extLst>
            <c:ext xmlns:c16="http://schemas.microsoft.com/office/drawing/2014/chart" uri="{C3380CC4-5D6E-409C-BE32-E72D297353CC}">
              <c16:uniqueId val="{00000002-85CE-49C7-80C3-AC5F3D666295}"/>
            </c:ext>
          </c:extLst>
        </c:ser>
        <c:dLbls>
          <c:dLblPos val="outEnd"/>
          <c:showLegendKey val="0"/>
          <c:showVal val="1"/>
          <c:showCatName val="0"/>
          <c:showSerName val="0"/>
          <c:showPercent val="0"/>
          <c:showBubbleSize val="0"/>
        </c:dLbls>
        <c:gapWidth val="444"/>
        <c:overlap val="-90"/>
        <c:axId val="-1005314048"/>
        <c:axId val="-1005320032"/>
        <c:extLst>
          <c:ext xmlns:c15="http://schemas.microsoft.com/office/drawing/2012/chart" uri="{02D57815-91ED-43cb-92C2-25804820EDAC}">
            <c15:filteredBarSeries>
              <c15:ser>
                <c:idx val="0"/>
                <c:order val="0"/>
                <c:tx>
                  <c:strRef>
                    <c:extLst>
                      <c:ext uri="{02D57815-91ED-43cb-92C2-25804820EDAC}">
                        <c15:formulaRef>
                          <c15:sqref>'IMVI-IND-004'!$C$36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'IMVI-IND-004'!$D$35:$I$35</c15:sqref>
                        </c15:fullRef>
                        <c15:formulaRef>
                          <c15:sqref>'IMVI-IND-004'!$H$35:$I$35</c15:sqref>
                        </c15:formulaRef>
                      </c:ext>
                    </c:extLst>
                    <c:strCache>
                      <c:ptCount val="2"/>
                      <c:pt idx="0">
                        <c:v># Km carril lineal intervenidos</c:v>
                      </c:pt>
                      <c:pt idx="1">
                        <c:v># Km carril lineal programados</c:v>
                      </c:pt>
                    </c:strCache>
                  </c:strRef>
                </c:cat>
                <c:val>
                  <c:numRef>
                    <c:extLst>
                      <c:ext uri="{02D57815-91ED-43cb-92C2-25804820EDAC}">
                        <c15:fullRef>
                          <c15:sqref>'IMVI-IND-004'!$D$36:$I$36</c15:sqref>
                        </c15:fullRef>
                        <c15:formulaRef>
                          <c15:sqref>'IMVI-IND-004'!$H$36:$I$36</c15:sqref>
                        </c15:formulaRef>
                      </c:ext>
                    </c:extLst>
                    <c:numCache>
                      <c:formatCode>General</c:formatCode>
                      <c:ptCount val="2"/>
                      <c:pt idx="0" formatCode="0.00">
                        <c:v>0.37</c:v>
                      </c:pt>
                      <c:pt idx="1" formatCode="0.00">
                        <c:v>0.35</c:v>
                      </c:pt>
                    </c:numCache>
                  </c:numRef>
                </c:val>
                <c:extLst>
                  <c:ext xmlns:c16="http://schemas.microsoft.com/office/drawing/2014/chart" uri="{C3380CC4-5D6E-409C-BE32-E72D297353CC}">
                    <c16:uniqueId val="{00000003-85CE-49C7-80C3-AC5F3D66629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'IMVI-IND-004'!$C$37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15:formulaRef>
                          <c15:sqref>'IMVI-IND-004'!$H$35:$I$35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'IMVI-IND-004'!$D$37:$I$37</c15:sqref>
                        </c15:fullRef>
                        <c15:formulaRef>
                          <c15:sqref>'IMVI-IND-004'!$H$37:$I$37</c15:sqref>
                        </c15:formulaRef>
                      </c:ext>
                    </c:extLst>
                    <c:numCache>
                      <c:formatCode>General</c:formatCode>
                      <c:ptCount val="2"/>
                      <c:pt idx="0" formatCode="0.00">
                        <c:v>0.91</c:v>
                      </c:pt>
                      <c:pt idx="1" formatCode="0.00">
                        <c:v>0.9</c:v>
                      </c:pt>
                    </c:numCache>
                  </c:numRef>
                </c:val>
                <c:extLst xmlns:c15="http://schemas.microsoft.com/office/drawing/2012/chart">
                  <c:ext xmlns:c16="http://schemas.microsoft.com/office/drawing/2014/chart" uri="{C3380CC4-5D6E-409C-BE32-E72D297353CC}">
                    <c16:uniqueId val="{00000004-85CE-49C7-80C3-AC5F3D66629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'IMVI-IND-004'!$C$38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'IMVI-IND-004'!$D$35:$I$35</c15:sqref>
                        </c15:fullRef>
                        <c15:formulaRef>
                          <c15:sqref>'IMVI-IND-004'!$H$35:$I$35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'IMVI-IND-004'!$D$38:$I$38</c15:sqref>
                        </c15:fullRef>
                        <c15:formulaRef>
                          <c15:sqref>'IMVI-IND-004'!$H$38:$I$38</c15:sqref>
                        </c15:formulaRef>
                      </c:ext>
                    </c:extLst>
                    <c:numCache>
                      <c:formatCode>General</c:formatCode>
                      <c:ptCount val="2"/>
                      <c:pt idx="0" formatCode="0.00">
                        <c:v>1.1000000000000001</c:v>
                      </c:pt>
                      <c:pt idx="1" formatCode="0.00">
                        <c:v>2</c:v>
                      </c:pt>
                    </c:numCache>
                  </c:numRef>
                </c:val>
                <c:extLst xmlns:c15="http://schemas.microsoft.com/office/drawing/2012/chart">
                  <c:ext xmlns:c16="http://schemas.microsoft.com/office/drawing/2014/chart" uri="{C3380CC4-5D6E-409C-BE32-E72D297353CC}">
                    <c16:uniqueId val="{00000005-85CE-49C7-80C3-AC5F3D666295}"/>
                  </c:ext>
                </c:extLst>
              </c15:ser>
            </c15:filteredBarSeries>
          </c:ext>
        </c:extLst>
      </c:barChart>
      <c:catAx>
        <c:axId val="-1005314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005320032"/>
        <c:crosses val="autoZero"/>
        <c:auto val="1"/>
        <c:lblAlgn val="ctr"/>
        <c:lblOffset val="100"/>
        <c:noMultiLvlLbl val="0"/>
      </c:catAx>
      <c:valAx>
        <c:axId val="-1005320032"/>
        <c:scaling>
          <c:orientation val="minMax"/>
        </c:scaling>
        <c:delete val="1"/>
        <c:axPos val="l"/>
        <c:numFmt formatCode="General" sourceLinked="1"/>
        <c:majorTickMark val="none"/>
        <c:minorTickMark val="none"/>
        <c:tickLblPos val="nextTo"/>
        <c:crossAx val="-1005314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'IMVI-IND-005'!$C$36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ext>
              </c:extLst>
              <c:f>'IMVI-IND-005'!$H$35:$I$35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'IMVI-IND-005'!$D$36:$I$36</c15:sqref>
                  </c15:fullRef>
                </c:ext>
              </c:extLst>
              <c:f>'IMVI-IND-005'!$H$36:$I$36</c:f>
              <c:numCache>
                <c:formatCode>General</c:formatCode>
                <c:ptCount val="2"/>
                <c:pt idx="0" formatCode="0.00">
                  <c:v>6011.41</c:v>
                </c:pt>
                <c:pt idx="1" formatCode="0.00">
                  <c:v>6000</c:v>
                </c:pt>
              </c:numCache>
            </c:numRef>
          </c:val>
          <c:extLst>
            <c:ext xmlns:c16="http://schemas.microsoft.com/office/drawing/2014/chart" uri="{C3380CC4-5D6E-409C-BE32-E72D297353CC}">
              <c16:uniqueId val="{00000000-94FB-4498-ABDC-14383BF305DA}"/>
            </c:ext>
          </c:extLst>
        </c:ser>
        <c:ser>
          <c:idx val="1"/>
          <c:order val="1"/>
          <c:tx>
            <c:strRef>
              <c:f>'IMVI-IND-005'!$C$37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ext>
              </c:extLst>
              <c:f>'IMVI-IND-005'!$H$35:$I$35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'IMVI-IND-005'!$D$37:$I$37</c15:sqref>
                  </c15:fullRef>
                </c:ext>
              </c:extLst>
              <c:f>'IMVI-IND-005'!$H$37:$I$37</c:f>
              <c:numCache>
                <c:formatCode>General</c:formatCode>
                <c:ptCount val="2"/>
                <c:pt idx="0" formatCode="0.00">
                  <c:v>2567.67</c:v>
                </c:pt>
                <c:pt idx="1" formatCode="0.00">
                  <c:v>2550</c:v>
                </c:pt>
              </c:numCache>
            </c:numRef>
          </c:val>
          <c:extLst>
            <c:ext xmlns:c16="http://schemas.microsoft.com/office/drawing/2014/chart" uri="{C3380CC4-5D6E-409C-BE32-E72D297353CC}">
              <c16:uniqueId val="{00000001-94FB-4498-ABDC-14383BF305DA}"/>
            </c:ext>
          </c:extLst>
        </c:ser>
        <c:ser>
          <c:idx val="2"/>
          <c:order val="2"/>
          <c:tx>
            <c:strRef>
              <c:f>'IMVI-IND-005'!$C$38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ext>
              </c:extLst>
              <c:f>'IMVI-IND-005'!$H$35:$I$35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'IMVI-IND-005'!$D$38:$I$38</c15:sqref>
                  </c15:fullRef>
                </c:ext>
              </c:extLst>
              <c:f>'IMVI-IND-005'!$H$38:$I$38</c:f>
              <c:numCache>
                <c:formatCode>General</c:formatCode>
                <c:ptCount val="2"/>
                <c:pt idx="0" formatCode="0.00">
                  <c:v>113</c:v>
                </c:pt>
                <c:pt idx="1" formatCode="0.00">
                  <c:v>1500</c:v>
                </c:pt>
              </c:numCache>
            </c:numRef>
          </c:val>
          <c:extLst>
            <c:ext xmlns:c16="http://schemas.microsoft.com/office/drawing/2014/chart" uri="{C3380CC4-5D6E-409C-BE32-E72D297353CC}">
              <c16:uniqueId val="{00000002-94FB-4498-ABDC-14383BF305DA}"/>
            </c:ext>
          </c:extLst>
        </c:ser>
        <c:dLbls>
          <c:dLblPos val="outEnd"/>
          <c:showLegendKey val="0"/>
          <c:showVal val="1"/>
          <c:showCatName val="0"/>
          <c:showSerName val="0"/>
          <c:showPercent val="0"/>
          <c:showBubbleSize val="0"/>
        </c:dLbls>
        <c:gapWidth val="444"/>
        <c:overlap val="-90"/>
        <c:axId val="-1005321664"/>
        <c:axId val="-1005324384"/>
        <c:extLst/>
      </c:barChart>
      <c:catAx>
        <c:axId val="-1005321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005324384"/>
        <c:crosses val="autoZero"/>
        <c:auto val="1"/>
        <c:lblAlgn val="ctr"/>
        <c:lblOffset val="100"/>
        <c:noMultiLvlLbl val="0"/>
      </c:catAx>
      <c:valAx>
        <c:axId val="-1005324384"/>
        <c:scaling>
          <c:orientation val="minMax"/>
        </c:scaling>
        <c:delete val="1"/>
        <c:axPos val="l"/>
        <c:numFmt formatCode="General" sourceLinked="1"/>
        <c:majorTickMark val="none"/>
        <c:minorTickMark val="none"/>
        <c:tickLblPos val="nextTo"/>
        <c:crossAx val="-10053216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3"/>
          <c:order val="3"/>
          <c:tx>
            <c:strRef>
              <c:f>'IMVI-IND-005'!$C$39</c:f>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ext>
              </c:extLst>
              <c:f>'IMVI-IND-005'!$H$35:$I$35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'IMVI-IND-005'!$D$39:$I$39</c15:sqref>
                  </c15:fullRef>
                </c:ext>
              </c:extLst>
              <c:f>'IMVI-IND-005'!$H$39:$I$39</c:f>
              <c:numCache>
                <c:formatCode>General</c:formatCode>
                <c:ptCount val="2"/>
                <c:pt idx="0" formatCode="0.00">
                  <c:v>1827.42</c:v>
                </c:pt>
                <c:pt idx="1" formatCode="0.00">
                  <c:v>1500</c:v>
                </c:pt>
              </c:numCache>
            </c:numRef>
          </c:val>
          <c:extLst>
            <c:ext xmlns:c16="http://schemas.microsoft.com/office/drawing/2014/chart" uri="{C3380CC4-5D6E-409C-BE32-E72D297353CC}">
              <c16:uniqueId val="{00000000-EA6C-4935-825C-0BD5C519728B}"/>
            </c:ext>
          </c:extLst>
        </c:ser>
        <c:ser>
          <c:idx val="4"/>
          <c:order val="4"/>
          <c:tx>
            <c:strRef>
              <c:f>'IMVI-IND-005'!$C$40</c:f>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ext>
              </c:extLst>
              <c:f>'IMVI-IND-005'!$H$35:$I$35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'IMVI-IND-005'!$D$40:$I$40</c15:sqref>
                  </c15:fullRef>
                </c:ext>
              </c:extLst>
              <c:f>'IMVI-IND-005'!$H$40:$I$40</c:f>
              <c:numCache>
                <c:formatCode>General</c:formatCode>
                <c:ptCount val="2"/>
                <c:pt idx="0" formatCode="0.00">
                  <c:v>4637.83</c:v>
                </c:pt>
                <c:pt idx="1" formatCode="0.00">
                  <c:v>2500</c:v>
                </c:pt>
              </c:numCache>
            </c:numRef>
          </c:val>
          <c:extLst>
            <c:ext xmlns:c16="http://schemas.microsoft.com/office/drawing/2014/chart" uri="{C3380CC4-5D6E-409C-BE32-E72D297353CC}">
              <c16:uniqueId val="{00000001-EA6C-4935-825C-0BD5C519728B}"/>
            </c:ext>
          </c:extLst>
        </c:ser>
        <c:ser>
          <c:idx val="5"/>
          <c:order val="5"/>
          <c:tx>
            <c:strRef>
              <c:f>'IMVI-IND-005'!$C$41</c:f>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ext>
              </c:extLst>
              <c:f>'IMVI-IND-005'!$H$35:$I$35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'IMVI-IND-005'!$D$41:$I$41</c15:sqref>
                  </c15:fullRef>
                </c:ext>
              </c:extLst>
              <c:f>'IMVI-IND-005'!$H$41:$I$41</c:f>
              <c:numCache>
                <c:formatCode>General</c:formatCode>
                <c:ptCount val="2"/>
                <c:pt idx="0" formatCode="0.00">
                  <c:v>3097.09</c:v>
                </c:pt>
                <c:pt idx="1" formatCode="0.00">
                  <c:v>2500</c:v>
                </c:pt>
              </c:numCache>
            </c:numRef>
          </c:val>
          <c:extLst>
            <c:ext xmlns:c16="http://schemas.microsoft.com/office/drawing/2014/chart" uri="{C3380CC4-5D6E-409C-BE32-E72D297353CC}">
              <c16:uniqueId val="{00000002-EA6C-4935-825C-0BD5C519728B}"/>
            </c:ext>
          </c:extLst>
        </c:ser>
        <c:dLbls>
          <c:dLblPos val="outEnd"/>
          <c:showLegendKey val="0"/>
          <c:showVal val="1"/>
          <c:showCatName val="0"/>
          <c:showSerName val="0"/>
          <c:showPercent val="0"/>
          <c:showBubbleSize val="0"/>
        </c:dLbls>
        <c:gapWidth val="444"/>
        <c:overlap val="-90"/>
        <c:axId val="-1005311872"/>
        <c:axId val="-1005310784"/>
        <c:extLst>
          <c:ext xmlns:c15="http://schemas.microsoft.com/office/drawing/2012/chart" uri="{02D57815-91ED-43cb-92C2-25804820EDAC}">
            <c15:filteredBarSeries>
              <c15:ser>
                <c:idx val="0"/>
                <c:order val="0"/>
                <c:tx>
                  <c:strRef>
                    <c:extLst>
                      <c:ext uri="{02D57815-91ED-43cb-92C2-25804820EDAC}">
                        <c15:formulaRef>
                          <c15:sqref>'IMVI-IND-005'!$C$36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'IMVI-IND-005'!$D$35:$I$35</c15:sqref>
                        </c15:fullRef>
                        <c15:formulaRef>
                          <c15:sqref>'IMVI-IND-005'!$H$35:$I$35</c15:sqref>
                        </c15:formulaRef>
                      </c:ext>
                    </c:extLst>
                    <c:strCache>
                      <c:ptCount val="2"/>
                      <c:pt idx="0">
                        <c:v># Metros cuadrados intervenidos</c:v>
                      </c:pt>
                      <c:pt idx="1">
                        <c:v># Metros cuadrados programados</c:v>
                      </c:pt>
                    </c:strCache>
                  </c:strRef>
                </c:cat>
                <c:val>
                  <c:numRef>
                    <c:extLst>
                      <c:ext uri="{02D57815-91ED-43cb-92C2-25804820EDAC}">
                        <c15:fullRef>
                          <c15:sqref>'IMVI-IND-005'!$D$36:$I$36</c15:sqref>
                        </c15:fullRef>
                        <c15:formulaRef>
                          <c15:sqref>'IMVI-IND-005'!$H$36:$I$36</c15:sqref>
                        </c15:formulaRef>
                      </c:ext>
                    </c:extLst>
                    <c:numCache>
                      <c:formatCode>General</c:formatCode>
                      <c:ptCount val="2"/>
                      <c:pt idx="0" formatCode="0.00">
                        <c:v>6011.41</c:v>
                      </c:pt>
                      <c:pt idx="1" formatCode="0.00">
                        <c:v>6000</c:v>
                      </c:pt>
                    </c:numCache>
                  </c:numRef>
                </c:val>
                <c:extLst>
                  <c:ext xmlns:c16="http://schemas.microsoft.com/office/drawing/2014/chart" uri="{C3380CC4-5D6E-409C-BE32-E72D297353CC}">
                    <c16:uniqueId val="{00000003-EA6C-4935-825C-0BD5C519728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'IMVI-IND-005'!$C$37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15:formulaRef>
                          <c15:sqref>'IMVI-IND-005'!$H$35:$I$35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'IMVI-IND-005'!$D$37:$I$37</c15:sqref>
                        </c15:fullRef>
                        <c15:formulaRef>
                          <c15:sqref>'IMVI-IND-005'!$H$37:$I$37</c15:sqref>
                        </c15:formulaRef>
                      </c:ext>
                    </c:extLst>
                    <c:numCache>
                      <c:formatCode>General</c:formatCode>
                      <c:ptCount val="2"/>
                      <c:pt idx="0" formatCode="0.00">
                        <c:v>2567.67</c:v>
                      </c:pt>
                      <c:pt idx="1" formatCode="0.00">
                        <c:v>2550</c:v>
                      </c:pt>
                    </c:numCache>
                  </c:numRef>
                </c:val>
                <c:extLst xmlns:c15="http://schemas.microsoft.com/office/drawing/2012/chart">
                  <c:ext xmlns:c16="http://schemas.microsoft.com/office/drawing/2014/chart" uri="{C3380CC4-5D6E-409C-BE32-E72D297353CC}">
                    <c16:uniqueId val="{00000004-EA6C-4935-825C-0BD5C51972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'IMVI-IND-005'!$C$38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'IMVI-IND-005'!$D$35:$I$35</c15:sqref>
                        </c15:fullRef>
                        <c15:formulaRef>
                          <c15:sqref>'IMVI-IND-005'!$H$35:$I$35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'IMVI-IND-005'!$D$38:$I$38</c15:sqref>
                        </c15:fullRef>
                        <c15:formulaRef>
                          <c15:sqref>'IMVI-IND-005'!$H$38:$I$38</c15:sqref>
                        </c15:formulaRef>
                      </c:ext>
                    </c:extLst>
                    <c:numCache>
                      <c:formatCode>General</c:formatCode>
                      <c:ptCount val="2"/>
                      <c:pt idx="0" formatCode="0.00">
                        <c:v>113</c:v>
                      </c:pt>
                      <c:pt idx="1" formatCode="0.00">
                        <c:v>1500</c:v>
                      </c:pt>
                    </c:numCache>
                  </c:numRef>
                </c:val>
                <c:extLst xmlns:c15="http://schemas.microsoft.com/office/drawing/2012/chart">
                  <c:ext xmlns:c16="http://schemas.microsoft.com/office/drawing/2014/chart" uri="{C3380CC4-5D6E-409C-BE32-E72D297353CC}">
                    <c16:uniqueId val="{00000005-EA6C-4935-825C-0BD5C519728B}"/>
                  </c:ext>
                </c:extLst>
              </c15:ser>
            </c15:filteredBarSeries>
          </c:ext>
        </c:extLst>
      </c:barChart>
      <c:catAx>
        <c:axId val="-1005311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005310784"/>
        <c:crosses val="autoZero"/>
        <c:auto val="1"/>
        <c:lblAlgn val="ctr"/>
        <c:lblOffset val="100"/>
        <c:noMultiLvlLbl val="0"/>
      </c:catAx>
      <c:valAx>
        <c:axId val="-1005310784"/>
        <c:scaling>
          <c:orientation val="minMax"/>
        </c:scaling>
        <c:delete val="1"/>
        <c:axPos val="l"/>
        <c:numFmt formatCode="General" sourceLinked="1"/>
        <c:majorTickMark val="none"/>
        <c:minorTickMark val="none"/>
        <c:tickLblPos val="nextTo"/>
        <c:crossAx val="-1005311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'GSIT-IND-001'!$H$35</c:f>
              <c:strCache>
                <c:ptCount val="1"/>
                <c:pt idx="0">
                  <c:v>CIRI</c:v>
                </c:pt>
              </c:strCache>
            </c:strRef>
          </c:tx>
          <c:spPr>
            <a:solidFill>
              <a:schemeClr val="accent5"/>
            </a:solidFill>
            <a:ln>
              <a:noFill/>
            </a:ln>
            <a:effectLst/>
          </c:spPr>
          <c:invertIfNegative val="0"/>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'GSIT-IND-001'!$H$36:$H$40</c:f>
              <c:numCache>
                <c:formatCode>0</c:formatCode>
                <c:ptCount val="5"/>
                <c:pt idx="0">
                  <c:v>3520</c:v>
                </c:pt>
                <c:pt idx="1">
                  <c:v>3760</c:v>
                </c:pt>
                <c:pt idx="4" formatCode="_(* #,##0_);_(* \(#,##0\);_(* &quot;-&quot;??_);_(@_)">
                  <c:v>7280</c:v>
                </c:pt>
              </c:numCache>
            </c:numRef>
          </c:val>
          <c:extLst>
            <c:ext xmlns:c16="http://schemas.microsoft.com/office/drawing/2014/chart" uri="{C3380CC4-5D6E-409C-BE32-E72D297353CC}">
              <c16:uniqueId val="{00000000-656D-4EB3-83B0-619B61D5F6E9}"/>
            </c:ext>
          </c:extLst>
        </c:ser>
        <c:ser>
          <c:idx val="5"/>
          <c:order val="1"/>
          <c:tx>
            <c:strRef>
              <c:f>'GSIT-IND-001'!$I$35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'GSIT-IND-001'!$I$36:$I$40</c:f>
              <c:numCache>
                <c:formatCode>0</c:formatCode>
                <c:ptCount val="5"/>
                <c:pt idx="0">
                  <c:v>3899</c:v>
                </c:pt>
                <c:pt idx="1">
                  <c:v>4372</c:v>
                </c:pt>
                <c:pt idx="4" formatCode="_(* #,##0_);_(* \(#,##0\);_(* &quot;-&quot;??_);_(@_)">
                  <c:v>8271</c:v>
                </c:pt>
              </c:numCache>
            </c:numRef>
          </c:val>
          <c:extLst>
            <c:ext xmlns:c16="http://schemas.microsoft.com/office/drawing/2014/chart" uri="{C3380CC4-5D6E-409C-BE32-E72D297353CC}">
              <c16:uniqueId val="{00000001-656D-4EB3-83B0-619B61D5F6E9}"/>
            </c:ext>
          </c:extLst>
        </c:ser>
        <c:dLbls>
          <c:showLegendKey val="0"/>
          <c:showVal val="0"/>
          <c:showCatName val="0"/>
          <c:showSerName val="0"/>
          <c:showPercent val="0"/>
          <c:showBubbleSize val="0"/>
        </c:dLbls>
        <c:gapWidth val="150"/>
        <c:axId val="-992438848"/>
        <c:axId val="-992438304"/>
      </c:barChart>
      <c:lineChart>
        <c:grouping val="standard"/>
        <c:varyColors val="0"/>
        <c:ser>
          <c:idx val="0"/>
          <c:order val="2"/>
          <c:tx>
            <c:strRef>
              <c:f>'GSIT-IND-001'!$J$35</c:f>
              <c:strCache>
                <c:ptCount val="1"/>
                <c:pt idx="0">
                  <c:v>RESULTADO</c:v>
                </c:pt>
              </c:strCache>
            </c:strRef>
          </c:tx>
          <c:spPr>
            <a:ln w="28575" cap="rnd">
              <a:solidFill>
                <a:schemeClr val="accent1"/>
              </a:solidFill>
              <a:round/>
            </a:ln>
            <a:effectLst/>
          </c:spPr>
          <c:marker>
            <c:symbol val="none"/>
          </c:marker>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'GSIT-IND-001'!$J$36:$J$40</c:f>
              <c:numCache>
                <c:formatCode>0.00%</c:formatCode>
                <c:ptCount val="5"/>
                <c:pt idx="0">
                  <c:v>0.90279558861246478</c:v>
                </c:pt>
                <c:pt idx="1">
                  <c:v>0.86001829826166509</c:v>
                </c:pt>
                <c:pt idx="2">
                  <c:v>0</c:v>
                </c:pt>
                <c:pt idx="3">
                  <c:v>0</c:v>
                </c:pt>
                <c:pt idx="4">
                  <c:v>0.88018377463426434</c:v>
                </c:pt>
              </c:numCache>
            </c:numRef>
          </c:val>
          <c:smooth val="0"/>
          <c:extLst>
            <c:ext xmlns:c16="http://schemas.microsoft.com/office/drawing/2014/chart" uri="{C3380CC4-5D6E-409C-BE32-E72D297353CC}">
              <c16:uniqueId val="{00000002-656D-4EB3-83B0-619B61D5F6E9}"/>
            </c:ext>
          </c:extLst>
        </c:ser>
        <c:dLbls>
          <c:showLegendKey val="0"/>
          <c:showVal val="0"/>
          <c:showCatName val="0"/>
          <c:showSerName val="0"/>
          <c:showPercent val="0"/>
          <c:showBubbleSize val="0"/>
        </c:dLbls>
        <c:marker val="1"/>
        <c:smooth val="0"/>
        <c:axId val="-992435584"/>
        <c:axId val="-992436128"/>
      </c:lineChart>
      <c:catAx>
        <c:axId val="-99243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38304"/>
        <c:crossesAt val="0"/>
        <c:auto val="1"/>
        <c:lblAlgn val="ctr"/>
        <c:lblOffset val="100"/>
        <c:noMultiLvlLbl val="0"/>
      </c:catAx>
      <c:valAx>
        <c:axId val="-992438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38848"/>
        <c:crosses val="autoZero"/>
        <c:crossBetween val="between"/>
      </c:valAx>
      <c:valAx>
        <c:axId val="-9924361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35584"/>
        <c:crosses val="max"/>
        <c:crossBetween val="between"/>
      </c:valAx>
      <c:catAx>
        <c:axId val="-992435584"/>
        <c:scaling>
          <c:orientation val="minMax"/>
        </c:scaling>
        <c:delete val="1"/>
        <c:axPos val="b"/>
        <c:numFmt formatCode="General" sourceLinked="1"/>
        <c:majorTickMark val="out"/>
        <c:minorTickMark val="none"/>
        <c:tickLblPos val="nextTo"/>
        <c:crossAx val="-992436128"/>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TIEMPO PROMEDIO DE SOLICITUDES ATENDIDAS DE BIENES DE CONSUMO </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'GREF-IND-001'!$D$35</c:f>
              <c:strCache>
                <c:ptCount val="1"/>
              </c:strCache>
            </c:strRef>
          </c:tx>
          <c:spPr>
            <a:solidFill>
              <a:schemeClr val="accent1"/>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'GREF-IND-001'!$D$36:$D$39</c:f>
              <c:numCache>
                <c:formatCode>General</c:formatCode>
                <c:ptCount val="4"/>
              </c:numCache>
            </c:numRef>
          </c:val>
          <c:extLst xmlns:c15="http://schemas.microsoft.com/office/drawing/2012/chart">
            <c:ext xmlns:c16="http://schemas.microsoft.com/office/drawing/2014/chart" uri="{C3380CC4-5D6E-409C-BE32-E72D297353CC}">
              <c16:uniqueId val="{00000000-7049-416B-B8CD-0CAEE93BF87B}"/>
            </c:ext>
          </c:extLst>
        </c:ser>
        <c:ser>
          <c:idx val="1"/>
          <c:order val="1"/>
          <c:tx>
            <c:strRef>
              <c:f>'GREF-IND-001'!$E$35</c:f>
              <c:strCache>
                <c:ptCount val="1"/>
              </c:strCache>
            </c:strRef>
          </c:tx>
          <c:spPr>
            <a:solidFill>
              <a:schemeClr val="accent2"/>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'GREF-IND-001'!$E$36:$E$39</c:f>
              <c:numCache>
                <c:formatCode>General</c:formatCode>
                <c:ptCount val="4"/>
              </c:numCache>
            </c:numRef>
          </c:val>
          <c:extLst xmlns:c15="http://schemas.microsoft.com/office/drawing/2012/chart">
            <c:ext xmlns:c16="http://schemas.microsoft.com/office/drawing/2014/chart" uri="{C3380CC4-5D6E-409C-BE32-E72D297353CC}">
              <c16:uniqueId val="{00000001-7049-416B-B8CD-0CAEE93BF87B}"/>
            </c:ext>
          </c:extLst>
        </c:ser>
        <c:ser>
          <c:idx val="2"/>
          <c:order val="2"/>
          <c:tx>
            <c:strRef>
              <c:f>'GREF-IND-001'!$F$35</c:f>
              <c:strCache>
                <c:ptCount val="1"/>
              </c:strCache>
            </c:strRef>
          </c:tx>
          <c:spPr>
            <a:solidFill>
              <a:schemeClr val="accent3"/>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'GREF-IND-001'!$F$36:$F$39</c:f>
              <c:numCache>
                <c:formatCode>General</c:formatCode>
                <c:ptCount val="4"/>
              </c:numCache>
            </c:numRef>
          </c:val>
          <c:extLst xmlns:c15="http://schemas.microsoft.com/office/drawing/2012/chart">
            <c:ext xmlns:c16="http://schemas.microsoft.com/office/drawing/2014/chart" uri="{C3380CC4-5D6E-409C-BE32-E72D297353CC}">
              <c16:uniqueId val="{00000002-7049-416B-B8CD-0CAEE93BF87B}"/>
            </c:ext>
          </c:extLst>
        </c:ser>
        <c:ser>
          <c:idx val="3"/>
          <c:order val="3"/>
          <c:tx>
            <c:strRef>
              <c:f>'GREF-IND-001'!$G$35</c:f>
              <c:strCache>
                <c:ptCount val="1"/>
              </c:strCache>
            </c:strRef>
          </c:tx>
          <c:spPr>
            <a:solidFill>
              <a:schemeClr val="accent4"/>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'GREF-IND-001'!$G$36:$G$39</c:f>
              <c:numCache>
                <c:formatCode>General</c:formatCode>
                <c:ptCount val="4"/>
              </c:numCache>
            </c:numRef>
          </c:val>
          <c:extLst xmlns:c15="http://schemas.microsoft.com/office/drawing/2012/chart">
            <c:ext xmlns:c16="http://schemas.microsoft.com/office/drawing/2014/chart" uri="{C3380CC4-5D6E-409C-BE32-E72D297353CC}">
              <c16:uniqueId val="{00000003-7049-416B-B8CD-0CAEE93BF87B}"/>
            </c:ext>
          </c:extLst>
        </c:ser>
        <c:ser>
          <c:idx val="4"/>
          <c:order val="4"/>
          <c:tx>
            <c:strRef>
              <c:f>'GREF-IND-001'!$H$35</c:f>
              <c:strCache>
                <c:ptCount val="1"/>
                <c:pt idx="0">
                  <c:v>Suma días hábiles de cada egreso </c:v>
                </c:pt>
              </c:strCache>
            </c:strRef>
          </c:tx>
          <c:spPr>
            <a:solidFill>
              <a:schemeClr val="accent5"/>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'GREF-IND-001'!$H$36:$H$39</c:f>
              <c:numCache>
                <c:formatCode>0</c:formatCode>
                <c:ptCount val="4"/>
                <c:pt idx="0">
                  <c:v>480</c:v>
                </c:pt>
                <c:pt idx="1">
                  <c:v>2771</c:v>
                </c:pt>
              </c:numCache>
            </c:numRef>
          </c:val>
          <c:extLst>
            <c:ext xmlns:c16="http://schemas.microsoft.com/office/drawing/2014/chart" uri="{C3380CC4-5D6E-409C-BE32-E72D297353CC}">
              <c16:uniqueId val="{00000004-7049-416B-B8CD-0CAEE93BF87B}"/>
            </c:ext>
          </c:extLst>
        </c:ser>
        <c:ser>
          <c:idx val="5"/>
          <c:order val="5"/>
          <c:tx>
            <c:strRef>
              <c:f>'GREF-IND-001'!$I$35</c:f>
              <c:strCache>
                <c:ptCount val="1"/>
                <c:pt idx="0">
                  <c:v>Número de egresos efectivos en el mes</c:v>
                </c:pt>
              </c:strCache>
            </c:strRef>
          </c:tx>
          <c:spPr>
            <a:solidFill>
              <a:schemeClr val="accent6"/>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'GREF-IND-001'!$I$36:$I$39</c:f>
              <c:numCache>
                <c:formatCode>0</c:formatCode>
                <c:ptCount val="4"/>
                <c:pt idx="0">
                  <c:v>699</c:v>
                </c:pt>
                <c:pt idx="1">
                  <c:v>1440</c:v>
                </c:pt>
              </c:numCache>
            </c:numRef>
          </c:val>
          <c:extLst>
            <c:ext xmlns:c16="http://schemas.microsoft.com/office/drawing/2014/chart" uri="{C3380CC4-5D6E-409C-BE32-E72D297353CC}">
              <c16:uniqueId val="{00000005-7049-416B-B8CD-0CAEE93BF87B}"/>
            </c:ext>
          </c:extLst>
        </c:ser>
        <c:ser>
          <c:idx val="6"/>
          <c:order val="6"/>
          <c:tx>
            <c:strRef>
              <c:f>'GREF-IND-001'!$J$35</c:f>
              <c:strCache>
                <c:ptCount val="1"/>
                <c:pt idx="0">
                  <c:v>RESULTADO</c:v>
                </c:pt>
              </c:strCache>
            </c:strRef>
          </c:tx>
          <c:spPr>
            <a:solidFill>
              <a:schemeClr val="accent1">
                <a:lumMod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49-416B-B8CD-0CAEE93BF8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'GREF-IND-001'!$C$36:$C$39</c:f>
              <c:strCache>
                <c:ptCount val="4"/>
                <c:pt idx="0">
                  <c:v>TRIMESTRE 1</c:v>
                </c:pt>
                <c:pt idx="1">
                  <c:v>TRIMESTRE 2</c:v>
                </c:pt>
                <c:pt idx="2">
                  <c:v>TRIMESTRE 3</c:v>
                </c:pt>
                <c:pt idx="3">
                  <c:v>TRIMESTRE 4</c:v>
                </c:pt>
              </c:strCache>
            </c:strRef>
          </c:cat>
          <c:val>
            <c:numRef>
              <c:f>'GREF-IND-001'!$J$36:$J$39</c:f>
              <c:numCache>
                <c:formatCode>_(* #,##0.00_);_(* \(#,##0.00\);_(* "-"??_);_(@_)</c:formatCode>
                <c:ptCount val="4"/>
                <c:pt idx="0">
                  <c:v>0.68669527896995708</c:v>
                </c:pt>
                <c:pt idx="1">
                  <c:v>1.9243055555555555</c:v>
                </c:pt>
                <c:pt idx="2">
                  <c:v>0</c:v>
                </c:pt>
                <c:pt idx="3">
                  <c:v>0</c:v>
                </c:pt>
              </c:numCache>
            </c:numRef>
          </c:val>
          <c:extLst>
            <c:ext xmlns:c16="http://schemas.microsoft.com/office/drawing/2014/chart" uri="{C3380CC4-5D6E-409C-BE32-E72D297353CC}">
              <c16:uniqueId val="{00000007-7049-416B-B8CD-0CAEE93BF87B}"/>
            </c:ext>
          </c:extLst>
        </c:ser>
        <c:dLbls>
          <c:showLegendKey val="0"/>
          <c:showVal val="0"/>
          <c:showCatName val="0"/>
          <c:showSerName val="0"/>
          <c:showPercent val="0"/>
          <c:showBubbleSize val="0"/>
        </c:dLbls>
        <c:gapWidth val="219"/>
        <c:overlap val="-27"/>
        <c:axId val="-994855488"/>
        <c:axId val="-994854944"/>
        <c:extLst/>
      </c:barChart>
      <c:catAx>
        <c:axId val="-99485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54944"/>
        <c:crosses val="autoZero"/>
        <c:auto val="1"/>
        <c:lblAlgn val="ctr"/>
        <c:lblOffset val="100"/>
        <c:noMultiLvlLbl val="0"/>
      </c:catAx>
      <c:valAx>
        <c:axId val="-994854944"/>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55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9.7136482939632549E-2"/>
          <c:y val="1.6396806033048685E-2"/>
          <c:w val="0.90286351706036749"/>
          <c:h val="0.73204983179919414"/>
        </c:manualLayout>
      </c:layout>
      <c:bar3DChart>
        <c:barDir val="col"/>
        <c:grouping val="clustered"/>
        <c:varyColors val="0"/>
        <c:ser>
          <c:idx val="0"/>
          <c:order val="0"/>
          <c:tx>
            <c:v>SEM 2-2022</c:v>
          </c:tx>
          <c:spPr>
            <a:solidFill>
              <a:schemeClr val="accent1"/>
            </a:solidFill>
            <a:ln>
              <a:noFill/>
            </a:ln>
            <a:effectLst/>
            <a:scene3d>
              <a:camera prst="orthographicFront"/>
              <a:lightRig rig="threePt" dir="t"/>
            </a:scene3d>
            <a:sp3d>
              <a:bevelT/>
            </a:sp3d>
          </c:spPr>
          <c:invertIfNegative val="0"/>
          <c:dLbls>
            <c:dLbl>
              <c:idx val="0"/>
              <c:layout>
                <c:manualLayout>
                  <c:x val="1.1111111111111112E-2"/>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62-41DD-8A11-B738E3E61CB9}"/>
                </c:ext>
              </c:extLst>
            </c:dLbl>
            <c:dLbl>
              <c:idx val="1"/>
              <c:layout>
                <c:manualLayout>
                  <c:x val="0"/>
                  <c:y val="0.236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62-41DD-8A11-B738E3E61CB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[33]Hoja1!$C$2:$D$2</c:f>
              <c:strCache>
                <c:ptCount val="2"/>
                <c:pt idx="0">
                  <c:v>No. CONTRATOS LIQUIDADOS MENOR O IGUAL A 6 MESES</c:v>
                </c:pt>
                <c:pt idx="1">
                  <c:v>No.CONTRATOS LIQUIDADOS EN UN PERIODO</c:v>
                </c:pt>
              </c:strCache>
            </c:strRef>
          </c:cat>
          <c:val>
            <c:numRef>
              <c:f>[33]Hoja1!$C$3:$D$3</c:f>
              <c:numCache>
                <c:formatCode>General</c:formatCode>
                <c:ptCount val="2"/>
                <c:pt idx="0">
                  <c:v>24</c:v>
                </c:pt>
                <c:pt idx="1">
                  <c:v>38</c:v>
                </c:pt>
              </c:numCache>
            </c:numRef>
          </c:val>
          <c:extLst>
            <c:ext xmlns:c16="http://schemas.microsoft.com/office/drawing/2014/chart" uri="{C3380CC4-5D6E-409C-BE32-E72D297353CC}">
              <c16:uniqueId val="{00000002-6962-41DD-8A11-B738E3E61CB9}"/>
            </c:ext>
          </c:extLst>
        </c:ser>
        <c:ser>
          <c:idx val="1"/>
          <c:order val="1"/>
          <c:tx>
            <c:v>SEM 1-2023</c:v>
          </c:tx>
          <c:spPr>
            <a:solidFill>
              <a:schemeClr val="accent2"/>
            </a:solidFill>
            <a:ln>
              <a:noFill/>
            </a:ln>
            <a:effectLst/>
            <a:scene3d>
              <a:camera prst="orthographicFront"/>
              <a:lightRig rig="threePt" dir="t"/>
            </a:scene3d>
            <a:sp3d>
              <a:bevelT/>
            </a:sp3d>
          </c:spPr>
          <c:invertIfNegative val="0"/>
          <c:dLbls>
            <c:dLbl>
              <c:idx val="0"/>
              <c:layout>
                <c:manualLayout>
                  <c:x val="0"/>
                  <c:y val="0.13888888888888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62-41DD-8A11-B738E3E61CB9}"/>
                </c:ext>
              </c:extLst>
            </c:dLbl>
            <c:dLbl>
              <c:idx val="1"/>
              <c:layout>
                <c:manualLayout>
                  <c:x val="5.5555555555554534E-3"/>
                  <c:y val="0.199074074074074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62-41DD-8A11-B738E3E61CB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[33]Hoja1!$C$2:$D$2</c:f>
              <c:strCache>
                <c:ptCount val="2"/>
                <c:pt idx="0">
                  <c:v>No. CONTRATOS LIQUIDADOS MENOR O IGUAL A 6 MESES</c:v>
                </c:pt>
                <c:pt idx="1">
                  <c:v>No.CONTRATOS LIQUIDADOS EN UN PERIODO</c:v>
                </c:pt>
              </c:strCache>
            </c:strRef>
          </c:cat>
          <c:val>
            <c:numRef>
              <c:f>[33]Hoja1!$C$4:$D$4</c:f>
              <c:numCache>
                <c:formatCode>General</c:formatCode>
                <c:ptCount val="2"/>
                <c:pt idx="0">
                  <c:v>20</c:v>
                </c:pt>
                <c:pt idx="1">
                  <c:v>31</c:v>
                </c:pt>
              </c:numCache>
            </c:numRef>
          </c:val>
          <c:extLst>
            <c:ext xmlns:c16="http://schemas.microsoft.com/office/drawing/2014/chart" uri="{C3380CC4-5D6E-409C-BE32-E72D297353CC}">
              <c16:uniqueId val="{00000005-6962-41DD-8A11-B738E3E61CB9}"/>
            </c:ext>
          </c:extLst>
        </c:ser>
        <c:dLbls>
          <c:showLegendKey val="0"/>
          <c:showVal val="0"/>
          <c:showCatName val="0"/>
          <c:showSerName val="0"/>
          <c:showPercent val="0"/>
          <c:showBubbleSize val="0"/>
        </c:dLbls>
        <c:gapWidth val="150"/>
        <c:shape val="box"/>
        <c:axId val="-997692592"/>
        <c:axId val="-997692048"/>
        <c:axId val="0"/>
      </c:bar3DChart>
      <c:catAx>
        <c:axId val="-997692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en-US"/>
          </a:p>
        </c:txPr>
        <c:crossAx val="-997692048"/>
        <c:crosses val="autoZero"/>
        <c:auto val="1"/>
        <c:lblAlgn val="ctr"/>
        <c:lblOffset val="100"/>
        <c:noMultiLvlLbl val="0"/>
      </c:catAx>
      <c:valAx>
        <c:axId val="-99769204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9769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40700">
          <a:srgbClr val="CDD9EF"/>
        </a:gs>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chemeClr val="tx1">
          <a:lumMod val="15000"/>
          <a:lumOff val="85000"/>
        </a:schemeClr>
      </a:solidFill>
      <a:round/>
    </a:ln>
    <a:effectLst>
      <a:innerShdw blurRad="63500" dist="50800" dir="16200000">
        <a:prstClr val="black">
          <a:alpha val="50000"/>
        </a:prstClr>
      </a:innerShdw>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'GCON-IND-002'!$H$35</c:f>
              <c:strCache>
                <c:ptCount val="1"/>
                <c:pt idx="0">
                  <c:v># procesos de contratación iniciados publicados en el SECOP o TVEC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'GCON-IND-002'!$C$36:$C$40</c:f>
              <c:strCache>
                <c:ptCount val="5"/>
                <c:pt idx="0">
                  <c:v>TRIMESTRE 1</c:v>
                </c:pt>
                <c:pt idx="1">
                  <c:v>TRIMESTRE 2</c:v>
                </c:pt>
                <c:pt idx="2">
                  <c:v>TRIMESTRE 3</c:v>
                </c:pt>
                <c:pt idx="3">
                  <c:v>TRIMESTRE 4</c:v>
                </c:pt>
                <c:pt idx="4">
                  <c:v>INICIADOS/PROG PAA</c:v>
                </c:pt>
              </c:strCache>
            </c:strRef>
          </c:cat>
          <c:val>
            <c:numRef>
              <c:f>'GCON-IND-002'!$H$36:$H$40</c:f>
              <c:numCache>
                <c:formatCode>0</c:formatCode>
                <c:ptCount val="5"/>
                <c:pt idx="0">
                  <c:v>21</c:v>
                </c:pt>
                <c:pt idx="1">
                  <c:v>35</c:v>
                </c:pt>
                <c:pt idx="4">
                  <c:v>56</c:v>
                </c:pt>
              </c:numCache>
            </c:numRef>
          </c:val>
          <c:extLst>
            <c:ext xmlns:c16="http://schemas.microsoft.com/office/drawing/2014/chart" uri="{C3380CC4-5D6E-409C-BE32-E72D297353CC}">
              <c16:uniqueId val="{00000000-6353-489D-B851-CCF634389A62}"/>
            </c:ext>
          </c:extLst>
        </c:ser>
        <c:ser>
          <c:idx val="5"/>
          <c:order val="5"/>
          <c:tx>
            <c:strRef>
              <c:f>'GCON-IND-002'!$I$35</c:f>
              <c:strCache>
                <c:ptCount val="1"/>
                <c:pt idx="0">
                  <c:v># procesos contractuales programados en el PAA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'GCON-IND-002'!$C$36:$C$40</c:f>
              <c:strCache>
                <c:ptCount val="5"/>
                <c:pt idx="0">
                  <c:v>TRIMESTRE 1</c:v>
                </c:pt>
                <c:pt idx="1">
                  <c:v>TRIMESTRE 2</c:v>
                </c:pt>
                <c:pt idx="2">
                  <c:v>TRIMESTRE 3</c:v>
                </c:pt>
                <c:pt idx="3">
                  <c:v>TRIMESTRE 4</c:v>
                </c:pt>
                <c:pt idx="4">
                  <c:v>INICIADOS/PROG PAA</c:v>
                </c:pt>
              </c:strCache>
            </c:strRef>
          </c:cat>
          <c:val>
            <c:numRef>
              <c:f>'GCON-IND-002'!$I$36:$I$40</c:f>
              <c:numCache>
                <c:formatCode>0</c:formatCode>
                <c:ptCount val="5"/>
                <c:pt idx="0">
                  <c:v>21</c:v>
                </c:pt>
                <c:pt idx="1">
                  <c:v>36</c:v>
                </c:pt>
                <c:pt idx="4">
                  <c:v>57</c:v>
                </c:pt>
              </c:numCache>
            </c:numRef>
          </c:val>
          <c:extLst>
            <c:ext xmlns:c16="http://schemas.microsoft.com/office/drawing/2014/chart" uri="{C3380CC4-5D6E-409C-BE32-E72D297353CC}">
              <c16:uniqueId val="{00000001-6353-489D-B851-CCF634389A62}"/>
            </c:ext>
          </c:extLst>
        </c:ser>
        <c:ser>
          <c:idx val="6"/>
          <c:order val="6"/>
          <c:tx>
            <c:strRef>
              <c:f>'GCON-IND-002'!$J$35</c:f>
              <c:strCache>
                <c:ptCount val="1"/>
                <c:pt idx="0">
                  <c:v>RESULTADO TRIMESTRAL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'GCON-IND-002'!$C$36:$C$40</c:f>
              <c:strCache>
                <c:ptCount val="5"/>
                <c:pt idx="0">
                  <c:v>TRIMESTRE 1</c:v>
                </c:pt>
                <c:pt idx="1">
                  <c:v>TRIMESTRE 2</c:v>
                </c:pt>
                <c:pt idx="2">
                  <c:v>TRIMESTRE 3</c:v>
                </c:pt>
                <c:pt idx="3">
                  <c:v>TRIMESTRE 4</c:v>
                </c:pt>
                <c:pt idx="4">
                  <c:v>INICIADOS/PROG PAA</c:v>
                </c:pt>
              </c:strCache>
            </c:strRef>
          </c:cat>
          <c:val>
            <c:numRef>
              <c:f>'GCON-IND-002'!$J$36:$J$40</c:f>
              <c:numCache>
                <c:formatCode>0%</c:formatCode>
                <c:ptCount val="5"/>
                <c:pt idx="0">
                  <c:v>1</c:v>
                </c:pt>
                <c:pt idx="1">
                  <c:v>0.97222222222222221</c:v>
                </c:pt>
                <c:pt idx="4" formatCode="0.0%">
                  <c:v>0.98245614035087714</c:v>
                </c:pt>
              </c:numCache>
            </c:numRef>
          </c:val>
          <c:extLst>
            <c:ext xmlns:c16="http://schemas.microsoft.com/office/drawing/2014/chart" uri="{C3380CC4-5D6E-409C-BE32-E72D297353CC}">
              <c16:uniqueId val="{00000002-6353-489D-B851-CCF634389A62}"/>
            </c:ext>
          </c:extLst>
        </c:ser>
        <c:dLbls>
          <c:showLegendKey val="0"/>
          <c:showVal val="0"/>
          <c:showCatName val="0"/>
          <c:showSerName val="0"/>
          <c:showPercent val="0"/>
          <c:showBubbleSize val="0"/>
        </c:dLbls>
        <c:gapWidth val="219"/>
        <c:overlap val="-27"/>
        <c:axId val="-997701840"/>
        <c:axId val="-997700752"/>
        <c:extLst>
          <c:ext xmlns:c15="http://schemas.microsoft.com/office/drawing/2012/chart" uri="{02D57815-91ED-43cb-92C2-25804820EDAC}">
            <c15:filteredBarSeries>
              <c15:ser>
                <c:idx val="0"/>
                <c:order val="0"/>
                <c:tx>
                  <c:strRef>
                    <c:extLst>
                      <c:ext uri="{02D57815-91ED-43cb-92C2-25804820EDAC}">
                        <c15:formulaRef>
                          <c15:sqref>'GCON-IND-002'!$D$35</c15:sqref>
                        </c15:formulaRef>
                      </c:ext>
                    </c:extLst>
                    <c:strCache>
                      <c:ptCount val="1"/>
                    </c:strCache>
                  </c:strRef>
                </c:tx>
                <c:spPr>
                  <a:solidFill>
                    <a:schemeClr val="accent1"/>
                  </a:solidFill>
                  <a:ln>
                    <a:noFill/>
                  </a:ln>
                  <a:effectLst/>
                </c:spPr>
                <c:invertIfNegative val="0"/>
                <c:cat>
                  <c:strRef>
                    <c:extLst>
                      <c:ext uri="{02D57815-91ED-43cb-92C2-25804820EDAC}">
                        <c15:formulaRef>
                          <c15:sqref>'GCON-IND-002'!$C$36:$C$40</c15:sqref>
                        </c15:formulaRef>
                      </c:ext>
                    </c:extLst>
                    <c:strCache>
                      <c:ptCount val="5"/>
                      <c:pt idx="0">
                        <c:v>TRIMESTRE 1</c:v>
                      </c:pt>
                      <c:pt idx="1">
                        <c:v>TRIMESTRE 2</c:v>
                      </c:pt>
                      <c:pt idx="2">
                        <c:v>TRIMESTRE 3</c:v>
                      </c:pt>
                      <c:pt idx="3">
                        <c:v>TRIMESTRE 4</c:v>
                      </c:pt>
                      <c:pt idx="4">
                        <c:v>INICIADOS/PROG PAA</c:v>
                      </c:pt>
                    </c:strCache>
                  </c:strRef>
                </c:cat>
                <c:val>
                  <c:numRef>
                    <c:extLst>
                      <c:ext uri="{02D57815-91ED-43cb-92C2-25804820EDAC}">
                        <c15:formulaRef>
                          <c15:sqref>'GCON-IND-002'!$D$36:$D$40</c15:sqref>
                        </c15:formulaRef>
                      </c:ext>
                    </c:extLst>
                    <c:numCache>
                      <c:formatCode>General</c:formatCode>
                      <c:ptCount val="5"/>
                    </c:numCache>
                  </c:numRef>
                </c:val>
                <c:extLst>
                  <c:ext xmlns:c16="http://schemas.microsoft.com/office/drawing/2014/chart" uri="{C3380CC4-5D6E-409C-BE32-E72D297353CC}">
                    <c16:uniqueId val="{00000003-6353-489D-B851-CCF634389A6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'GCON-IND-002'!$E$35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'GCON-IND-002'!$C$36:$C$40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'GCON-IND-002'!$E$36:$E$40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6353-489D-B851-CCF634389A6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'GCON-IND-002'!$F$35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'GCON-IND-002'!$C$36:$C$40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'GCON-IND-002'!$F$36:$F$40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6353-489D-B851-CCF634389A6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'GCON-IND-002'!$G$35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'GCON-IND-002'!$C$36:$C$40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'GCON-IND-002'!$G$36:$G$40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6353-489D-B851-CCF634389A62}"/>
                  </c:ext>
                </c:extLst>
              </c15:ser>
            </c15:filteredBarSeries>
          </c:ext>
        </c:extLst>
      </c:barChart>
      <c:catAx>
        <c:axId val="-99770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700752"/>
        <c:crosses val="autoZero"/>
        <c:auto val="1"/>
        <c:lblAlgn val="ctr"/>
        <c:lblOffset val="100"/>
        <c:noMultiLvlLbl val="0"/>
      </c:catAx>
      <c:valAx>
        <c:axId val="-997700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701840"/>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3.1480156021496654E-2"/>
          <c:y val="0.84757700159274973"/>
          <c:w val="0.94415448243592892"/>
          <c:h val="0.13532898131323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TIEMPO  PROMEDIO DE ESPERA PARA  LA ATENCIÓN EN EL CHAT VIRTUAL</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'APIC-IND-002'!$C$36</c:f>
              <c:strCache>
                <c:ptCount val="1"/>
                <c:pt idx="0">
                  <c:v> 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'APIC-IND-002'!$J$36</c:f>
              <c:numCache>
                <c:formatCode>0</c:formatCode>
                <c:ptCount val="1"/>
                <c:pt idx="0">
                  <c:v>1.766839378238342</c:v>
                </c:pt>
              </c:numCache>
            </c:numRef>
          </c:val>
          <c:extLst>
            <c:ext xmlns:c16="http://schemas.microsoft.com/office/drawing/2014/chart" uri="{C3380CC4-5D6E-409C-BE32-E72D297353CC}">
              <c16:uniqueId val="{00000000-7847-4A41-A92A-5795AD346BC7}"/>
            </c:ext>
          </c:extLst>
        </c:ser>
        <c:ser>
          <c:idx val="1"/>
          <c:order val="1"/>
          <c:tx>
            <c:strRef>
              <c:f>'APIC-IND-002'!$C$37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'APIC-IND-002'!$J$37</c:f>
              <c:numCache>
                <c:formatCode>0</c:formatCode>
                <c:ptCount val="1"/>
                <c:pt idx="0">
                  <c:v>1</c:v>
                </c:pt>
              </c:numCache>
            </c:numRef>
          </c:val>
          <c:extLst>
            <c:ext xmlns:c16="http://schemas.microsoft.com/office/drawing/2014/chart" uri="{C3380CC4-5D6E-409C-BE32-E72D297353CC}">
              <c16:uniqueId val="{00000001-7847-4A41-A92A-5795AD346BC7}"/>
            </c:ext>
          </c:extLst>
        </c:ser>
        <c:ser>
          <c:idx val="2"/>
          <c:order val="2"/>
          <c:tx>
            <c:strRef>
              <c:f>'APIC-IND-002'!$C$38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'APIC-IND-002'!$J$38</c:f>
              <c:numCache>
                <c:formatCode>0%</c:formatCode>
                <c:ptCount val="1"/>
              </c:numCache>
            </c:numRef>
          </c:val>
          <c:extLst>
            <c:ext xmlns:c16="http://schemas.microsoft.com/office/drawing/2014/chart" uri="{C3380CC4-5D6E-409C-BE32-E72D297353CC}">
              <c16:uniqueId val="{00000002-7847-4A41-A92A-5795AD346BC7}"/>
            </c:ext>
          </c:extLst>
        </c:ser>
        <c:ser>
          <c:idx val="3"/>
          <c:order val="3"/>
          <c:tx>
            <c:strRef>
              <c:f>'APIC-IND-002'!$C$39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'APIC-IND-002'!$J$39</c:f>
              <c:numCache>
                <c:formatCode>0%</c:formatCode>
                <c:ptCount val="1"/>
              </c:numCache>
            </c:numRef>
          </c:val>
          <c:extLst>
            <c:ext xmlns:c16="http://schemas.microsoft.com/office/drawing/2014/chart" uri="{C3380CC4-5D6E-409C-BE32-E72D297353CC}">
              <c16:uniqueId val="{00000003-7847-4A41-A92A-5795AD346BC7}"/>
            </c:ext>
          </c:extLst>
        </c:ser>
        <c:dLbls>
          <c:dLblPos val="outEnd"/>
          <c:showLegendKey val="0"/>
          <c:showVal val="1"/>
          <c:showCatName val="0"/>
          <c:showSerName val="0"/>
          <c:showPercent val="0"/>
          <c:showBubbleSize val="0"/>
        </c:dLbls>
        <c:gapWidth val="150"/>
        <c:axId val="-1001069920"/>
        <c:axId val="-1001082432"/>
      </c:barChart>
      <c:catAx>
        <c:axId val="-1001069920"/>
        <c:scaling>
          <c:orientation val="minMax"/>
        </c:scaling>
        <c:delete val="1"/>
        <c:axPos val="b"/>
        <c:majorTickMark val="none"/>
        <c:minorTickMark val="none"/>
        <c:tickLblPos val="nextTo"/>
        <c:crossAx val="-1001082432"/>
        <c:crosses val="autoZero"/>
        <c:auto val="1"/>
        <c:lblAlgn val="ctr"/>
        <c:lblOffset val="100"/>
        <c:noMultiLvlLbl val="0"/>
      </c:catAx>
      <c:valAx>
        <c:axId val="-100108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6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a:t>
            </a:r>
            <a:r>
              <a:rPr lang="es-MX" baseline="0"/>
              <a:t> Presupuestal </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'GEFI-IND-002-V10'!$H$35</c:f>
              <c:strCache>
                <c:ptCount val="1"/>
                <c:pt idx="0">
                  <c:v>Valor ejecutado del presupuesto (compromisos)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stdErr"/>
            <c:noEndCap val="0"/>
            <c:spPr>
              <a:noFill/>
              <a:ln w="9525" cap="flat" cmpd="sng" algn="ctr">
                <a:solidFill>
                  <a:schemeClr val="tx1">
                    <a:lumMod val="65000"/>
                    <a:lumOff val="35000"/>
                  </a:schemeClr>
                </a:solidFill>
                <a:round/>
              </a:ln>
              <a:effectLst/>
            </c:spPr>
          </c:errBars>
          <c:val>
            <c:numRef>
              <c:f>'GEFI-IND-002-V10'!$H$36:$H$39</c:f>
              <c:numCache>
                <c:formatCode>_-* #,##0_-;\-* #,##0_-;_-* "-"??_-;_-@_-</c:formatCode>
                <c:ptCount val="4"/>
                <c:pt idx="0">
                  <c:v>103685675442</c:v>
                </c:pt>
                <c:pt idx="1">
                  <c:v>68776269933</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'GEFI-IND-002-V10'!$C$36:$H$39</c15:sqref>
                        </c15:formulaRef>
                      </c:ext>
                    </c:extLst>
                    <c:multiLvlStrCache>
                      <c:ptCount val="2"/>
                      <c:lvl>
                        <c:pt idx="0">
                          <c:v> 103.685.675.442 </c:v>
                        </c:pt>
                        <c:pt idx="1">
                          <c:v> 68.776.269.933 </c:v>
                        </c:pt>
                      </c:lvl>
                      <c:lvl>
                        <c:pt idx="0">
                          <c:v>PRIMER
PERÍODO</c:v>
                        </c:pt>
                        <c:pt idx="1">
                          <c:v>SEGUNDO PERÍODO</c:v>
                        </c:pt>
                      </c:lvl>
                    </c:multiLvlStrCache>
                  </c:multiLvlStrRef>
                </c15:cat>
              </c15:filteredCategoryTitle>
            </c:ext>
            <c:ext xmlns:c16="http://schemas.microsoft.com/office/drawing/2014/chart" uri="{C3380CC4-5D6E-409C-BE32-E72D297353CC}">
              <c16:uniqueId val="{00000000-F8D0-42BD-90DA-07124D2BD20B}"/>
            </c:ext>
          </c:extLst>
        </c:ser>
        <c:ser>
          <c:idx val="5"/>
          <c:order val="5"/>
          <c:tx>
            <c:strRef>
              <c:f>'GEFI-IND-002-V10'!$I$35</c:f>
              <c:strCache>
                <c:ptCount val="1"/>
                <c:pt idx="0">
                  <c:v>Valor total de presupuesto asignado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'GEFI-IND-002-V10'!$I$36:$I$39</c:f>
              <c:numCache>
                <c:formatCode>_-* #,##0_-;\-* #,##0_-;_-* "-"??_-;_-@_-</c:formatCode>
                <c:ptCount val="4"/>
                <c:pt idx="0">
                  <c:v>277391490000</c:v>
                </c:pt>
                <c:pt idx="1">
                  <c:v>277391490000</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'GEFI-IND-002-V10'!$C$36:$H$39</c15:sqref>
                        </c15:formulaRef>
                      </c:ext>
                    </c:extLst>
                    <c:multiLvlStrCache>
                      <c:ptCount val="2"/>
                      <c:lvl>
                        <c:pt idx="0">
                          <c:v> 103.685.675.442 </c:v>
                        </c:pt>
                        <c:pt idx="1">
                          <c:v> 68.776.269.933 </c:v>
                        </c:pt>
                      </c:lvl>
                      <c:lvl>
                        <c:pt idx="0">
                          <c:v>PRIMER
PERÍODO</c:v>
                        </c:pt>
                        <c:pt idx="1">
                          <c:v>SEGUNDO PERÍODO</c:v>
                        </c:pt>
                      </c:lvl>
                    </c:multiLvlStrCache>
                  </c:multiLvlStrRef>
                </c15:cat>
              </c15:filteredCategoryTitle>
            </c:ext>
            <c:ext xmlns:c16="http://schemas.microsoft.com/office/drawing/2014/chart" uri="{C3380CC4-5D6E-409C-BE32-E72D297353CC}">
              <c16:uniqueId val="{00000001-F8D0-42BD-90DA-07124D2BD20B}"/>
            </c:ext>
          </c:extLst>
        </c:ser>
        <c:dLbls>
          <c:showLegendKey val="0"/>
          <c:showVal val="0"/>
          <c:showCatName val="0"/>
          <c:showSerName val="0"/>
          <c:showPercent val="0"/>
          <c:showBubbleSize val="0"/>
        </c:dLbls>
        <c:gapWidth val="219"/>
        <c:overlap val="-27"/>
        <c:axId val="-997696944"/>
        <c:axId val="-997703472"/>
        <c:extLst>
          <c:ext xmlns:c15="http://schemas.microsoft.com/office/drawing/2012/chart" uri="{02D57815-91ED-43cb-92C2-25804820EDAC}">
            <c15:filteredBarSeries>
              <c15:ser>
                <c:idx val="0"/>
                <c:order val="0"/>
                <c:tx>
                  <c:strRef>
                    <c:extLst>
                      <c:ext uri="{02D57815-91ED-43cb-92C2-25804820EDAC}">
                        <c15:formulaRef>
                          <c15:sqref>'GEFI-IND-002-V10'!$D$35</c15:sqref>
                        </c15:formulaRef>
                      </c:ext>
                    </c:extLst>
                    <c:strCache>
                      <c:ptCount val="1"/>
                    </c:strCache>
                  </c:strRef>
                </c:tx>
                <c:spPr>
                  <a:solidFill>
                    <a:schemeClr val="accent1"/>
                  </a:solidFill>
                  <a:ln>
                    <a:noFill/>
                  </a:ln>
                  <a:effectLst/>
                </c:spPr>
                <c:invertIfNegative val="0"/>
                <c:val>
                  <c:numRef>
                    <c:extLst>
                      <c:ext uri="{02D57815-91ED-43cb-92C2-25804820EDAC}">
                        <c15:formulaRef>
                          <c15:sqref>'GEFI-IND-002-V10'!$D$36:$D$37</c15:sqref>
                        </c15:formulaRef>
                      </c:ext>
                    </c:extLst>
                    <c:numCache>
                      <c:formatCode>General</c:formatCode>
                      <c:ptCount val="2"/>
                    </c:numCache>
                  </c:numRef>
                </c:val>
                <c:extLst>
                  <c:ext uri="{02D57815-91ED-43cb-92C2-25804820EDAC}">
                    <c15:filteredCategoryTitle>
                      <c15:cat>
                        <c:multiLvlStrRef>
                          <c:extLst xmlns:c16="http://schemas.microsoft.com/office/drawing/2014/chart">
                            <c:ext uri="{02D57815-91ED-43cb-92C2-25804820EDAC}">
                              <c15:formulaRef>
                                <c15:sqref>'GEFI-IND-002-V10'!$C$36:$H$39</c15:sqref>
                              </c15:formulaRef>
                            </c:ext>
                          </c:extLst>
                          <c:multiLvlStrCache>
                            <c:ptCount val="2"/>
                            <c:lvl>
                              <c:pt idx="0">
                                <c:v> 103.685.675.442 </c:v>
                              </c:pt>
                              <c:pt idx="1">
                                <c:v> 68.776.269.933 </c:v>
                              </c:pt>
                            </c:lvl>
                            <c:lvl>
                              <c:pt idx="0">
                                <c:v>PRIMER
PERÍODO</c:v>
                              </c:pt>
                              <c:pt idx="1">
                                <c:v>SEGUNDO PERÍODO</c:v>
                              </c:pt>
                            </c:lvl>
                          </c:multiLvlStrCache>
                        </c:multiLvlStrRef>
                      </c15:cat>
                    </c15:filteredCategoryTitle>
                  </c:ext>
                  <c:ext xmlns:c16="http://schemas.microsoft.com/office/drawing/2014/chart" uri="{C3380CC4-5D6E-409C-BE32-E72D297353CC}">
                    <c16:uniqueId val="{00000002-F8D0-42BD-90DA-07124D2BD20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'GEFI-IND-002-V10'!$E$35</c15:sqref>
                        </c15:formulaRef>
                      </c:ext>
                    </c:extLst>
                    <c:strCache>
                      <c:ptCount val="1"/>
                    </c:strCache>
                  </c:strRef>
                </c:tx>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'GEFI-IND-002-V10'!$E$36:$E$37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xmlns:c16="http://schemas.microsoft.com/office/drawing/2014/chart">
                            <c:ext uri="{02D57815-91ED-43cb-92C2-25804820EDAC}">
                              <c15:formulaRef>
                                <c15:sqref>'GEFI-IND-002-V10'!$C$36:$H$39</c15:sqref>
                              </c15:formulaRef>
                            </c:ext>
                          </c:extLst>
                          <c:multiLvlStrCache>
                            <c:ptCount val="2"/>
                            <c:lvl>
                              <c:pt idx="0">
                                <c:v> 103.685.675.442 </c:v>
                              </c:pt>
                              <c:pt idx="1">
                                <c:v> 68.776.269.933 </c:v>
                              </c:pt>
                            </c:lvl>
                            <c:lvl>
                              <c:pt idx="0">
                                <c:v>PRIMER
PERÍODO</c:v>
                              </c:pt>
                              <c:pt idx="1">
                                <c:v>SEGUNDO PERÍODO</c:v>
                              </c:pt>
                            </c:lvl>
                          </c:multiLvlStrCache>
                        </c:multiLvlStrRef>
                      </c15:cat>
                    </c15:filteredCategoryTitle>
                  </c:ext>
                  <c:ext xmlns:c16="http://schemas.microsoft.com/office/drawing/2014/chart" uri="{C3380CC4-5D6E-409C-BE32-E72D297353CC}">
                    <c16:uniqueId val="{00000003-F8D0-42BD-90DA-07124D2BD20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'GEFI-IND-002-V10'!$F$35</c15:sqref>
                        </c15:formulaRef>
                      </c:ext>
                    </c:extLst>
                    <c:strCache>
                      <c:ptCount val="1"/>
                    </c:strCache>
                  </c:strRef>
                </c:tx>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'GEFI-IND-002-V10'!$F$36:$F$37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xmlns:c16="http://schemas.microsoft.com/office/drawing/2014/chart">
                            <c:ext uri="{02D57815-91ED-43cb-92C2-25804820EDAC}">
                              <c15:formulaRef>
                                <c15:sqref>'GEFI-IND-002-V10'!$C$36:$H$39</c15:sqref>
                              </c15:formulaRef>
                            </c:ext>
                          </c:extLst>
                          <c:multiLvlStrCache>
                            <c:ptCount val="2"/>
                            <c:lvl>
                              <c:pt idx="0">
                                <c:v> 103.685.675.442 </c:v>
                              </c:pt>
                              <c:pt idx="1">
                                <c:v> 68.776.269.933 </c:v>
                              </c:pt>
                            </c:lvl>
                            <c:lvl>
                              <c:pt idx="0">
                                <c:v>PRIMER
PERÍODO</c:v>
                              </c:pt>
                              <c:pt idx="1">
                                <c:v>SEGUNDO PERÍODO</c:v>
                              </c:pt>
                            </c:lvl>
                          </c:multiLvlStrCache>
                        </c:multiLvlStrRef>
                      </c15:cat>
                    </c15:filteredCategoryTitle>
                  </c:ext>
                  <c:ext xmlns:c16="http://schemas.microsoft.com/office/drawing/2014/chart" uri="{C3380CC4-5D6E-409C-BE32-E72D297353CC}">
                    <c16:uniqueId val="{00000004-F8D0-42BD-90DA-07124D2BD20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'GEFI-IND-002-V10'!$G$35</c15:sqref>
                        </c15:formulaRef>
                      </c:ext>
                    </c:extLst>
                    <c:strCache>
                      <c:ptCount val="1"/>
                    </c:strCache>
                  </c:strRef>
                </c:tx>
                <c:spPr>
                  <a:solidFill>
                    <a:schemeClr val="accent4"/>
                  </a:solidFill>
                  <a:ln>
                    <a:noFill/>
                  </a:ln>
                  <a:effectLst/>
                </c:spPr>
                <c:invertIfNegative val="0"/>
                <c:val>
                  <c:numRef>
                    <c:extLst xmlns:c15="http://schemas.microsoft.com/office/drawing/2012/chart">
                      <c:ext xmlns:c15="http://schemas.microsoft.com/office/drawing/2012/chart" uri="{02D57815-91ED-43cb-92C2-25804820EDAC}">
                        <c15:formulaRef>
                          <c15:sqref>'GEFI-IND-002-V10'!$G$36:$G$37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multiLvlStrRef>
                          <c:extLst xmlns:c16="http://schemas.microsoft.com/office/drawing/2014/chart">
                            <c:ext uri="{02D57815-91ED-43cb-92C2-25804820EDAC}">
                              <c15:formulaRef>
                                <c15:sqref>'GEFI-IND-002-V10'!$C$36:$H$39</c15:sqref>
                              </c15:formulaRef>
                            </c:ext>
                          </c:extLst>
                          <c:multiLvlStrCache>
                            <c:ptCount val="2"/>
                            <c:lvl>
                              <c:pt idx="0">
                                <c:v> 103.685.675.442 </c:v>
                              </c:pt>
                              <c:pt idx="1">
                                <c:v> 68.776.269.933 </c:v>
                              </c:pt>
                            </c:lvl>
                            <c:lvl>
                              <c:pt idx="0">
                                <c:v>PRIMER
PERÍODO</c:v>
                              </c:pt>
                              <c:pt idx="1">
                                <c:v>SEGUNDO PERÍODO</c:v>
                              </c:pt>
                            </c:lvl>
                          </c:multiLvlStrCache>
                        </c:multiLvlStrRef>
                      </c15:cat>
                    </c15:filteredCategoryTitle>
                  </c:ext>
                  <c:ext xmlns:c16="http://schemas.microsoft.com/office/drawing/2014/chart" uri="{C3380CC4-5D6E-409C-BE32-E72D297353CC}">
                    <c16:uniqueId val="{00000005-F8D0-42BD-90DA-07124D2BD20B}"/>
                  </c:ext>
                </c:extLst>
              </c15:ser>
            </c15:filteredBarSeries>
          </c:ext>
        </c:extLst>
      </c:barChart>
      <c:catAx>
        <c:axId val="-9976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703472"/>
        <c:crosses val="autoZero"/>
        <c:auto val="1"/>
        <c:lblAlgn val="ctr"/>
        <c:lblOffset val="100"/>
        <c:noMultiLvlLbl val="0"/>
      </c:catAx>
      <c:valAx>
        <c:axId val="-99770347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696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a:t>EJECUCIÓN DEL PROGRAMA  ANUAL  MENSUALIZADO DE CAJA - PAC VIGENCIA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99447513812154E-2"/>
          <c:y val="0.29410973709435362"/>
          <c:w val="0.95948434622467771"/>
          <c:h val="0.45009998914177612"/>
        </c:manualLayout>
      </c:layout>
      <c:barChart>
        <c:barDir val="col"/>
        <c:grouping val="clustered"/>
        <c:varyColors val="0"/>
        <c:ser>
          <c:idx val="4"/>
          <c:order val="4"/>
          <c:tx>
            <c:strRef>
              <c:f>'GEFI-IND-003'!$H$35</c:f>
              <c:strCache>
                <c:ptCount val="1"/>
                <c:pt idx="0">
                  <c:v>PAC EJECUTADO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'GEFI-IND-003'!$C$36:$C$39</c:f>
              <c:strCache>
                <c:ptCount val="2"/>
                <c:pt idx="0">
                  <c:v>PRIMER PERIODO</c:v>
                </c:pt>
                <c:pt idx="1">
                  <c:v>SEGUNDO PERIODO</c:v>
                </c:pt>
              </c:strCache>
            </c:strRef>
          </c:cat>
          <c:val>
            <c:numRef>
              <c:f>'GEFI-IND-003'!$H$36:$H$39</c:f>
              <c:numCache>
                <c:formatCode>_-* #,##0_-;\-* #,##0_-;_-* "-"??_-;_-@_-</c:formatCode>
                <c:ptCount val="4"/>
                <c:pt idx="0">
                  <c:v>18811693009</c:v>
                </c:pt>
                <c:pt idx="1">
                  <c:v>35691001642</c:v>
                </c:pt>
              </c:numCache>
            </c:numRef>
          </c:val>
          <c:extLst>
            <c:ext xmlns:c16="http://schemas.microsoft.com/office/drawing/2014/chart" uri="{C3380CC4-5D6E-409C-BE32-E72D297353CC}">
              <c16:uniqueId val="{00000000-4F7A-4669-8476-A7609FBDEB89}"/>
            </c:ext>
          </c:extLst>
        </c:ser>
        <c:ser>
          <c:idx val="5"/>
          <c:order val="5"/>
          <c:tx>
            <c:strRef>
              <c:f>'GEFI-IND-003'!$I$35</c:f>
              <c:strCache>
                <c:ptCount val="1"/>
                <c:pt idx="0">
                  <c:v>PAC PROGRAMADO</c:v>
                </c:pt>
              </c:strCache>
            </c:strRef>
          </c:tx>
          <c:spPr>
            <a:solidFill>
              <a:schemeClr val="accent6"/>
            </a:solidFill>
            <a:ln>
              <a:noFill/>
            </a:ln>
            <a:effectLst/>
          </c:spPr>
          <c:invertIfNegative val="0"/>
          <c:dLbls>
            <c:dLbl>
              <c:idx val="0"/>
              <c:layout>
                <c:manualLayout>
                  <c:x val="0"/>
                  <c:y val="-9.0225521176711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A-4669-8476-A7609FBDEB89}"/>
                </c:ext>
              </c:extLst>
            </c:dLbl>
            <c:dLbl>
              <c:idx val="1"/>
              <c:layout>
                <c:manualLayout>
                  <c:x val="0"/>
                  <c:y val="-7.218041694136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A-4669-8476-A7609FBDEB89}"/>
                </c:ext>
              </c:extLst>
            </c:dLbl>
            <c:dLbl>
              <c:idx val="2"/>
              <c:layout>
                <c:manualLayout>
                  <c:x val="-1.2445054932574486E-16"/>
                  <c:y val="-3.609020847068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A-4669-8476-A7609FBDEB8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'GEFI-IND-003'!$C$36:$C$39</c:f>
              <c:strCache>
                <c:ptCount val="2"/>
                <c:pt idx="0">
                  <c:v>PRIMER PERIODO</c:v>
                </c:pt>
                <c:pt idx="1">
                  <c:v>SEGUNDO PERIODO</c:v>
                </c:pt>
              </c:strCache>
            </c:strRef>
          </c:cat>
          <c:val>
            <c:numRef>
              <c:f>'GEFI-IND-003'!$I$36:$I$39</c:f>
              <c:numCache>
                <c:formatCode>_-* #,##0_-;\-* #,##0_-;_-* "-"??_-;_-@_-</c:formatCode>
                <c:ptCount val="4"/>
                <c:pt idx="0">
                  <c:v>26501644205.709301</c:v>
                </c:pt>
                <c:pt idx="1">
                  <c:v>43725763751.943398</c:v>
                </c:pt>
              </c:numCache>
            </c:numRef>
          </c:val>
          <c:extLst>
            <c:ext xmlns:c16="http://schemas.microsoft.com/office/drawing/2014/chart" uri="{C3380CC4-5D6E-409C-BE32-E72D297353CC}">
              <c16:uniqueId val="{00000004-4F7A-4669-8476-A7609FBDEB89}"/>
            </c:ext>
          </c:extLst>
        </c:ser>
        <c:dLbls>
          <c:showLegendKey val="0"/>
          <c:showVal val="0"/>
          <c:showCatName val="0"/>
          <c:showSerName val="0"/>
          <c:showPercent val="0"/>
          <c:showBubbleSize val="0"/>
        </c:dLbls>
        <c:gapWidth val="219"/>
        <c:overlap val="-27"/>
        <c:axId val="-997693680"/>
        <c:axId val="-994854400"/>
        <c:extLst>
          <c:ext xmlns:c15="http://schemas.microsoft.com/office/drawing/2012/chart" uri="{02D57815-91ED-43cb-92C2-25804820EDAC}">
            <c15:filteredBarSeries>
              <c15:ser>
                <c:idx val="0"/>
                <c:order val="0"/>
                <c:tx>
                  <c:strRef>
                    <c:extLst>
                      <c:ext uri="{02D57815-91ED-43cb-92C2-25804820EDAC}">
                        <c15:formulaRef>
                          <c15:sqref>'GEFI-IND-003'!$D$35</c15:sqref>
                        </c15:formulaRef>
                      </c:ext>
                    </c:extLst>
                    <c:strCache>
                      <c:ptCount val="1"/>
                    </c:strCache>
                  </c:strRef>
                </c:tx>
                <c:spPr>
                  <a:solidFill>
                    <a:schemeClr val="accent1"/>
                  </a:solidFill>
                  <a:ln>
                    <a:noFill/>
                  </a:ln>
                  <a:effectLst/>
                </c:spPr>
                <c:invertIfNegative val="0"/>
                <c:cat>
                  <c:strRef>
                    <c:extLst>
                      <c:ext uri="{02D57815-91ED-43cb-92C2-25804820EDAC}">
                        <c15:formulaRef>
                          <c15:sqref>'GEFI-IND-003'!$C$36:$C$39</c15:sqref>
                        </c15:formulaRef>
                      </c:ext>
                    </c:extLst>
                    <c:strCache>
                      <c:ptCount val="2"/>
                      <c:pt idx="0">
                        <c:v>PRIMER PERIODO</c:v>
                      </c:pt>
                      <c:pt idx="1">
                        <c:v>SEGUNDO PERIODO</c:v>
                      </c:pt>
                    </c:strCache>
                  </c:strRef>
                </c:cat>
                <c:val>
                  <c:numRef>
                    <c:extLst>
                      <c:ext uri="{02D57815-91ED-43cb-92C2-25804820EDAC}">
                        <c15:formulaRef>
                          <c15:sqref>'GEFI-IND-003'!$D$36:$D$38</c15:sqref>
                        </c15:formulaRef>
                      </c:ext>
                    </c:extLst>
                    <c:numCache>
                      <c:formatCode>General</c:formatCode>
                      <c:ptCount val="3"/>
                    </c:numCache>
                  </c:numRef>
                </c:val>
                <c:extLst>
                  <c:ext xmlns:c16="http://schemas.microsoft.com/office/drawing/2014/chart" uri="{C3380CC4-5D6E-409C-BE32-E72D297353CC}">
                    <c16:uniqueId val="{00000005-4F7A-4669-8476-A7609FBDEB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'GEFI-IND-003'!$E$35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'GEFI-IND-003'!$C$36:$C$39</c15:sqref>
                        </c15:formulaRef>
                      </c:ext>
                    </c:extLst>
                    <c:strCache>
                      <c:ptCount val="2"/>
                      <c:pt idx="0">
                        <c:v>PRIMER PERIODO</c:v>
                      </c:pt>
                      <c:pt idx="1">
                        <c:v>SEGUNDO PERIODO</c:v>
                      </c:pt>
                    </c:strCache>
                  </c:strRef>
                </c:cat>
                <c:val>
                  <c:numRef>
                    <c:extLst xmlns:c15="http://schemas.microsoft.com/office/drawing/2012/chart">
                      <c:ext xmlns:c15="http://schemas.microsoft.com/office/drawing/2012/chart" uri="{02D57815-91ED-43cb-92C2-25804820EDAC}">
                        <c15:formulaRef>
                          <c15:sqref>'GEFI-IND-003'!$E$36:$E$38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4F7A-4669-8476-A7609FBDEB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'GEFI-IND-003'!$F$35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'GEFI-IND-003'!$C$36:$C$39</c15:sqref>
                        </c15:formulaRef>
                      </c:ext>
                    </c:extLst>
                    <c:strCache>
                      <c:ptCount val="2"/>
                      <c:pt idx="0">
                        <c:v>PRIMER PERIODO</c:v>
                      </c:pt>
                      <c:pt idx="1">
                        <c:v>SEGUNDO PERIODO</c:v>
                      </c:pt>
                    </c:strCache>
                  </c:strRef>
                </c:cat>
                <c:val>
                  <c:numRef>
                    <c:extLst xmlns:c15="http://schemas.microsoft.com/office/drawing/2012/chart">
                      <c:ext xmlns:c15="http://schemas.microsoft.com/office/drawing/2012/chart" uri="{02D57815-91ED-43cb-92C2-25804820EDAC}">
                        <c15:formulaRef>
                          <c15:sqref>'GEFI-IND-003'!$F$36:$F$38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4F7A-4669-8476-A7609FBDEB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'GEFI-IND-003'!$G$35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'GEFI-IND-003'!$C$36:$C$39</c15:sqref>
                        </c15:formulaRef>
                      </c:ext>
                    </c:extLst>
                    <c:strCache>
                      <c:ptCount val="2"/>
                      <c:pt idx="0">
                        <c:v>PRIMER PERIODO</c:v>
                      </c:pt>
                      <c:pt idx="1">
                        <c:v>SEGUNDO PERIODO</c:v>
                      </c:pt>
                    </c:strCache>
                  </c:strRef>
                </c:cat>
                <c:val>
                  <c:numRef>
                    <c:extLst xmlns:c15="http://schemas.microsoft.com/office/drawing/2012/chart">
                      <c:ext xmlns:c15="http://schemas.microsoft.com/office/drawing/2012/chart" uri="{02D57815-91ED-43cb-92C2-25804820EDAC}">
                        <c15:formulaRef>
                          <c15:sqref>'GEFI-IND-003'!$G$36:$G$38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4F7A-4669-8476-A7609FBDEB89}"/>
                  </c:ext>
                </c:extLst>
              </c15:ser>
            </c15:filteredBarSeries>
          </c:ext>
        </c:extLst>
      </c:barChart>
      <c:catAx>
        <c:axId val="-99769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994854400"/>
        <c:crosses val="autoZero"/>
        <c:auto val="1"/>
        <c:lblAlgn val="ctr"/>
        <c:lblOffset val="100"/>
        <c:noMultiLvlLbl val="0"/>
      </c:catAx>
      <c:valAx>
        <c:axId val="-994854400"/>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997693680"/>
        <c:crosses val="autoZero"/>
        <c:crossBetween val="between"/>
      </c:valAx>
      <c:spPr>
        <a:noFill/>
        <a:ln>
          <a:noFill/>
        </a:ln>
        <a:effectLst/>
      </c:spPr>
    </c:plotArea>
    <c:legend>
      <c:legendPos val="b"/>
      <c:layout>
        <c:manualLayout>
          <c:xMode val="edge"/>
          <c:yMode val="edge"/>
          <c:x val="0.84199359254891615"/>
          <c:y val="5.4024484506786076E-2"/>
          <c:w val="0.1434045329969113"/>
          <c:h val="0.208176563530133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 Presupuestal Pasivos Exigibles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4"/>
          <c:order val="4"/>
          <c:tx>
            <c:strRef>
              <c:f>'GEFI-IND-004'!$H$35</c:f>
              <c:strCache>
                <c:ptCount val="1"/>
                <c:pt idx="0">
                  <c:v>Valor de la ejecución de pasivos exigibles</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'GEFI-IND-004'!$H$36:$H$39</c:f>
              <c:numCache>
                <c:formatCode>_-* #,##0_-;\-* #,##0_-;_-* "-"??_-;_-@_-</c:formatCode>
                <c:ptCount val="4"/>
                <c:pt idx="0">
                  <c:v>117440756</c:v>
                </c:pt>
                <c:pt idx="1">
                  <c:v>461713223</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'GEFI-IND-004'!$C$36:$D$39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0-F74D-4736-9838-E2921A3A7E07}"/>
            </c:ext>
          </c:extLst>
        </c:ser>
        <c:ser>
          <c:idx val="5"/>
          <c:order val="5"/>
          <c:tx>
            <c:strRef>
              <c:f>'GEFI-IND-004'!$I$35</c:f>
              <c:strCache>
                <c:ptCount val="1"/>
                <c:pt idx="0">
                  <c:v>Presupuesto total de Pasivos Exigibles</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'GEFI-IND-004'!$I$36:$I$39</c:f>
              <c:numCache>
                <c:formatCode>_-* #,##0_-;\-* #,##0_-;_-* "-"??_-;_-@_-</c:formatCode>
                <c:ptCount val="4"/>
                <c:pt idx="0">
                  <c:v>3831259875</c:v>
                </c:pt>
                <c:pt idx="1">
                  <c:v>3831259875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'GEFI-IND-004'!$C$36:$D$39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1-F74D-4736-9838-E2921A3A7E07}"/>
            </c:ext>
          </c:extLst>
        </c:ser>
        <c:dLbls>
          <c:showLegendKey val="0"/>
          <c:showVal val="0"/>
          <c:showCatName val="0"/>
          <c:showSerName val="0"/>
          <c:showPercent val="0"/>
          <c:showBubbleSize val="0"/>
        </c:dLbls>
        <c:gapWidth val="150"/>
        <c:shape val="box"/>
        <c:axId val="-994860928"/>
        <c:axId val="-994858752"/>
        <c:axId val="0"/>
        <c:extLst>
          <c:ext xmlns:c15="http://schemas.microsoft.com/office/drawing/2012/chart" uri="{02D57815-91ED-43cb-92C2-25804820EDAC}">
            <c15:filteredBarSeries>
              <c15:ser>
                <c:idx val="0"/>
                <c:order val="0"/>
                <c:tx>
                  <c:strRef>
                    <c:extLst>
                      <c:ext uri="{02D57815-91ED-43cb-92C2-25804820EDAC}">
                        <c15:formulaRef>
                          <c15:sqref>'GEFI-IND-004'!$D$35</c15:sqref>
                        </c15:formulaRef>
                      </c:ext>
                    </c:extLst>
                    <c:strCache>
                      <c:ptCount val="1"/>
                    </c:strCache>
                  </c:strRef>
                </c:tx>
                <c:spPr>
                  <a:solidFill>
                    <a:schemeClr val="accent1"/>
                  </a:solidFill>
                  <a:ln>
                    <a:noFill/>
                  </a:ln>
                  <a:effectLst/>
                  <a:sp3d/>
                </c:spPr>
                <c:invertIfNegative val="0"/>
                <c:val>
                  <c:numRef>
                    <c:extLst>
                      <c:ext uri="{02D57815-91ED-43cb-92C2-25804820EDAC}">
                        <c15:formulaRef>
                          <c15:sqref>'GEFI-IND-004'!$D$36:$D$37</c15:sqref>
                        </c15:formulaRef>
                      </c:ext>
                    </c:extLst>
                    <c:numCache>
                      <c:formatCode>General</c:formatCode>
                      <c:ptCount val="2"/>
                    </c:numCache>
                  </c:numRef>
                </c:val>
                <c:extLst>
                  <c:ext uri="{02D57815-91ED-43cb-92C2-25804820EDAC}">
                    <c15:filteredCategoryTitle>
                      <c15:cat>
                        <c:strRef>
                          <c:extLst xmlns:c16="http://schemas.microsoft.com/office/drawing/2014/chart">
                            <c:ext uri="{02D57815-91ED-43cb-92C2-25804820EDAC}">
                              <c15:formulaRef>
                                <c15:sqref>'GEFI-IND-004'!$C$36:$D$39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2-F74D-4736-9838-E2921A3A7E0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'GEFI-IND-004'!$E$35</c15:sqref>
                        </c15:formulaRef>
                      </c:ext>
                    </c:extLst>
                    <c:strCache>
                      <c:ptCount val="1"/>
                    </c:strCache>
                  </c:strRef>
                </c:tx>
                <c:spPr>
                  <a:solidFill>
                    <a:schemeClr val="accent2"/>
                  </a:solidFill>
                  <a:ln>
                    <a:noFill/>
                  </a:ln>
                  <a:effectLst/>
                  <a:sp3d/>
                </c:spPr>
                <c:invertIfNegative val="0"/>
                <c:val>
                  <c:numRef>
                    <c:extLst xmlns:c15="http://schemas.microsoft.com/office/drawing/2012/chart">
                      <c:ext xmlns:c15="http://schemas.microsoft.com/office/drawing/2012/chart" uri="{02D57815-91ED-43cb-92C2-25804820EDAC}">
                        <c15:formulaRef>
                          <c15:sqref>'GEFI-IND-004'!$E$36:$E$37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strRef>
                          <c:extLst xmlns:c16="http://schemas.microsoft.com/office/drawing/2014/chart">
                            <c:ext uri="{02D57815-91ED-43cb-92C2-25804820EDAC}">
                              <c15:formulaRef>
                                <c15:sqref>'GEFI-IND-004'!$C$36:$D$39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3-F74D-4736-9838-E2921A3A7E0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'GEFI-IND-004'!$F$35</c15:sqref>
                        </c15:formulaRef>
                      </c:ext>
                    </c:extLst>
                    <c:strCache>
                      <c:ptCount val="1"/>
                    </c:strCache>
                  </c:strRef>
                </c:tx>
                <c:spPr>
                  <a:solidFill>
                    <a:schemeClr val="accent3"/>
                  </a:solidFill>
                  <a:ln>
                    <a:noFill/>
                  </a:ln>
                  <a:effectLst/>
                  <a:sp3d/>
                </c:spPr>
                <c:invertIfNegative val="0"/>
                <c:val>
                  <c:numRef>
                    <c:extLst xmlns:c15="http://schemas.microsoft.com/office/drawing/2012/chart">
                      <c:ext xmlns:c15="http://schemas.microsoft.com/office/drawing/2012/chart" uri="{02D57815-91ED-43cb-92C2-25804820EDAC}">
                        <c15:formulaRef>
                          <c15:sqref>'GEFI-IND-004'!$F$36:$F$37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strRef>
                          <c:extLst xmlns:c16="http://schemas.microsoft.com/office/drawing/2014/chart">
                            <c:ext uri="{02D57815-91ED-43cb-92C2-25804820EDAC}">
                              <c15:formulaRef>
                                <c15:sqref>'GEFI-IND-004'!$C$36:$D$39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4-F74D-4736-9838-E2921A3A7E0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'GEFI-IND-004'!$G$35</c15:sqref>
                        </c15:formulaRef>
                      </c:ext>
                    </c:extLst>
                    <c:strCache>
                      <c:ptCount val="1"/>
                    </c:strCache>
                  </c:strRef>
                </c:tx>
                <c:spPr>
                  <a:solidFill>
                    <a:schemeClr val="accent4"/>
                  </a:solidFill>
                  <a:ln>
                    <a:noFill/>
                  </a:ln>
                  <a:effectLst/>
                  <a:sp3d/>
                </c:spPr>
                <c:invertIfNegative val="0"/>
                <c:val>
                  <c:numRef>
                    <c:extLst xmlns:c15="http://schemas.microsoft.com/office/drawing/2012/chart">
                      <c:ext xmlns:c15="http://schemas.microsoft.com/office/drawing/2012/chart" uri="{02D57815-91ED-43cb-92C2-25804820EDAC}">
                        <c15:formulaRef>
                          <c15:sqref>'GEFI-IND-004'!$G$36:$G$37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strRef>
                          <c:extLst xmlns:c16="http://schemas.microsoft.com/office/drawing/2014/chart">
                            <c:ext uri="{02D57815-91ED-43cb-92C2-25804820EDAC}">
                              <c15:formulaRef>
                                <c15:sqref>'GEFI-IND-004'!$C$36:$D$39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5-F74D-4736-9838-E2921A3A7E07}"/>
                  </c:ext>
                </c:extLst>
              </c15:ser>
            </c15:filteredBarSeries>
          </c:ext>
        </c:extLst>
      </c:bar3DChart>
      <c:catAx>
        <c:axId val="-9948609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58752"/>
        <c:crosses val="autoZero"/>
        <c:auto val="1"/>
        <c:lblAlgn val="ctr"/>
        <c:lblOffset val="100"/>
        <c:noMultiLvlLbl val="0"/>
      </c:catAx>
      <c:valAx>
        <c:axId val="-99485875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609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Ejecución Reservas</a:t>
            </a:r>
            <a:r>
              <a:rPr lang="es-MX" baseline="0"/>
              <a:t> Presupuestales</a:t>
            </a:r>
            <a:r>
              <a:rPr lang="es-MX"/>
              <a:t> </a:t>
            </a:r>
          </a:p>
        </c:rich>
      </c:tx>
      <c:layout>
        <c:manualLayout>
          <c:xMode val="edge"/>
          <c:yMode val="edge"/>
          <c:x val="0.19068024753786514"/>
          <c:y val="0.114285828557258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3639143730886847E-2"/>
          <c:y val="0.24584917835347814"/>
          <c:w val="0.93272171253822633"/>
          <c:h val="0.62082831715362607"/>
        </c:manualLayout>
      </c:layout>
      <c:barChart>
        <c:barDir val="col"/>
        <c:grouping val="clustered"/>
        <c:varyColors val="0"/>
        <c:ser>
          <c:idx val="4"/>
          <c:order val="4"/>
          <c:tx>
            <c:strRef>
              <c:f>'GEFI-IND-005'!$H$35</c:f>
              <c:strCache>
                <c:ptCount val="1"/>
                <c:pt idx="0">
                  <c:v>Valor de la ejecución de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'GEFI-IND-005'!$H$36:$H$39</c:f>
              <c:numCache>
                <c:formatCode>_-* #,##0_-;\-* #,##0_-;_-* "-"??_-;_-@_-</c:formatCode>
                <c:ptCount val="4"/>
                <c:pt idx="0">
                  <c:v>13037077490</c:v>
                </c:pt>
                <c:pt idx="1">
                  <c:v>20192922510</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'GEFI-IND-005'!$C$36:$E$39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0-54F8-44A8-823C-721B7F6E57B7}"/>
            </c:ext>
          </c:extLst>
        </c:ser>
        <c:ser>
          <c:idx val="5"/>
          <c:order val="5"/>
          <c:tx>
            <c:strRef>
              <c:f>'GEFI-IND-005'!$I$35</c:f>
              <c:strCache>
                <c:ptCount val="1"/>
                <c:pt idx="0">
                  <c:v>Presupuesto total de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'GEFI-IND-005'!$I$36:$I$39</c:f>
              <c:numCache>
                <c:formatCode>_-* #,##0_-;\-* #,##0_-;_-* "-"??_-;_-@_-</c:formatCode>
                <c:ptCount val="4"/>
                <c:pt idx="0">
                  <c:v>51365183364</c:v>
                </c:pt>
                <c:pt idx="1">
                  <c:v>51237183364</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'GEFI-IND-005'!$C$36:$E$39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1-54F8-44A8-823C-721B7F6E57B7}"/>
            </c:ext>
          </c:extLst>
        </c:ser>
        <c:dLbls>
          <c:showLegendKey val="0"/>
          <c:showVal val="0"/>
          <c:showCatName val="0"/>
          <c:showSerName val="0"/>
          <c:showPercent val="0"/>
          <c:showBubbleSize val="0"/>
        </c:dLbls>
        <c:gapWidth val="219"/>
        <c:overlap val="-27"/>
        <c:axId val="-994849504"/>
        <c:axId val="-994848960"/>
        <c:extLst>
          <c:ext xmlns:c15="http://schemas.microsoft.com/office/drawing/2012/chart" uri="{02D57815-91ED-43cb-92C2-25804820EDAC}">
            <c15:filteredBarSeries>
              <c15:ser>
                <c:idx val="0"/>
                <c:order val="0"/>
                <c:tx>
                  <c:strRef>
                    <c:extLst>
                      <c:ext uri="{02D57815-91ED-43cb-92C2-25804820EDAC}">
                        <c15:formulaRef>
                          <c15:sqref>'GEFI-IND-005'!$D$35</c15:sqref>
                        </c15:formulaRef>
                      </c:ext>
                    </c:extLst>
                    <c:strCache>
                      <c:ptCount val="1"/>
                    </c:strCache>
                  </c:strRef>
                </c:tx>
                <c:spPr>
                  <a:solidFill>
                    <a:schemeClr val="accent1"/>
                  </a:solidFill>
                  <a:ln>
                    <a:noFill/>
                  </a:ln>
                  <a:effectLst/>
                </c:spPr>
                <c:invertIfNegative val="0"/>
                <c:val>
                  <c:numRef>
                    <c:extLst>
                      <c:ext uri="{02D57815-91ED-43cb-92C2-25804820EDAC}">
                        <c15:formulaRef>
                          <c15:sqref>'GEFI-IND-005'!$D$36:$D$37</c15:sqref>
                        </c15:formulaRef>
                      </c:ext>
                    </c:extLst>
                    <c:numCache>
                      <c:formatCode>General</c:formatCode>
                      <c:ptCount val="2"/>
                    </c:numCache>
                  </c:numRef>
                </c:val>
                <c:extLst>
                  <c:ext uri="{02D57815-91ED-43cb-92C2-25804820EDAC}">
                    <c15:filteredCategoryTitle>
                      <c15:cat>
                        <c:strRef>
                          <c:extLst xmlns:c16="http://schemas.microsoft.com/office/drawing/2014/chart">
                            <c:ext uri="{02D57815-91ED-43cb-92C2-25804820EDAC}">
                              <c15:formulaRef>
                                <c15:sqref>'GEFI-IND-005'!$C$36:$E$39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2-54F8-44A8-823C-721B7F6E57B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'GEFI-IND-005'!$E$35</c15:sqref>
                        </c15:formulaRef>
                      </c:ext>
                    </c:extLst>
                    <c:strCache>
                      <c:ptCount val="1"/>
                    </c:strCache>
                  </c:strRef>
                </c:tx>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'GEFI-IND-005'!$E$36:$E$37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strRef>
                          <c:extLst xmlns:c16="http://schemas.microsoft.com/office/drawing/2014/chart">
                            <c:ext uri="{02D57815-91ED-43cb-92C2-25804820EDAC}">
                              <c15:formulaRef>
                                <c15:sqref>'GEFI-IND-005'!$C$36:$E$39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3-54F8-44A8-823C-721B7F6E57B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'GEFI-IND-005'!$F$35</c15:sqref>
                        </c15:formulaRef>
                      </c:ext>
                    </c:extLst>
                    <c:strCache>
                      <c:ptCount val="1"/>
                    </c:strCache>
                  </c:strRef>
                </c:tx>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'GEFI-IND-005'!$F$36:$F$37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strRef>
                          <c:extLst xmlns:c16="http://schemas.microsoft.com/office/drawing/2014/chart">
                            <c:ext uri="{02D57815-91ED-43cb-92C2-25804820EDAC}">
                              <c15:formulaRef>
                                <c15:sqref>'GEFI-IND-005'!$C$36:$E$39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4-54F8-44A8-823C-721B7F6E57B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'GEFI-IND-005'!$G$35</c15:sqref>
                        </c15:formulaRef>
                      </c:ext>
                    </c:extLst>
                    <c:strCache>
                      <c:ptCount val="1"/>
                    </c:strCache>
                  </c:strRef>
                </c:tx>
                <c:spPr>
                  <a:solidFill>
                    <a:schemeClr val="accent4"/>
                  </a:solidFill>
                  <a:ln>
                    <a:noFill/>
                  </a:ln>
                  <a:effectLst/>
                </c:spPr>
                <c:invertIfNegative val="0"/>
                <c:val>
                  <c:numRef>
                    <c:extLst xmlns:c15="http://schemas.microsoft.com/office/drawing/2012/chart">
                      <c:ext xmlns:c15="http://schemas.microsoft.com/office/drawing/2012/chart" uri="{02D57815-91ED-43cb-92C2-25804820EDAC}">
                        <c15:formulaRef>
                          <c15:sqref>'GEFI-IND-005'!$G$36:$G$37</c15:sqref>
                        </c15:formulaRef>
                      </c:ext>
                    </c:extLst>
                    <c:numCache>
                      <c:formatCode>General</c:formatCode>
                      <c:ptCount val="2"/>
                    </c:numCache>
                  </c:numRef>
                </c:val>
                <c:extLst xmlns:c15="http://schemas.microsoft.com/office/drawing/2012/chart">
                  <c:ext xmlns:c15="http://schemas.microsoft.com/office/drawing/2012/chart" uri="{02D57815-91ED-43cb-92C2-25804820EDAC}">
                    <c15:filteredCategoryTitle>
                      <c15:cat>
                        <c:strRef>
                          <c:extLst xmlns:c16="http://schemas.microsoft.com/office/drawing/2014/chart">
                            <c:ext uri="{02D57815-91ED-43cb-92C2-25804820EDAC}">
                              <c15:formulaRef>
                                <c15:sqref>'GEFI-IND-005'!$C$36:$E$39</c15:sqref>
                              </c15:formulaRef>
                            </c:ext>
                          </c:extLst>
                          <c:strCache>
                            <c:ptCount val="2"/>
                            <c:pt idx="0">
                              <c:v>PRIMER PERÍODO</c:v>
                            </c:pt>
                            <c:pt idx="1">
                              <c:v>SEGUNDO PERÍODO</c:v>
                            </c:pt>
                          </c:strCache>
                        </c:strRef>
                      </c15:cat>
                    </c15:filteredCategoryTitle>
                  </c:ext>
                  <c:ext xmlns:c16="http://schemas.microsoft.com/office/drawing/2014/chart" uri="{C3380CC4-5D6E-409C-BE32-E72D297353CC}">
                    <c16:uniqueId val="{00000005-54F8-44A8-823C-721B7F6E57B7}"/>
                  </c:ext>
                </c:extLst>
              </c15:ser>
            </c15:filteredBarSeries>
          </c:ext>
        </c:extLst>
      </c:barChart>
      <c:catAx>
        <c:axId val="-99484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48960"/>
        <c:crosses val="autoZero"/>
        <c:auto val="1"/>
        <c:lblAlgn val="ctr"/>
        <c:lblOffset val="100"/>
        <c:noMultiLvlLbl val="0"/>
      </c:catAx>
      <c:valAx>
        <c:axId val="-994848960"/>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9948495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DIFERENCIAS ENCONTRADAS EN LAS CONCILIACIONES DE CUENTAS RECÍPROCAS</a:t>
            </a:r>
          </a:p>
        </c:rich>
      </c:tx>
      <c:layout>
        <c:manualLayout>
          <c:xMode val="edge"/>
          <c:yMode val="edge"/>
          <c:x val="0.15372085354234694"/>
          <c:y val="4.94269415317768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122342351300955E-2"/>
          <c:y val="0.21467768271968396"/>
          <c:w val="0.94730026406352141"/>
          <c:h val="0.30583341693679233"/>
        </c:manualLayout>
      </c:layout>
      <c:barChart>
        <c:barDir val="col"/>
        <c:grouping val="clustered"/>
        <c:varyColors val="0"/>
        <c:ser>
          <c:idx val="4"/>
          <c:order val="4"/>
          <c:tx>
            <c:strRef>
              <c:f>'GEFI-IND-006'!$H$35</c:f>
              <c:strCache>
                <c:ptCount val="1"/>
                <c:pt idx="0">
                  <c:v>Número de cuentas que presentan diferencias de la UAERMV con Entidades Públicas vinculadas económicamente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'GEFI-IND-006'!$C$36:$C$43</c:f>
              <c:strCache>
                <c:ptCount val="2"/>
                <c:pt idx="0">
                  <c:v>PRIMER PERIODO</c:v>
                </c:pt>
                <c:pt idx="1">
                  <c:v>SEGUNDO PERIODO</c:v>
                </c:pt>
              </c:strCache>
            </c:strRef>
          </c:cat>
          <c:val>
            <c:numRef>
              <c:f>'GEFI-IND-006'!$H$36:$H$43</c:f>
              <c:numCache>
                <c:formatCode>0</c:formatCode>
                <c:ptCount val="8"/>
                <c:pt idx="0">
                  <c:v>8</c:v>
                </c:pt>
                <c:pt idx="1">
                  <c:v>8</c:v>
                </c:pt>
              </c:numCache>
            </c:numRef>
          </c:val>
          <c:extLst>
            <c:ext xmlns:c16="http://schemas.microsoft.com/office/drawing/2014/chart" uri="{C3380CC4-5D6E-409C-BE32-E72D297353CC}">
              <c16:uniqueId val="{00000000-28A3-40E2-9BF5-751799A51857}"/>
            </c:ext>
          </c:extLst>
        </c:ser>
        <c:ser>
          <c:idx val="5"/>
          <c:order val="5"/>
          <c:tx>
            <c:strRef>
              <c:f>'GEFI-IND-006'!$I$35</c:f>
              <c:strCache>
                <c:ptCount val="1"/>
                <c:pt idx="0">
                  <c:v>Total cuentas reciprocas con Entidades Públicas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'GEFI-IND-006'!$C$36:$C$43</c:f>
              <c:strCache>
                <c:ptCount val="2"/>
                <c:pt idx="0">
                  <c:v>PRIMER PERIODO</c:v>
                </c:pt>
                <c:pt idx="1">
                  <c:v>SEGUNDO PERIODO</c:v>
                </c:pt>
              </c:strCache>
            </c:strRef>
          </c:cat>
          <c:val>
            <c:numRef>
              <c:f>'GEFI-IND-006'!$I$36:$I$43</c:f>
              <c:numCache>
                <c:formatCode>0</c:formatCode>
                <c:ptCount val="8"/>
                <c:pt idx="0">
                  <c:v>36</c:v>
                </c:pt>
                <c:pt idx="1">
                  <c:v>34</c:v>
                </c:pt>
              </c:numCache>
            </c:numRef>
          </c:val>
          <c:extLst>
            <c:ext xmlns:c16="http://schemas.microsoft.com/office/drawing/2014/chart" uri="{C3380CC4-5D6E-409C-BE32-E72D297353CC}">
              <c16:uniqueId val="{00000001-28A3-40E2-9BF5-751799A51857}"/>
            </c:ext>
          </c:extLst>
        </c:ser>
        <c:ser>
          <c:idx val="6"/>
          <c:order val="6"/>
          <c:tx>
            <c:strRef>
              <c:f>'GEFI-IND-006'!$J$35</c:f>
              <c:strCache>
                <c:ptCount val="1"/>
                <c:pt idx="0">
                  <c:v>RESULTADO</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'GEFI-IND-006'!$C$36:$C$43</c:f>
              <c:strCache>
                <c:ptCount val="2"/>
                <c:pt idx="0">
                  <c:v>PRIMER PERIODO</c:v>
                </c:pt>
                <c:pt idx="1">
                  <c:v>SEGUNDO PERIODO</c:v>
                </c:pt>
              </c:strCache>
            </c:strRef>
          </c:cat>
          <c:val>
            <c:numRef>
              <c:f>'GEFI-IND-006'!$J$36:$J$43</c:f>
              <c:numCache>
                <c:formatCode>0%</c:formatCode>
                <c:ptCount val="8"/>
                <c:pt idx="0">
                  <c:v>0.22222222222222221</c:v>
                </c:pt>
                <c:pt idx="1">
                  <c:v>0.23529411764705882</c:v>
                </c:pt>
              </c:numCache>
            </c:numRef>
          </c:val>
          <c:extLst>
            <c:ext xmlns:c16="http://schemas.microsoft.com/office/drawing/2014/chart" uri="{C3380CC4-5D6E-409C-BE32-E72D297353CC}">
              <c16:uniqueId val="{00000002-28A3-40E2-9BF5-751799A51857}"/>
            </c:ext>
          </c:extLst>
        </c:ser>
        <c:dLbls>
          <c:dLblPos val="outEnd"/>
          <c:showLegendKey val="0"/>
          <c:showVal val="1"/>
          <c:showCatName val="0"/>
          <c:showSerName val="0"/>
          <c:showPercent val="0"/>
          <c:showBubbleSize val="0"/>
        </c:dLbls>
        <c:gapWidth val="219"/>
        <c:overlap val="-27"/>
        <c:axId val="-994851680"/>
        <c:axId val="-994859840"/>
        <c:extLst>
          <c:ext xmlns:c15="http://schemas.microsoft.com/office/drawing/2012/chart" uri="{02D57815-91ED-43cb-92C2-25804820EDAC}">
            <c15:filteredBarSeries>
              <c15:ser>
                <c:idx val="0"/>
                <c:order val="0"/>
                <c:tx>
                  <c:strRef>
                    <c:extLst>
                      <c:ext uri="{02D57815-91ED-43cb-92C2-25804820EDAC}">
                        <c15:formulaRef>
                          <c15:sqref>'GEFI-IND-006'!$D$35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'GEFI-IND-006'!$C$36:$C$43</c15:sqref>
                        </c15:formulaRef>
                      </c:ext>
                    </c:extLst>
                    <c:strCache>
                      <c:ptCount val="2"/>
                      <c:pt idx="0">
                        <c:v>PRIMER PERIODO</c:v>
                      </c:pt>
                      <c:pt idx="1">
                        <c:v>SEGUNDO PERIODO</c:v>
                      </c:pt>
                    </c:strCache>
                  </c:strRef>
                </c:cat>
                <c:val>
                  <c:numRef>
                    <c:extLst>
                      <c:ext uri="{02D57815-91ED-43cb-92C2-25804820EDAC}">
                        <c15:formulaRef>
                          <c15:sqref>'GEFI-IND-006'!$D$36:$D$43</c15:sqref>
                        </c15:formulaRef>
                      </c:ext>
                    </c:extLst>
                    <c:numCache>
                      <c:formatCode>General</c:formatCode>
                      <c:ptCount val="8"/>
                    </c:numCache>
                  </c:numRef>
                </c:val>
                <c:extLst>
                  <c:ext xmlns:c16="http://schemas.microsoft.com/office/drawing/2014/chart" uri="{C3380CC4-5D6E-409C-BE32-E72D297353CC}">
                    <c16:uniqueId val="{00000003-28A3-40E2-9BF5-751799A5185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'GEFI-IND-006'!$E$35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'GEFI-IND-006'!$C$36:$C$43</c15:sqref>
                        </c15:formulaRef>
                      </c:ext>
                    </c:extLst>
                    <c:strCache>
                      <c:ptCount val="2"/>
                      <c:pt idx="0">
                        <c:v>PRIMER PERIODO</c:v>
                      </c:pt>
                      <c:pt idx="1">
                        <c:v>SEGUNDO PERIODO</c:v>
                      </c:pt>
                    </c:strCache>
                  </c:strRef>
                </c:cat>
                <c:val>
                  <c:numRef>
                    <c:extLst xmlns:c15="http://schemas.microsoft.com/office/drawing/2012/chart">
                      <c:ext xmlns:c15="http://schemas.microsoft.com/office/drawing/2012/chart" uri="{02D57815-91ED-43cb-92C2-25804820EDAC}">
                        <c15:formulaRef>
                          <c15:sqref>'GEFI-IND-006'!$E$36:$E$43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4-28A3-40E2-9BF5-751799A5185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'GEFI-IND-006'!$F$35</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'GEFI-IND-006'!$C$36:$C$43</c15:sqref>
                        </c15:formulaRef>
                      </c:ext>
                    </c:extLst>
                    <c:strCache>
                      <c:ptCount val="2"/>
                      <c:pt idx="0">
                        <c:v>PRIMER PERIODO</c:v>
                      </c:pt>
                      <c:pt idx="1">
                        <c:v>SEGUNDO PERIODO</c:v>
                      </c:pt>
                    </c:strCache>
                  </c:strRef>
                </c:cat>
                <c:val>
                  <c:numRef>
                    <c:extLst xmlns:c15="http://schemas.microsoft.com/office/drawing/2012/chart">
                      <c:ext xmlns:c15="http://schemas.microsoft.com/office/drawing/2012/chart" uri="{02D57815-91ED-43cb-92C2-25804820EDAC}">
                        <c15:formulaRef>
                          <c15:sqref>'GEFI-IND-006'!$F$36:$F$43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5-28A3-40E2-9BF5-751799A5185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'GEFI-IND-006'!$G$35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'GEFI-IND-006'!$C$36:$C$43</c15:sqref>
                        </c15:formulaRef>
                      </c:ext>
                    </c:extLst>
                    <c:strCache>
                      <c:ptCount val="2"/>
                      <c:pt idx="0">
                        <c:v>PRIMER PERIODO</c:v>
                      </c:pt>
                      <c:pt idx="1">
                        <c:v>SEGUNDO PERIODO</c:v>
                      </c:pt>
                    </c:strCache>
                  </c:strRef>
                </c:cat>
                <c:val>
                  <c:numRef>
                    <c:extLst xmlns:c15="http://schemas.microsoft.com/office/drawing/2012/chart">
                      <c:ext xmlns:c15="http://schemas.microsoft.com/office/drawing/2012/chart" uri="{02D57815-91ED-43cb-92C2-25804820EDAC}">
                        <c15:formulaRef>
                          <c15:sqref>'GEFI-IND-006'!$G$36:$G$43</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6-28A3-40E2-9BF5-751799A51857}"/>
                  </c:ext>
                </c:extLst>
              </c15:ser>
            </c15:filteredBarSeries>
          </c:ext>
        </c:extLst>
      </c:barChart>
      <c:catAx>
        <c:axId val="-99485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59840"/>
        <c:crosses val="autoZero"/>
        <c:auto val="1"/>
        <c:lblAlgn val="ctr"/>
        <c:lblOffset val="100"/>
        <c:noMultiLvlLbl val="0"/>
      </c:catAx>
      <c:valAx>
        <c:axId val="-99485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5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MX" sz="900"/>
              <a:t>EJECUCIÓN DEL PROGRAMA  ANUAL  MENSUALIZADO DE CAJA - PAC </a:t>
            </a:r>
            <a:r>
              <a:rPr lang="es-MX" sz="900" baseline="0"/>
              <a:t>RESERVA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4"/>
          <c:order val="4"/>
          <c:tx>
            <c:strRef>
              <c:f>'GEFI-IND-007'!$H$35</c:f>
              <c:strCache>
                <c:ptCount val="1"/>
                <c:pt idx="0">
                  <c:v>PAC EJECUTADO</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'GEFI-IND-007'!$C$36:$C$40</c:f>
              <c:strCache>
                <c:ptCount val="2"/>
                <c:pt idx="0">
                  <c:v>PIMER PERIODO</c:v>
                </c:pt>
                <c:pt idx="1">
                  <c:v>SEGUNDO PERIODO</c:v>
                </c:pt>
              </c:strCache>
            </c:strRef>
          </c:cat>
          <c:val>
            <c:numRef>
              <c:f>'GEFI-IND-007'!$H$36:$H$41</c:f>
              <c:numCache>
                <c:formatCode>_-* #,##0_-;\-* #,##0_-;_-* "-"??_-;_-@_-</c:formatCode>
                <c:ptCount val="6"/>
                <c:pt idx="0">
                  <c:v>15989792276</c:v>
                </c:pt>
                <c:pt idx="1">
                  <c:v>5892258322</c:v>
                </c:pt>
              </c:numCache>
            </c:numRef>
          </c:val>
          <c:extLst>
            <c:ext xmlns:c16="http://schemas.microsoft.com/office/drawing/2014/chart" uri="{C3380CC4-5D6E-409C-BE32-E72D297353CC}">
              <c16:uniqueId val="{00000000-75DF-4CA0-BCE5-98FD72B567F4}"/>
            </c:ext>
          </c:extLst>
        </c:ser>
        <c:ser>
          <c:idx val="5"/>
          <c:order val="5"/>
          <c:tx>
            <c:strRef>
              <c:f>'GEFI-IND-007'!$I$35</c:f>
              <c:strCache>
                <c:ptCount val="1"/>
                <c:pt idx="0">
                  <c:v>PAC PROGRAMADO</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dLbl>
              <c:idx val="0"/>
              <c:layout>
                <c:manualLayout>
                  <c:x val="-3.1859820802305839E-3"/>
                  <c:y val="1.42629444046766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DF-4CA0-BCE5-98FD72B567F4}"/>
                </c:ext>
              </c:extLst>
            </c:dLbl>
            <c:dLbl>
              <c:idx val="1"/>
              <c:layout>
                <c:manualLayout>
                  <c:x val="-1.5929910401152774E-3"/>
                  <c:y val="3.0424560566292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F-4CA0-BCE5-98FD72B567F4}"/>
                </c:ext>
              </c:extLst>
            </c:dLbl>
            <c:dLbl>
              <c:idx val="2"/>
              <c:layout>
                <c:manualLayout>
                  <c:x val="-1.5929910401152774E-3"/>
                  <c:y val="3.85053686471009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F-4CA0-BCE5-98FD72B567F4}"/>
                </c:ext>
              </c:extLst>
            </c:dLbl>
            <c:dLbl>
              <c:idx val="3"/>
              <c:layout>
                <c:manualLayout>
                  <c:x val="-1.5929910401152774E-3"/>
                  <c:y val="-1.4218404517617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DF-4CA0-BCE5-98FD72B567F4}"/>
                </c:ext>
              </c:extLst>
            </c:dLbl>
            <c:dLbl>
              <c:idx val="4"/>
              <c:layout>
                <c:manualLayout>
                  <c:x val="-1.168179934503582E-16"/>
                  <c:y val="-6.43073252207110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DF-4CA0-BCE5-98FD72B567F4}"/>
                </c:ext>
              </c:extLst>
            </c:dLbl>
            <c:dLbl>
              <c:idx val="5"/>
              <c:layout>
                <c:manualLayout>
                  <c:x val="-1.168179934503582E-16"/>
                  <c:y val="-6.3917283066889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F-4CA0-BCE5-98FD72B567F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'GEFI-IND-007'!$C$36:$C$40</c:f>
              <c:strCache>
                <c:ptCount val="2"/>
                <c:pt idx="0">
                  <c:v>PIMER PERIODO</c:v>
                </c:pt>
                <c:pt idx="1">
                  <c:v>SEGUNDO PERIODO</c:v>
                </c:pt>
              </c:strCache>
            </c:strRef>
          </c:cat>
          <c:val>
            <c:numRef>
              <c:f>'GEFI-IND-007'!$I$36:$I$41</c:f>
              <c:numCache>
                <c:formatCode>_-* #,##0_-;\-* #,##0_-;_-* "-"??_-;_-@_-</c:formatCode>
                <c:ptCount val="6"/>
                <c:pt idx="0">
                  <c:v>20536711956</c:v>
                </c:pt>
                <c:pt idx="1">
                  <c:v>9359204588.2171707</c:v>
                </c:pt>
              </c:numCache>
            </c:numRef>
          </c:val>
          <c:extLst>
            <c:ext xmlns:c16="http://schemas.microsoft.com/office/drawing/2014/chart" uri="{C3380CC4-5D6E-409C-BE32-E72D297353CC}">
              <c16:uniqueId val="{00000007-75DF-4CA0-BCE5-98FD72B567F4}"/>
            </c:ext>
          </c:extLst>
        </c:ser>
        <c:dLbls>
          <c:dLblPos val="inEnd"/>
          <c:showLegendKey val="0"/>
          <c:showVal val="1"/>
          <c:showCatName val="0"/>
          <c:showSerName val="0"/>
          <c:showPercent val="0"/>
          <c:showBubbleSize val="0"/>
        </c:dLbls>
        <c:gapWidth val="100"/>
        <c:overlap val="-24"/>
        <c:axId val="-994846240"/>
        <c:axId val="-994847328"/>
        <c:extLst>
          <c:ext xmlns:c15="http://schemas.microsoft.com/office/drawing/2012/chart" uri="{02D57815-91ED-43cb-92C2-25804820EDAC}">
            <c15:filteredBarSeries>
              <c15:ser>
                <c:idx val="0"/>
                <c:order val="0"/>
                <c:tx>
                  <c:strRef>
                    <c:extLst>
                      <c:ext uri="{02D57815-91ED-43cb-92C2-25804820EDAC}">
                        <c15:formulaRef>
                          <c15:sqref>'GEFI-IND-007'!$D$35</c15:sqref>
                        </c15:formulaRef>
                      </c:ext>
                    </c:extLst>
                    <c:strCache>
                      <c:ptCount val="1"/>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'GEFI-IND-007'!$C$36:$C$40</c15:sqref>
                        </c15:formulaRef>
                      </c:ext>
                    </c:extLst>
                    <c:strCache>
                      <c:ptCount val="2"/>
                      <c:pt idx="0">
                        <c:v>PIMER PERIODO</c:v>
                      </c:pt>
                      <c:pt idx="1">
                        <c:v>SEGUNDO PERIODO</c:v>
                      </c:pt>
                    </c:strCache>
                  </c:strRef>
                </c:cat>
                <c:val>
                  <c:numRef>
                    <c:extLst>
                      <c:ext uri="{02D57815-91ED-43cb-92C2-25804820EDAC}">
                        <c15:formulaRef>
                          <c15:sqref>'GEFI-IND-007'!$D$36:$D$40</c15:sqref>
                        </c15:formulaRef>
                      </c:ext>
                    </c:extLst>
                    <c:numCache>
                      <c:formatCode>General</c:formatCode>
                      <c:ptCount val="5"/>
                    </c:numCache>
                  </c:numRef>
                </c:val>
                <c:extLst>
                  <c:ext xmlns:c16="http://schemas.microsoft.com/office/drawing/2014/chart" uri="{C3380CC4-5D6E-409C-BE32-E72D297353CC}">
                    <c16:uniqueId val="{00000008-75DF-4CA0-BCE5-98FD72B567F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'GEFI-IND-007'!$E$35</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'GEFI-IND-007'!$C$36:$C$40</c15:sqref>
                        </c15:formulaRef>
                      </c:ext>
                    </c:extLst>
                    <c:strCache>
                      <c:ptCount val="2"/>
                      <c:pt idx="0">
                        <c:v>PIMER PERIODO</c:v>
                      </c:pt>
                      <c:pt idx="1">
                        <c:v>SEGUNDO PERIODO</c:v>
                      </c:pt>
                    </c:strCache>
                  </c:strRef>
                </c:cat>
                <c:val>
                  <c:numRef>
                    <c:extLst xmlns:c15="http://schemas.microsoft.com/office/drawing/2012/chart">
                      <c:ext xmlns:c15="http://schemas.microsoft.com/office/drawing/2012/chart" uri="{02D57815-91ED-43cb-92C2-25804820EDAC}">
                        <c15:formulaRef>
                          <c15:sqref>'GEFI-IND-007'!$E$36:$E$40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75DF-4CA0-BCE5-98FD72B567F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'GEFI-IND-007'!$F$35</c15:sqref>
                        </c15:formulaRef>
                      </c:ext>
                    </c:extLst>
                    <c:strCache>
                      <c:ptCount val="1"/>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'GEFI-IND-007'!$C$36:$C$40</c15:sqref>
                        </c15:formulaRef>
                      </c:ext>
                    </c:extLst>
                    <c:strCache>
                      <c:ptCount val="2"/>
                      <c:pt idx="0">
                        <c:v>PIMER PERIODO</c:v>
                      </c:pt>
                      <c:pt idx="1">
                        <c:v>SEGUNDO PERIODO</c:v>
                      </c:pt>
                    </c:strCache>
                  </c:strRef>
                </c:cat>
                <c:val>
                  <c:numRef>
                    <c:extLst xmlns:c15="http://schemas.microsoft.com/office/drawing/2012/chart">
                      <c:ext xmlns:c15="http://schemas.microsoft.com/office/drawing/2012/chart" uri="{02D57815-91ED-43cb-92C2-25804820EDAC}">
                        <c15:formulaRef>
                          <c15:sqref>'GEFI-IND-007'!$F$36:$F$40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A-75DF-4CA0-BCE5-98FD72B567F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'GEFI-IND-007'!$G$35</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'GEFI-IND-007'!$C$36:$C$40</c15:sqref>
                        </c15:formulaRef>
                      </c:ext>
                    </c:extLst>
                    <c:strCache>
                      <c:ptCount val="2"/>
                      <c:pt idx="0">
                        <c:v>PIMER PERIODO</c:v>
                      </c:pt>
                      <c:pt idx="1">
                        <c:v>SEGUNDO PERIODO</c:v>
                      </c:pt>
                    </c:strCache>
                  </c:strRef>
                </c:cat>
                <c:val>
                  <c:numRef>
                    <c:extLst xmlns:c15="http://schemas.microsoft.com/office/drawing/2012/chart">
                      <c:ext xmlns:c15="http://schemas.microsoft.com/office/drawing/2012/chart" uri="{02D57815-91ED-43cb-92C2-25804820EDAC}">
                        <c15:formulaRef>
                          <c15:sqref>'GEFI-IND-007'!$G$36:$G$40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B-75DF-4CA0-BCE5-98FD72B567F4}"/>
                  </c:ext>
                </c:extLst>
              </c15:ser>
            </c15:filteredBarSeries>
          </c:ext>
        </c:extLst>
      </c:barChart>
      <c:catAx>
        <c:axId val="-9948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994847328"/>
        <c:crosses val="autoZero"/>
        <c:auto val="1"/>
        <c:lblAlgn val="ctr"/>
        <c:lblOffset val="100"/>
        <c:noMultiLvlLbl val="0"/>
      </c:catAx>
      <c:valAx>
        <c:axId val="-99484732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994846240"/>
        <c:crosses val="autoZero"/>
        <c:crossBetween val="between"/>
      </c:valAx>
      <c:spPr>
        <a:noFill/>
        <a:ln>
          <a:noFill/>
        </a:ln>
        <a:effectLst/>
      </c:spPr>
    </c:plotArea>
    <c:legend>
      <c:legendPos val="b"/>
      <c:layout>
        <c:manualLayout>
          <c:xMode val="edge"/>
          <c:yMode val="edge"/>
          <c:x val="0.80425890544707612"/>
          <c:y val="4.7460325737428519E-2"/>
          <c:w val="0.192099040392232"/>
          <c:h val="0.23730788618310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'GLAB-IND-001'!$D$36</c:f>
              <c:strCache>
                <c:ptCount val="1"/>
              </c:strCache>
            </c:strRef>
          </c:tx>
          <c:spPr>
            <a:solidFill>
              <a:schemeClr val="accent5"/>
            </a:solidFill>
            <a:ln>
              <a:noFill/>
            </a:ln>
            <a:effectLst/>
          </c:spPr>
          <c:invertIfNegative val="0"/>
          <c:cat>
            <c:strRef>
              <c:f>'GLAB-IND-001'!$C$37:$C$49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'GLAB-IND-001'!$D$37:$D$49</c:f>
              <c:numCache>
                <c:formatCode>[$-C0A]mmm\-yy;@</c:formatCode>
                <c:ptCount val="13"/>
              </c:numCache>
            </c:numRef>
          </c:val>
          <c:extLst>
            <c:ext xmlns:c16="http://schemas.microsoft.com/office/drawing/2014/chart" uri="{C3380CC4-5D6E-409C-BE32-E72D297353CC}">
              <c16:uniqueId val="{00000000-03BB-4C1B-AEBC-40ED71339F66}"/>
            </c:ext>
          </c:extLst>
        </c:ser>
        <c:ser>
          <c:idx val="5"/>
          <c:order val="1"/>
          <c:tx>
            <c:strRef>
              <c:f>'GLAB-IND-001'!$E$36</c:f>
              <c:strCache>
                <c:ptCount val="1"/>
              </c:strCache>
            </c:strRef>
          </c:tx>
          <c:spPr>
            <a:solidFill>
              <a:schemeClr val="accent6"/>
            </a:solidFill>
            <a:ln>
              <a:noFill/>
            </a:ln>
            <a:effectLst/>
          </c:spPr>
          <c:invertIfNegative val="0"/>
          <c:cat>
            <c:strRef>
              <c:f>'GLAB-IND-001'!$C$37:$C$49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'GLAB-IND-001'!$E$37:$E$49</c:f>
              <c:numCache>
                <c:formatCode>[$-C0A]mmm\-yy;@</c:formatCode>
                <c:ptCount val="13"/>
              </c:numCache>
            </c:numRef>
          </c:val>
          <c:extLst>
            <c:ext xmlns:c16="http://schemas.microsoft.com/office/drawing/2014/chart" uri="{C3380CC4-5D6E-409C-BE32-E72D297353CC}">
              <c16:uniqueId val="{00000001-03BB-4C1B-AEBC-40ED71339F66}"/>
            </c:ext>
          </c:extLst>
        </c:ser>
        <c:dLbls>
          <c:showLegendKey val="0"/>
          <c:showVal val="0"/>
          <c:showCatName val="0"/>
          <c:showSerName val="0"/>
          <c:showPercent val="0"/>
          <c:showBubbleSize val="0"/>
        </c:dLbls>
        <c:gapWidth val="150"/>
        <c:axId val="-1073594000"/>
        <c:axId val="-1073587472"/>
        <c:extLst/>
      </c:barChart>
      <c:lineChart>
        <c:grouping val="standard"/>
        <c:varyColors val="0"/>
        <c:ser>
          <c:idx val="6"/>
          <c:order val="2"/>
          <c:tx>
            <c:strRef>
              <c:f>'GLAB-IND-001'!$F$36</c:f>
              <c:strCache>
                <c:ptCount val="1"/>
              </c:strCache>
            </c:strRef>
          </c:tx>
          <c:spPr>
            <a:ln w="28575" cap="rnd">
              <a:solidFill>
                <a:schemeClr val="accent1">
                  <a:lumMod val="60000"/>
                </a:schemeClr>
              </a:solidFill>
              <a:round/>
            </a:ln>
            <a:effectLst/>
          </c:spPr>
          <c:marker>
            <c:symbol val="none"/>
          </c:marker>
          <c:cat>
            <c:strRef>
              <c:f>'GLAB-IND-001'!$C$37:$C$49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'GLAB-IND-001'!$F$37:$F$49</c:f>
              <c:numCache>
                <c:formatCode>[$-C0A]mmm\-yy;@</c:formatCode>
                <c:ptCount val="13"/>
              </c:numCache>
            </c:numRef>
          </c:val>
          <c:smooth val="0"/>
          <c:extLst>
            <c:ext xmlns:c16="http://schemas.microsoft.com/office/drawing/2014/chart" uri="{C3380CC4-5D6E-409C-BE32-E72D297353CC}">
              <c16:uniqueId val="{00000002-03BB-4C1B-AEBC-40ED71339F66}"/>
            </c:ext>
          </c:extLst>
        </c:ser>
        <c:ser>
          <c:idx val="0"/>
          <c:order val="3"/>
          <c:tx>
            <c:strRef>
              <c:f>'GLAB-IND-001'!$G$36</c:f>
              <c:strCache>
                <c:ptCount val="1"/>
              </c:strCache>
            </c:strRef>
          </c:tx>
          <c:spPr>
            <a:ln w="28575" cap="rnd">
              <a:solidFill>
                <a:schemeClr val="accent1"/>
              </a:solidFill>
              <a:round/>
            </a:ln>
            <a:effectLst/>
          </c:spPr>
          <c:marker>
            <c:symbol val="none"/>
          </c:marker>
          <c:cat>
            <c:strRef>
              <c:f>'GLAB-IND-001'!$C$37:$C$49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'GLAB-IND-001'!$G$37:$G$49</c:f>
              <c:numCache>
                <c:formatCode>[$-C0A]mmm\-yy;@</c:formatCode>
                <c:ptCount val="13"/>
              </c:numCache>
            </c:numRef>
          </c:val>
          <c:smooth val="0"/>
          <c:extLst>
            <c:ext xmlns:c16="http://schemas.microsoft.com/office/drawing/2014/chart" uri="{C3380CC4-5D6E-409C-BE32-E72D297353CC}">
              <c16:uniqueId val="{00000003-03BB-4C1B-AEBC-40ED71339F66}"/>
            </c:ext>
          </c:extLst>
        </c:ser>
        <c:ser>
          <c:idx val="1"/>
          <c:order val="4"/>
          <c:tx>
            <c:strRef>
              <c:f>'GLAB-IND-001'!$H$36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'GLAB-IND-001'!$H$37:$H$49</c:f>
              <c:numCache>
                <c:formatCode>0</c:formatCode>
                <c:ptCount val="13"/>
                <c:pt idx="1">
                  <c:v>4249</c:v>
                </c:pt>
                <c:pt idx="2">
                  <c:v>3400</c:v>
                </c:pt>
                <c:pt idx="3" formatCode="General">
                  <c:v>3505</c:v>
                </c:pt>
                <c:pt idx="4">
                  <c:v>3580</c:v>
                </c:pt>
                <c:pt idx="5">
                  <c:v>4107</c:v>
                </c:pt>
                <c:pt idx="6">
                  <c:v>3580</c:v>
                </c:pt>
              </c:numCache>
            </c:numRef>
          </c:val>
          <c:smooth val="0"/>
          <c:extLst>
            <c:ext xmlns:c16="http://schemas.microsoft.com/office/drawing/2014/chart" uri="{C3380CC4-5D6E-409C-BE32-E72D297353CC}">
              <c16:uniqueId val="{00000004-03BB-4C1B-AEBC-40ED71339F66}"/>
            </c:ext>
          </c:extLst>
        </c:ser>
        <c:ser>
          <c:idx val="2"/>
          <c:order val="5"/>
          <c:tx>
            <c:strRef>
              <c:f>'GLAB-IND-001'!$I$36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'GLAB-IND-001'!$I$37:$I$49</c:f>
              <c:numCache>
                <c:formatCode>0</c:formatCode>
                <c:ptCount val="13"/>
                <c:pt idx="1">
                  <c:v>4249</c:v>
                </c:pt>
                <c:pt idx="2">
                  <c:v>3400</c:v>
                </c:pt>
                <c:pt idx="3">
                  <c:v>3505</c:v>
                </c:pt>
                <c:pt idx="4">
                  <c:v>3580</c:v>
                </c:pt>
                <c:pt idx="5">
                  <c:v>4107</c:v>
                </c:pt>
                <c:pt idx="6">
                  <c:v>3580</c:v>
                </c:pt>
              </c:numCache>
            </c:numRef>
          </c:val>
          <c:smooth val="0"/>
          <c:extLst>
            <c:ext xmlns:c16="http://schemas.microsoft.com/office/drawing/2014/chart" uri="{C3380CC4-5D6E-409C-BE32-E72D297353CC}">
              <c16:uniqueId val="{00000005-03BB-4C1B-AEBC-40ED71339F66}"/>
            </c:ext>
          </c:extLst>
        </c:ser>
        <c:ser>
          <c:idx val="3"/>
          <c:order val="6"/>
          <c:tx>
            <c:strRef>
              <c:f>'GLAB-IND-001'!$J$36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'GLAB-IND-001'!$C$37:$C$49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'GLAB-IND-001'!$J$37:$J$49</c:f>
              <c:numCache>
                <c:formatCode>0%</c:formatCode>
                <c:ptCount val="13"/>
                <c:pt idx="1">
                  <c:v>1</c:v>
                </c:pt>
                <c:pt idx="2">
                  <c:v>1</c:v>
                </c:pt>
                <c:pt idx="3">
                  <c:v>1</c:v>
                </c:pt>
                <c:pt idx="4">
                  <c:v>1</c:v>
                </c:pt>
                <c:pt idx="5">
                  <c:v>1</c:v>
                </c:pt>
                <c:pt idx="6">
                  <c:v>1</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6-03BB-4C1B-AEBC-40ED71339F66}"/>
            </c:ext>
          </c:extLst>
        </c:ser>
        <c:dLbls>
          <c:showLegendKey val="0"/>
          <c:showVal val="0"/>
          <c:showCatName val="0"/>
          <c:showSerName val="0"/>
          <c:showPercent val="0"/>
          <c:showBubbleSize val="0"/>
        </c:dLbls>
        <c:marker val="1"/>
        <c:smooth val="0"/>
        <c:axId val="-1073592912"/>
        <c:axId val="-1073591280"/>
      </c:lineChart>
      <c:catAx>
        <c:axId val="-107359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7472"/>
        <c:crosses val="autoZero"/>
        <c:auto val="1"/>
        <c:lblAlgn val="ctr"/>
        <c:lblOffset val="100"/>
        <c:noMultiLvlLbl val="0"/>
      </c:catAx>
      <c:valAx>
        <c:axId val="-107358747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94000"/>
        <c:crosses val="autoZero"/>
        <c:crossBetween val="between"/>
        <c:majorUnit val="200"/>
      </c:valAx>
      <c:valAx>
        <c:axId val="-107359128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92912"/>
        <c:crosses val="max"/>
        <c:crossBetween val="between"/>
      </c:valAx>
      <c:catAx>
        <c:axId val="-1073592912"/>
        <c:scaling>
          <c:orientation val="minMax"/>
        </c:scaling>
        <c:delete val="1"/>
        <c:axPos val="b"/>
        <c:numFmt formatCode="General" sourceLinked="1"/>
        <c:majorTickMark val="out"/>
        <c:minorTickMark val="none"/>
        <c:tickLblPos val="nextTo"/>
        <c:crossAx val="-1073591280"/>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8547219333432385"/>
          <c:h val="0.6216162004139727"/>
        </c:manualLayout>
      </c:layout>
      <c:barChart>
        <c:barDir val="col"/>
        <c:grouping val="clustered"/>
        <c:varyColors val="0"/>
        <c:ser>
          <c:idx val="4"/>
          <c:order val="0"/>
          <c:tx>
            <c:strRef>
              <c:f>'GLAB-IND-002'!$H$36:$H$37</c:f>
              <c:strCache>
                <c:ptCount val="2"/>
                <c:pt idx="0">
                  <c:v>NÚMERO DE TRABAJOS NO CONFORMES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'GLAB-IND-002'!$C$38:$C$41</c:f>
              <c:strCache>
                <c:ptCount val="4"/>
                <c:pt idx="0">
                  <c:v>TRIMESTRE 1</c:v>
                </c:pt>
                <c:pt idx="1">
                  <c:v>TRIMESTRE 2</c:v>
                </c:pt>
                <c:pt idx="2">
                  <c:v>TRIMESTRE 3</c:v>
                </c:pt>
                <c:pt idx="3">
                  <c:v>TRIMESTRE 4</c:v>
                </c:pt>
              </c:strCache>
            </c:strRef>
          </c:cat>
          <c:val>
            <c:numRef>
              <c:f>'GLAB-IND-002'!$H$38:$H$41</c:f>
              <c:numCache>
                <c:formatCode>0</c:formatCode>
                <c:ptCount val="4"/>
                <c:pt idx="0">
                  <c:v>35</c:v>
                </c:pt>
                <c:pt idx="1">
                  <c:v>55</c:v>
                </c:pt>
              </c:numCache>
            </c:numRef>
          </c:val>
          <c:extLst>
            <c:ext xmlns:c16="http://schemas.microsoft.com/office/drawing/2014/chart" uri="{C3380CC4-5D6E-409C-BE32-E72D297353CC}">
              <c16:uniqueId val="{00000000-1338-4F2A-BCE8-B30CC5395AE7}"/>
            </c:ext>
          </c:extLst>
        </c:ser>
        <c:ser>
          <c:idx val="5"/>
          <c:order val="1"/>
          <c:tx>
            <c:strRef>
              <c:f>'GLAB-IND-002'!$I$36:$I$37</c:f>
              <c:strCache>
                <c:ptCount val="2"/>
                <c:pt idx="0">
                  <c:v>NÚMERO TOTAL DE INFORMES EMITIDOS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'GLAB-IND-002'!$C$38:$C$41</c:f>
              <c:strCache>
                <c:ptCount val="4"/>
                <c:pt idx="0">
                  <c:v>TRIMESTRE 1</c:v>
                </c:pt>
                <c:pt idx="1">
                  <c:v>TRIMESTRE 2</c:v>
                </c:pt>
                <c:pt idx="2">
                  <c:v>TRIMESTRE 3</c:v>
                </c:pt>
                <c:pt idx="3">
                  <c:v>TRIMESTRE 4</c:v>
                </c:pt>
              </c:strCache>
            </c:strRef>
          </c:cat>
          <c:val>
            <c:numRef>
              <c:f>'GLAB-IND-002'!$I$38:$I$41</c:f>
              <c:numCache>
                <c:formatCode>0</c:formatCode>
                <c:ptCount val="4"/>
                <c:pt idx="0">
                  <c:v>2573</c:v>
                </c:pt>
                <c:pt idx="1">
                  <c:v>2490</c:v>
                </c:pt>
              </c:numCache>
            </c:numRef>
          </c:val>
          <c:extLst>
            <c:ext xmlns:c16="http://schemas.microsoft.com/office/drawing/2014/chart" uri="{C3380CC4-5D6E-409C-BE32-E72D297353CC}">
              <c16:uniqueId val="{00000001-1338-4F2A-BCE8-B30CC5395AE7}"/>
            </c:ext>
          </c:extLst>
        </c:ser>
        <c:dLbls>
          <c:showLegendKey val="0"/>
          <c:showVal val="0"/>
          <c:showCatName val="0"/>
          <c:showSerName val="0"/>
          <c:showPercent val="0"/>
          <c:showBubbleSize val="0"/>
        </c:dLbls>
        <c:gapWidth val="150"/>
        <c:axId val="-1073596176"/>
        <c:axId val="-1073589648"/>
        <c:extLst/>
      </c:barChart>
      <c:lineChart>
        <c:grouping val="standard"/>
        <c:varyColors val="0"/>
        <c:ser>
          <c:idx val="6"/>
          <c:order val="2"/>
          <c:tx>
            <c:strRef>
              <c:f>'GLAB-IND-002'!$J$36:$J$37</c:f>
              <c:strCache>
                <c:ptCount val="2"/>
                <c:pt idx="0">
                  <c:v>% DE INFORMES DE ENSAYOS EMITIDOS A SATISFACCIÓN </c:v>
                </c:pt>
              </c:strCache>
            </c:strRef>
          </c:tx>
          <c:spPr>
            <a:ln w="28575" cap="rnd">
              <a:solidFill>
                <a:schemeClr val="accent1">
                  <a:lumMod val="60000"/>
                </a:schemeClr>
              </a:solidFill>
              <a:round/>
            </a:ln>
            <a:effectLst/>
          </c:spPr>
          <c:marker>
            <c:symbol val="none"/>
          </c:marker>
          <c:cat>
            <c:strRef>
              <c:f>'GLAB-IND-002'!$C$38:$G$41</c:f>
              <c:strCache>
                <c:ptCount val="4"/>
                <c:pt idx="0">
                  <c:v>TRIMESTRE 1</c:v>
                </c:pt>
                <c:pt idx="1">
                  <c:v>TRIMESTRE 2</c:v>
                </c:pt>
                <c:pt idx="2">
                  <c:v>TRIMESTRE 3</c:v>
                </c:pt>
                <c:pt idx="3">
                  <c:v>TRIMESTRE 4</c:v>
                </c:pt>
              </c:strCache>
            </c:strRef>
          </c:cat>
          <c:val>
            <c:numRef>
              <c:f>'GLAB-IND-002'!$J$38:$J$41</c:f>
              <c:numCache>
                <c:formatCode>0%</c:formatCode>
                <c:ptCount val="4"/>
                <c:pt idx="0">
                  <c:v>0.98639720171006606</c:v>
                </c:pt>
                <c:pt idx="1">
                  <c:v>0.97791164658634533</c:v>
                </c:pt>
                <c:pt idx="2" formatCode="0.0%">
                  <c:v>0</c:v>
                </c:pt>
                <c:pt idx="3" formatCode="0.0%">
                  <c:v>0</c:v>
                </c:pt>
              </c:numCache>
            </c:numRef>
          </c:val>
          <c:smooth val="0"/>
          <c:extLst>
            <c:ext xmlns:c16="http://schemas.microsoft.com/office/drawing/2014/chart" uri="{C3380CC4-5D6E-409C-BE32-E72D297353CC}">
              <c16:uniqueId val="{00000002-1338-4F2A-BCE8-B30CC5395AE7}"/>
            </c:ext>
          </c:extLst>
        </c:ser>
        <c:dLbls>
          <c:showLegendKey val="0"/>
          <c:showVal val="0"/>
          <c:showCatName val="0"/>
          <c:showSerName val="0"/>
          <c:showPercent val="0"/>
          <c:showBubbleSize val="0"/>
        </c:dLbls>
        <c:marker val="1"/>
        <c:smooth val="0"/>
        <c:axId val="-1073583120"/>
        <c:axId val="-1073595632"/>
      </c:lineChart>
      <c:catAx>
        <c:axId val="-107359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9648"/>
        <c:crosses val="autoZero"/>
        <c:auto val="1"/>
        <c:lblAlgn val="ctr"/>
        <c:lblOffset val="100"/>
        <c:noMultiLvlLbl val="0"/>
      </c:catAx>
      <c:valAx>
        <c:axId val="-1073589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96176"/>
        <c:crosses val="autoZero"/>
        <c:crossBetween val="between"/>
      </c:valAx>
      <c:valAx>
        <c:axId val="-107359563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3120"/>
        <c:crosses val="max"/>
        <c:crossBetween val="between"/>
      </c:valAx>
      <c:catAx>
        <c:axId val="-1073583120"/>
        <c:scaling>
          <c:orientation val="minMax"/>
        </c:scaling>
        <c:delete val="1"/>
        <c:axPos val="b"/>
        <c:numFmt formatCode="General" sourceLinked="1"/>
        <c:majorTickMark val="out"/>
        <c:minorTickMark val="none"/>
        <c:tickLblPos val="nextTo"/>
        <c:crossAx val="-1073595632"/>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'GLAB-IND-005'!$H$37:$H$38</c:f>
              <c:strCache>
                <c:ptCount val="2"/>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'GLAB-IND-005'!$C$39:$G$42</c:f>
              <c:strCache>
                <c:ptCount val="4"/>
                <c:pt idx="0">
                  <c:v>TRIMESTRE 1</c:v>
                </c:pt>
                <c:pt idx="1">
                  <c:v>TRIMESTRE 2</c:v>
                </c:pt>
                <c:pt idx="2">
                  <c:v>TRIMESTRE 3</c:v>
                </c:pt>
                <c:pt idx="3">
                  <c:v>TRIMESTRE 4</c:v>
                </c:pt>
              </c:strCache>
            </c:strRef>
          </c:cat>
          <c:val>
            <c:numRef>
              <c:f>'GLAB-IND-005'!$H$39:$H$42</c:f>
              <c:numCache>
                <c:formatCode>0</c:formatCode>
                <c:ptCount val="4"/>
                <c:pt idx="0">
                  <c:v>2587</c:v>
                </c:pt>
                <c:pt idx="1">
                  <c:v>2523</c:v>
                </c:pt>
              </c:numCache>
            </c:numRef>
          </c:val>
          <c:extLst>
            <c:ext xmlns:c16="http://schemas.microsoft.com/office/drawing/2014/chart" uri="{C3380CC4-5D6E-409C-BE32-E72D297353CC}">
              <c16:uniqueId val="{00000000-037A-4664-8A52-CD0713279061}"/>
            </c:ext>
          </c:extLst>
        </c:ser>
        <c:ser>
          <c:idx val="5"/>
          <c:order val="1"/>
          <c:tx>
            <c:strRef>
              <c:f>'GLAB-IND-005'!$I$37:$I$38</c:f>
              <c:strCache>
                <c:ptCount val="2"/>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'GLAB-IND-005'!$C$39:$G$42</c:f>
              <c:strCache>
                <c:ptCount val="4"/>
                <c:pt idx="0">
                  <c:v>TRIMESTRE 1</c:v>
                </c:pt>
                <c:pt idx="1">
                  <c:v>TRIMESTRE 2</c:v>
                </c:pt>
                <c:pt idx="2">
                  <c:v>TRIMESTRE 3</c:v>
                </c:pt>
                <c:pt idx="3">
                  <c:v>TRIMESTRE 4</c:v>
                </c:pt>
              </c:strCache>
            </c:strRef>
          </c:cat>
          <c:val>
            <c:numRef>
              <c:f>'GLAB-IND-005'!$I$39:$I$42</c:f>
              <c:numCache>
                <c:formatCode>0</c:formatCode>
                <c:ptCount val="4"/>
                <c:pt idx="0">
                  <c:v>2588</c:v>
                </c:pt>
                <c:pt idx="1">
                  <c:v>2523</c:v>
                </c:pt>
              </c:numCache>
            </c:numRef>
          </c:val>
          <c:extLst>
            <c:ext xmlns:c16="http://schemas.microsoft.com/office/drawing/2014/chart" uri="{C3380CC4-5D6E-409C-BE32-E72D297353CC}">
              <c16:uniqueId val="{00000001-037A-4664-8A52-CD0713279061}"/>
            </c:ext>
          </c:extLst>
        </c:ser>
        <c:dLbls>
          <c:showLegendKey val="0"/>
          <c:showVal val="0"/>
          <c:showCatName val="0"/>
          <c:showSerName val="0"/>
          <c:showPercent val="0"/>
          <c:showBubbleSize val="0"/>
        </c:dLbls>
        <c:gapWidth val="150"/>
        <c:axId val="-1073585840"/>
        <c:axId val="-1073586928"/>
        <c:extLst/>
      </c:barChart>
      <c:lineChart>
        <c:grouping val="standard"/>
        <c:varyColors val="0"/>
        <c:ser>
          <c:idx val="6"/>
          <c:order val="2"/>
          <c:tx>
            <c:strRef>
              <c:f>'GLAB-IND-005'!$J$37:$J$38</c:f>
              <c:strCache>
                <c:ptCount val="2"/>
                <c:pt idx="0">
                  <c:v>% DE CUMPLIMIENTO DE LA ENTREGA DE LOS INFORMES</c:v>
                </c:pt>
              </c:strCache>
            </c:strRef>
          </c:tx>
          <c:spPr>
            <a:ln w="28575" cap="rnd">
              <a:solidFill>
                <a:schemeClr val="accent1">
                  <a:lumMod val="60000"/>
                </a:schemeClr>
              </a:solidFill>
              <a:round/>
            </a:ln>
            <a:effectLst/>
          </c:spPr>
          <c:marker>
            <c:symbol val="none"/>
          </c:marker>
          <c:cat>
            <c:strRef>
              <c:f>'GLAB-IND-005'!$C$39:$G$42</c:f>
              <c:strCache>
                <c:ptCount val="4"/>
                <c:pt idx="0">
                  <c:v>TRIMESTRE 1</c:v>
                </c:pt>
                <c:pt idx="1">
                  <c:v>TRIMESTRE 2</c:v>
                </c:pt>
                <c:pt idx="2">
                  <c:v>TRIMESTRE 3</c:v>
                </c:pt>
                <c:pt idx="3">
                  <c:v>TRIMESTRE 4</c:v>
                </c:pt>
              </c:strCache>
            </c:strRef>
          </c:cat>
          <c:val>
            <c:numRef>
              <c:f>'GLAB-IND-005'!$J$39:$J$42</c:f>
              <c:numCache>
                <c:formatCode>0.0%</c:formatCode>
                <c:ptCount val="4"/>
                <c:pt idx="0" formatCode="0.00%">
                  <c:v>0.99961360123647602</c:v>
                </c:pt>
                <c:pt idx="1">
                  <c:v>1</c:v>
                </c:pt>
                <c:pt idx="2">
                  <c:v>0</c:v>
                </c:pt>
                <c:pt idx="3">
                  <c:v>0</c:v>
                </c:pt>
              </c:numCache>
            </c:numRef>
          </c:val>
          <c:smooth val="0"/>
          <c:extLst>
            <c:ext xmlns:c16="http://schemas.microsoft.com/office/drawing/2014/chart" uri="{C3380CC4-5D6E-409C-BE32-E72D297353CC}">
              <c16:uniqueId val="{00000002-037A-4664-8A52-CD0713279061}"/>
            </c:ext>
          </c:extLst>
        </c:ser>
        <c:dLbls>
          <c:showLegendKey val="0"/>
          <c:showVal val="0"/>
          <c:showCatName val="0"/>
          <c:showSerName val="0"/>
          <c:showPercent val="0"/>
          <c:showBubbleSize val="0"/>
        </c:dLbls>
        <c:marker val="1"/>
        <c:smooth val="0"/>
        <c:axId val="-1073583664"/>
        <c:axId val="-1073586384"/>
      </c:lineChart>
      <c:catAx>
        <c:axId val="-107358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6928"/>
        <c:crosses val="autoZero"/>
        <c:auto val="1"/>
        <c:lblAlgn val="ctr"/>
        <c:lblOffset val="100"/>
        <c:noMultiLvlLbl val="0"/>
      </c:catAx>
      <c:valAx>
        <c:axId val="-1073586928"/>
        <c:scaling>
          <c:orientation val="minMax"/>
          <c:min val="1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5840"/>
        <c:crosses val="autoZero"/>
        <c:crossBetween val="between"/>
      </c:valAx>
      <c:valAx>
        <c:axId val="-107358638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3664"/>
        <c:crosses val="max"/>
        <c:crossBetween val="between"/>
      </c:valAx>
      <c:catAx>
        <c:axId val="-1073583664"/>
        <c:scaling>
          <c:orientation val="minMax"/>
        </c:scaling>
        <c:delete val="1"/>
        <c:axPos val="b"/>
        <c:numFmt formatCode="General" sourceLinked="1"/>
        <c:majorTickMark val="out"/>
        <c:minorTickMark val="none"/>
        <c:tickLblPos val="nextTo"/>
        <c:crossAx val="-107358638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'GTHU-IND-001'!$H$35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'GTHU-IND-001'!$H$36:$H$47</c:f>
              <c:numCache>
                <c:formatCode>0</c:formatCode>
                <c:ptCount val="12"/>
                <c:pt idx="0">
                  <c:v>0</c:v>
                </c:pt>
                <c:pt idx="1">
                  <c:v>0</c:v>
                </c:pt>
                <c:pt idx="2">
                  <c:v>0</c:v>
                </c:pt>
                <c:pt idx="3">
                  <c:v>0</c:v>
                </c:pt>
                <c:pt idx="4">
                  <c:v>0</c:v>
                </c:pt>
                <c:pt idx="5">
                  <c:v>3</c:v>
                </c:pt>
              </c:numCache>
            </c:numRef>
          </c:val>
          <c:smooth val="0"/>
          <c:extLst>
            <c:ext xmlns:c16="http://schemas.microsoft.com/office/drawing/2014/chart" uri="{C3380CC4-5D6E-409C-BE32-E72D297353CC}">
              <c16:uniqueId val="{00000000-E8E1-49B0-9607-7E82E86515F3}"/>
            </c:ext>
          </c:extLst>
        </c:ser>
        <c:ser>
          <c:idx val="5"/>
          <c:order val="5"/>
          <c:tx>
            <c:strRef>
              <c:f>'GTHU-IND-001'!$I$35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'GTHU-IND-001'!$I$36:$I$47</c:f>
              <c:numCache>
                <c:formatCode>0</c:formatCode>
                <c:ptCount val="12"/>
                <c:pt idx="0">
                  <c:v>598</c:v>
                </c:pt>
                <c:pt idx="1">
                  <c:v>631</c:v>
                </c:pt>
                <c:pt idx="2">
                  <c:v>625</c:v>
                </c:pt>
                <c:pt idx="3">
                  <c:v>678</c:v>
                </c:pt>
                <c:pt idx="4">
                  <c:v>666</c:v>
                </c:pt>
                <c:pt idx="5">
                  <c:v>629</c:v>
                </c:pt>
              </c:numCache>
            </c:numRef>
          </c:val>
          <c:smooth val="0"/>
          <c:extLst>
            <c:ext xmlns:c16="http://schemas.microsoft.com/office/drawing/2014/chart" uri="{C3380CC4-5D6E-409C-BE32-E72D297353CC}">
              <c16:uniqueId val="{00000001-E8E1-49B0-9607-7E82E86515F3}"/>
            </c:ext>
          </c:extLst>
        </c:ser>
        <c:dLbls>
          <c:showLegendKey val="0"/>
          <c:showVal val="0"/>
          <c:showCatName val="0"/>
          <c:showSerName val="0"/>
          <c:showPercent val="0"/>
          <c:showBubbleSize val="0"/>
        </c:dLbls>
        <c:marker val="1"/>
        <c:smooth val="0"/>
        <c:axId val="-992449184"/>
        <c:axId val="-992443744"/>
        <c:extLst>
          <c:ext xmlns:c15="http://schemas.microsoft.com/office/drawing/2012/chart" uri="{02D57815-91ED-43cb-92C2-25804820EDAC}">
            <c15:filteredLineSeries>
              <c15:ser>
                <c:idx val="0"/>
                <c:order val="0"/>
                <c:tx>
                  <c:strRef>
                    <c:extLst>
                      <c:ext uri="{02D57815-91ED-43cb-92C2-25804820EDAC}">
                        <c15:formulaRef>
                          <c15:sqref>'GTHU-IND-001'!$D$35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'GTHU-IND-001'!$D$36:$D$47</c15:sqref>
                        </c15:formulaRef>
                      </c:ext>
                    </c:extLst>
                    <c:numCache>
                      <c:formatCode>General</c:formatCode>
                      <c:ptCount val="12"/>
                    </c:numCache>
                  </c:numRef>
                </c:val>
                <c:smooth val="0"/>
                <c:extLst>
                  <c:ext xmlns:c16="http://schemas.microsoft.com/office/drawing/2014/chart" uri="{C3380CC4-5D6E-409C-BE32-E72D297353CC}">
                    <c16:uniqueId val="{00000002-E8E1-49B0-9607-7E82E86515F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'GTHU-IND-001'!$E$35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E8E1-49B0-9607-7E82E86515F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'GTHU-IND-001'!$F$35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E8E1-49B0-9607-7E82E86515F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'GTHU-IND-001'!$G$35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E8E1-49B0-9607-7E82E86515F3}"/>
                  </c:ext>
                </c:extLst>
              </c15:ser>
            </c15:filteredLineSeries>
          </c:ext>
        </c:extLst>
      </c:lineChart>
      <c:catAx>
        <c:axId val="-99244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43744"/>
        <c:crosses val="autoZero"/>
        <c:auto val="1"/>
        <c:lblAlgn val="ctr"/>
        <c:lblOffset val="100"/>
        <c:noMultiLvlLbl val="0"/>
      </c:catAx>
      <c:valAx>
        <c:axId val="-992443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49184"/>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TIEMPO PROMEDIO DE ATENCIÓN CHAT VIRTUAL</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'APIC-IND-003'!$C$36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'APIC-IND-003'!$J$36</c:f>
              <c:numCache>
                <c:formatCode>h:mm</c:formatCode>
                <c:ptCount val="1"/>
                <c:pt idx="0">
                  <c:v>0.74444444444444446</c:v>
                </c:pt>
              </c:numCache>
            </c:numRef>
          </c:val>
          <c:extLst>
            <c:ext xmlns:c16="http://schemas.microsoft.com/office/drawing/2014/chart" uri="{C3380CC4-5D6E-409C-BE32-E72D297353CC}">
              <c16:uniqueId val="{00000000-2DC2-4264-80C9-9690FA71C135}"/>
            </c:ext>
          </c:extLst>
        </c:ser>
        <c:ser>
          <c:idx val="1"/>
          <c:order val="1"/>
          <c:tx>
            <c:strRef>
              <c:f>'APIC-IND-003'!$C$37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'APIC-IND-003'!$J$37</c:f>
              <c:numCache>
                <c:formatCode>h:mm</c:formatCode>
                <c:ptCount val="1"/>
                <c:pt idx="0">
                  <c:v>0.5180555555555556</c:v>
                </c:pt>
              </c:numCache>
            </c:numRef>
          </c:val>
          <c:extLst>
            <c:ext xmlns:c16="http://schemas.microsoft.com/office/drawing/2014/chart" uri="{C3380CC4-5D6E-409C-BE32-E72D297353CC}">
              <c16:uniqueId val="{00000001-2DC2-4264-80C9-9690FA71C135}"/>
            </c:ext>
          </c:extLst>
        </c:ser>
        <c:ser>
          <c:idx val="2"/>
          <c:order val="2"/>
          <c:tx>
            <c:strRef>
              <c:f>'APIC-IND-003'!$C$38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'APIC-IND-003'!$J$38</c:f>
              <c:numCache>
                <c:formatCode>0</c:formatCode>
                <c:ptCount val="1"/>
              </c:numCache>
            </c:numRef>
          </c:val>
          <c:extLst>
            <c:ext xmlns:c16="http://schemas.microsoft.com/office/drawing/2014/chart" uri="{C3380CC4-5D6E-409C-BE32-E72D297353CC}">
              <c16:uniqueId val="{00000002-2DC2-4264-80C9-9690FA71C135}"/>
            </c:ext>
          </c:extLst>
        </c:ser>
        <c:ser>
          <c:idx val="3"/>
          <c:order val="3"/>
          <c:tx>
            <c:strRef>
              <c:f>'APIC-IND-003'!$C$39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'APIC-IND-003'!$J$39</c:f>
              <c:numCache>
                <c:formatCode>0</c:formatCode>
                <c:ptCount val="1"/>
              </c:numCache>
            </c:numRef>
          </c:val>
          <c:extLst>
            <c:ext xmlns:c16="http://schemas.microsoft.com/office/drawing/2014/chart" uri="{C3380CC4-5D6E-409C-BE32-E72D297353CC}">
              <c16:uniqueId val="{00000003-2DC2-4264-80C9-9690FA71C135}"/>
            </c:ext>
          </c:extLst>
        </c:ser>
        <c:dLbls>
          <c:dLblPos val="outEnd"/>
          <c:showLegendKey val="0"/>
          <c:showVal val="1"/>
          <c:showCatName val="0"/>
          <c:showSerName val="0"/>
          <c:showPercent val="0"/>
          <c:showBubbleSize val="0"/>
        </c:dLbls>
        <c:gapWidth val="150"/>
        <c:axId val="-1001080800"/>
        <c:axId val="-1001079712"/>
      </c:barChart>
      <c:catAx>
        <c:axId val="-1001080800"/>
        <c:scaling>
          <c:orientation val="minMax"/>
        </c:scaling>
        <c:delete val="1"/>
        <c:axPos val="b"/>
        <c:majorTickMark val="none"/>
        <c:minorTickMark val="none"/>
        <c:tickLblPos val="nextTo"/>
        <c:crossAx val="-1001079712"/>
        <c:crosses val="autoZero"/>
        <c:auto val="1"/>
        <c:lblAlgn val="ctr"/>
        <c:lblOffset val="100"/>
        <c:noMultiLvlLbl val="0"/>
      </c:catAx>
      <c:valAx>
        <c:axId val="-1001079712"/>
        <c:scaling>
          <c:orientation val="minMax"/>
        </c:scaling>
        <c:delete val="0"/>
        <c:axPos val="l"/>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8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PROPORCION DE ACCIDENTES DE TRABAJO MORTALES EN EL AÑO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'GTHU-IND-002'!$H$35</c:f>
              <c:strCache>
                <c:ptCount val="1"/>
                <c:pt idx="0">
                  <c:v>Número de accidentes de trabajo mortales que se presentaron en el año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'GTHU-IND-002'!$C$36:$C$37</c:f>
              <c:strCache>
                <c:ptCount val="2"/>
                <c:pt idx="0">
                  <c:v>Semestre I</c:v>
                </c:pt>
                <c:pt idx="1">
                  <c:v>Semestre II</c:v>
                </c:pt>
              </c:strCache>
            </c:strRef>
          </c:cat>
          <c:val>
            <c:numRef>
              <c:f>'GTHU-IND-002'!$H$36:$H$37</c:f>
              <c:numCache>
                <c:formatCode>0</c:formatCode>
                <c:ptCount val="2"/>
                <c:pt idx="0">
                  <c:v>0</c:v>
                </c:pt>
              </c:numCache>
            </c:numRef>
          </c:val>
          <c:smooth val="0"/>
          <c:extLst>
            <c:ext xmlns:c16="http://schemas.microsoft.com/office/drawing/2014/chart" uri="{C3380CC4-5D6E-409C-BE32-E72D297353CC}">
              <c16:uniqueId val="{00000000-8CF7-4434-819B-EC27E274E048}"/>
            </c:ext>
          </c:extLst>
        </c:ser>
        <c:ser>
          <c:idx val="5"/>
          <c:order val="5"/>
          <c:tx>
            <c:strRef>
              <c:f>'GTHU-IND-002'!$I$35</c:f>
              <c:strCache>
                <c:ptCount val="1"/>
                <c:pt idx="0">
                  <c:v>Total de accidentes de trabajo que se presentaron en el año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'GTHU-IND-002'!$C$36:$C$37</c:f>
              <c:strCache>
                <c:ptCount val="2"/>
                <c:pt idx="0">
                  <c:v>Semestre I</c:v>
                </c:pt>
                <c:pt idx="1">
                  <c:v>Semestre II</c:v>
                </c:pt>
              </c:strCache>
            </c:strRef>
          </c:cat>
          <c:val>
            <c:numRef>
              <c:f>'GTHU-IND-002'!$I$36:$I$37</c:f>
              <c:numCache>
                <c:formatCode>0</c:formatCode>
                <c:ptCount val="2"/>
                <c:pt idx="0">
                  <c:v>1</c:v>
                </c:pt>
              </c:numCache>
            </c:numRef>
          </c:val>
          <c:smooth val="0"/>
          <c:extLst>
            <c:ext xmlns:c16="http://schemas.microsoft.com/office/drawing/2014/chart" uri="{C3380CC4-5D6E-409C-BE32-E72D297353CC}">
              <c16:uniqueId val="{00000001-8CF7-4434-819B-EC27E274E048}"/>
            </c:ext>
          </c:extLst>
        </c:ser>
        <c:dLbls>
          <c:showLegendKey val="0"/>
          <c:showVal val="0"/>
          <c:showCatName val="0"/>
          <c:showSerName val="0"/>
          <c:showPercent val="0"/>
          <c:showBubbleSize val="0"/>
        </c:dLbls>
        <c:marker val="1"/>
        <c:smooth val="0"/>
        <c:axId val="-992442112"/>
        <c:axId val="-992443200"/>
        <c:extLst>
          <c:ext xmlns:c15="http://schemas.microsoft.com/office/drawing/2012/chart" uri="{02D57815-91ED-43cb-92C2-25804820EDAC}">
            <c15:filteredLineSeries>
              <c15:ser>
                <c:idx val="0"/>
                <c:order val="0"/>
                <c:tx>
                  <c:strRef>
                    <c:extLst>
                      <c:ext uri="{02D57815-91ED-43cb-92C2-25804820EDAC}">
                        <c15:formulaRef>
                          <c15:sqref>'GTHU-IND-002'!$D$35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'GTHU-IND-002'!$C$36:$C$37</c15:sqref>
                        </c15:formulaRef>
                      </c:ext>
                    </c:extLst>
                    <c:strCache>
                      <c:ptCount val="2"/>
                      <c:pt idx="0">
                        <c:v>Semestre I</c:v>
                      </c:pt>
                      <c:pt idx="1">
                        <c:v>Semestre II</c:v>
                      </c:pt>
                    </c:strCache>
                  </c:strRef>
                </c:cat>
                <c:val>
                  <c:numRef>
                    <c:extLst>
                      <c:ext uri="{02D57815-91ED-43cb-92C2-25804820EDAC}">
                        <c15:formulaRef>
                          <c15:sqref>'GTHU-IND-002'!$D$36:$D$37</c15:sqref>
                        </c15:formulaRef>
                      </c:ext>
                    </c:extLst>
                    <c:numCache>
                      <c:formatCode>General</c:formatCode>
                      <c:ptCount val="2"/>
                    </c:numCache>
                  </c:numRef>
                </c:val>
                <c:smooth val="0"/>
                <c:extLst>
                  <c:ext xmlns:c16="http://schemas.microsoft.com/office/drawing/2014/chart" uri="{C3380CC4-5D6E-409C-BE32-E72D297353CC}">
                    <c16:uniqueId val="{00000002-8CF7-4434-819B-EC27E274E04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8CF7-4434-819B-EC27E274E04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8CF7-4434-819B-EC27E274E04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'GTHU-IND-002'!$G$36:$G$37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8CF7-4434-819B-EC27E274E048}"/>
                  </c:ext>
                </c:extLst>
              </c15:ser>
            </c15:filteredLineSeries>
          </c:ext>
        </c:extLst>
      </c:lineChart>
      <c:catAx>
        <c:axId val="-99244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43200"/>
        <c:crosses val="autoZero"/>
        <c:auto val="1"/>
        <c:lblAlgn val="ctr"/>
        <c:lblOffset val="100"/>
        <c:noMultiLvlLbl val="0"/>
      </c:catAx>
      <c:valAx>
        <c:axId val="-992443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421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percentStacked"/>
        <c:varyColors val="0"/>
        <c:ser>
          <c:idx val="4"/>
          <c:order val="4"/>
          <c:tx>
            <c:strRef>
              <c:f>'GTHU-IND-003'!$H$35</c:f>
              <c:strCache>
                <c:ptCount val="1"/>
                <c:pt idx="0">
                  <c:v>Porcentaje de avance del PETH implementado en el periodo</c:v>
                </c:pt>
              </c:strCache>
            </c:strRef>
          </c:tx>
          <c:spPr>
            <a:ln w="28575" cap="rnd">
              <a:solidFill>
                <a:schemeClr val="accent5"/>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'GTHU-IND-003'!$H$36:$H$39</c:f>
              <c:numCache>
                <c:formatCode>0.0%</c:formatCode>
                <c:ptCount val="4"/>
                <c:pt idx="0">
                  <c:v>0.23</c:v>
                </c:pt>
                <c:pt idx="1">
                  <c:v>0.13</c:v>
                </c:pt>
              </c:numCache>
            </c:numRef>
          </c:val>
          <c:smooth val="0"/>
          <c:extLst>
            <c:ext xmlns:c16="http://schemas.microsoft.com/office/drawing/2014/chart" uri="{C3380CC4-5D6E-409C-BE32-E72D297353CC}">
              <c16:uniqueId val="{00000000-6300-4060-8725-D483102C7DE2}"/>
            </c:ext>
          </c:extLst>
        </c:ser>
        <c:ser>
          <c:idx val="5"/>
          <c:order val="5"/>
          <c:tx>
            <c:strRef>
              <c:f>'GTHU-IND-003'!$I$35</c:f>
              <c:strCache>
                <c:ptCount val="1"/>
                <c:pt idx="0">
                  <c:v> Porcentaje de avance del PETH programado en el periodo</c:v>
                </c:pt>
              </c:strCache>
            </c:strRef>
          </c:tx>
          <c:spPr>
            <a:ln w="28575" cap="rnd">
              <a:solidFill>
                <a:schemeClr val="accent6"/>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'GTHU-IND-003'!$I$36:$I$39</c:f>
              <c:numCache>
                <c:formatCode>0.0%</c:formatCode>
                <c:ptCount val="4"/>
                <c:pt idx="0">
                  <c:v>0.28999999999999998</c:v>
                </c:pt>
                <c:pt idx="1">
                  <c:v>0.27</c:v>
                </c:pt>
              </c:numCache>
            </c:numRef>
          </c:val>
          <c:smooth val="0"/>
          <c:extLst>
            <c:ext xmlns:c16="http://schemas.microsoft.com/office/drawing/2014/chart" uri="{C3380CC4-5D6E-409C-BE32-E72D297353CC}">
              <c16:uniqueId val="{00000001-6300-4060-8725-D483102C7DE2}"/>
            </c:ext>
          </c:extLst>
        </c:ser>
        <c:dLbls>
          <c:showLegendKey val="0"/>
          <c:showVal val="0"/>
          <c:showCatName val="0"/>
          <c:showSerName val="0"/>
          <c:showPercent val="0"/>
          <c:showBubbleSize val="0"/>
        </c:dLbls>
        <c:smooth val="0"/>
        <c:axId val="-992441568"/>
        <c:axId val="-992440480"/>
        <c:extLst>
          <c:ext xmlns:c15="http://schemas.microsoft.com/office/drawing/2012/chart" uri="{02D57815-91ED-43cb-92C2-25804820EDAC}">
            <c15:filteredLineSeries>
              <c15:ser>
                <c:idx val="0"/>
                <c:order val="0"/>
                <c:tx>
                  <c:strRef>
                    <c:extLst>
                      <c:ext uri="{02D57815-91ED-43cb-92C2-25804820EDAC}">
                        <c15:formulaRef>
                          <c15:sqref>'GTHU-IND-003'!$D$35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'GTHU-IND-003'!$D$36:$D$39</c15:sqref>
                        </c15:formulaRef>
                      </c:ext>
                    </c:extLst>
                    <c:numCache>
                      <c:formatCode>General</c:formatCode>
                      <c:ptCount val="4"/>
                    </c:numCache>
                  </c:numRef>
                </c:val>
                <c:smooth val="0"/>
                <c:extLst>
                  <c:ext xmlns:c16="http://schemas.microsoft.com/office/drawing/2014/chart" uri="{C3380CC4-5D6E-409C-BE32-E72D297353CC}">
                    <c16:uniqueId val="{00000002-6300-4060-8725-D483102C7DE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'GTHU-IND-003'!$E$35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6300-4060-8725-D483102C7DE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'GTHU-IND-003'!$F$35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6300-4060-8725-D483102C7DE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'GTHU-IND-003'!$G$35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6300-4060-8725-D483102C7DE2}"/>
                  </c:ext>
                </c:extLst>
              </c15:ser>
            </c15:filteredLineSeries>
          </c:ext>
        </c:extLst>
      </c:lineChart>
      <c:catAx>
        <c:axId val="-99244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40480"/>
        <c:crosses val="autoZero"/>
        <c:auto val="1"/>
        <c:lblAlgn val="ctr"/>
        <c:lblOffset val="100"/>
        <c:noMultiLvlLbl val="0"/>
      </c:catAx>
      <c:valAx>
        <c:axId val="-99244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4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4"/>
          <c:order val="4"/>
          <c:tx>
            <c:strRef>
              <c:f>'GTHU-IND-006'!$H$35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'GTHU-IND-006'!$H$36:$H$47</c:f>
              <c:numCache>
                <c:formatCode>0</c:formatCode>
                <c:ptCount val="12"/>
                <c:pt idx="0">
                  <c:v>0</c:v>
                </c:pt>
                <c:pt idx="1">
                  <c:v>0</c:v>
                </c:pt>
                <c:pt idx="2">
                  <c:v>0</c:v>
                </c:pt>
                <c:pt idx="3">
                  <c:v>0</c:v>
                </c:pt>
                <c:pt idx="4">
                  <c:v>0</c:v>
                </c:pt>
                <c:pt idx="5">
                  <c:v>1</c:v>
                </c:pt>
              </c:numCache>
            </c:numRef>
          </c:val>
          <c:smooth val="0"/>
          <c:extLst>
            <c:ext xmlns:c16="http://schemas.microsoft.com/office/drawing/2014/chart" uri="{C3380CC4-5D6E-409C-BE32-E72D297353CC}">
              <c16:uniqueId val="{00000000-6B4B-4A01-AEF8-4BB8C27B7A74}"/>
            </c:ext>
          </c:extLst>
        </c:ser>
        <c:ser>
          <c:idx val="5"/>
          <c:order val="5"/>
          <c:tx>
            <c:strRef>
              <c:f>'GTHU-IND-006'!$I$35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'GTHU-IND-006'!$I$36:$I$47</c:f>
              <c:numCache>
                <c:formatCode>0</c:formatCode>
                <c:ptCount val="12"/>
                <c:pt idx="0">
                  <c:v>598</c:v>
                </c:pt>
                <c:pt idx="1">
                  <c:v>631</c:v>
                </c:pt>
                <c:pt idx="2">
                  <c:v>625</c:v>
                </c:pt>
                <c:pt idx="3">
                  <c:v>678</c:v>
                </c:pt>
                <c:pt idx="4">
                  <c:v>666</c:v>
                </c:pt>
                <c:pt idx="5">
                  <c:v>629</c:v>
                </c:pt>
              </c:numCache>
            </c:numRef>
          </c:val>
          <c:smooth val="0"/>
          <c:extLst>
            <c:ext xmlns:c16="http://schemas.microsoft.com/office/drawing/2014/chart" uri="{C3380CC4-5D6E-409C-BE32-E72D297353CC}">
              <c16:uniqueId val="{00000001-6B4B-4A01-AEF8-4BB8C27B7A74}"/>
            </c:ext>
          </c:extLst>
        </c:ser>
        <c:dLbls>
          <c:showLegendKey val="0"/>
          <c:showVal val="0"/>
          <c:showCatName val="0"/>
          <c:showSerName val="0"/>
          <c:showPercent val="0"/>
          <c:showBubbleSize val="0"/>
        </c:dLbls>
        <c:marker val="1"/>
        <c:smooth val="0"/>
        <c:axId val="-992437216"/>
        <c:axId val="-992436672"/>
        <c:extLst>
          <c:ext xmlns:c15="http://schemas.microsoft.com/office/drawing/2012/chart" uri="{02D57815-91ED-43cb-92C2-25804820EDAC}">
            <c15:filteredLineSeries>
              <c15:ser>
                <c:idx val="0"/>
                <c:order val="0"/>
                <c:tx>
                  <c:strRef>
                    <c:extLst>
                      <c:ext uri="{02D57815-91ED-43cb-92C2-25804820EDAC}">
                        <c15:formulaRef>
                          <c15:sqref>'GTHU-IND-006'!$D$35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'GTHU-IND-006'!$D$36:$D$47</c15:sqref>
                        </c15:formulaRef>
                      </c:ext>
                    </c:extLst>
                    <c:numCache>
                      <c:formatCode>General</c:formatCode>
                      <c:ptCount val="12"/>
                    </c:numCache>
                  </c:numRef>
                </c:val>
                <c:smooth val="0"/>
                <c:extLst>
                  <c:ext xmlns:c16="http://schemas.microsoft.com/office/drawing/2014/chart" uri="{C3380CC4-5D6E-409C-BE32-E72D297353CC}">
                    <c16:uniqueId val="{00000002-6B4B-4A01-AEF8-4BB8C27B7A7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'GTHU-IND-006'!$E$35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6B4B-4A01-AEF8-4BB8C27B7A7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'GTHU-IND-006'!$F$35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6B4B-4A01-AEF8-4BB8C27B7A7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'GTHU-IND-006'!$G$35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6B4B-4A01-AEF8-4BB8C27B7A74}"/>
                  </c:ext>
                </c:extLst>
              </c15:ser>
            </c15:filteredLineSeries>
          </c:ext>
        </c:extLst>
      </c:lineChart>
      <c:catAx>
        <c:axId val="-99243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36672"/>
        <c:crosses val="autoZero"/>
        <c:auto val="1"/>
        <c:lblAlgn val="ctr"/>
        <c:lblOffset val="100"/>
        <c:noMultiLvlLbl val="0"/>
      </c:catAx>
      <c:valAx>
        <c:axId val="-99243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37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INCIDENCIA DE LA ENFERMEDAD LABORAL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'GTHU-IND-008'!$H$35</c:f>
              <c:strCache>
                <c:ptCount val="1"/>
                <c:pt idx="0">
                  <c:v>Número de casos nuevos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'GTHU-IND-008'!$C$36:$C$37</c:f>
              <c:strCache>
                <c:ptCount val="2"/>
                <c:pt idx="0">
                  <c:v>Semestre I</c:v>
                </c:pt>
                <c:pt idx="1">
                  <c:v>Semestre II</c:v>
                </c:pt>
              </c:strCache>
            </c:strRef>
          </c:cat>
          <c:val>
            <c:numRef>
              <c:f>'GTHU-IND-008'!$H$36:$H$37</c:f>
              <c:numCache>
                <c:formatCode>0</c:formatCode>
                <c:ptCount val="2"/>
                <c:pt idx="0">
                  <c:v>0</c:v>
                </c:pt>
              </c:numCache>
            </c:numRef>
          </c:val>
          <c:smooth val="0"/>
          <c:extLst>
            <c:ext xmlns:c16="http://schemas.microsoft.com/office/drawing/2014/chart" uri="{C3380CC4-5D6E-409C-BE32-E72D297353CC}">
              <c16:uniqueId val="{00000000-2B2F-40F0-BA48-917F9A357EA7}"/>
            </c:ext>
          </c:extLst>
        </c:ser>
        <c:ser>
          <c:idx val="5"/>
          <c:order val="5"/>
          <c:tx>
            <c:strRef>
              <c:f>'GTHU-IND-008'!$I$35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'GTHU-IND-008'!$C$36:$C$37</c:f>
              <c:strCache>
                <c:ptCount val="2"/>
                <c:pt idx="0">
                  <c:v>Semestre I</c:v>
                </c:pt>
                <c:pt idx="1">
                  <c:v>Semestre II</c:v>
                </c:pt>
              </c:strCache>
            </c:strRef>
          </c:cat>
          <c:val>
            <c:numRef>
              <c:f>'GTHU-IND-008'!$I$36:$I$37</c:f>
              <c:numCache>
                <c:formatCode>0</c:formatCode>
                <c:ptCount val="2"/>
                <c:pt idx="0">
                  <c:v>629</c:v>
                </c:pt>
              </c:numCache>
            </c:numRef>
          </c:val>
          <c:smooth val="0"/>
          <c:extLst>
            <c:ext xmlns:c16="http://schemas.microsoft.com/office/drawing/2014/chart" uri="{C3380CC4-5D6E-409C-BE32-E72D297353CC}">
              <c16:uniqueId val="{00000001-2B2F-40F0-BA48-917F9A357EA7}"/>
            </c:ext>
          </c:extLst>
        </c:ser>
        <c:dLbls>
          <c:showLegendKey val="0"/>
          <c:showVal val="0"/>
          <c:showCatName val="0"/>
          <c:showSerName val="0"/>
          <c:showPercent val="0"/>
          <c:showBubbleSize val="0"/>
        </c:dLbls>
        <c:marker val="1"/>
        <c:smooth val="0"/>
        <c:axId val="-992984928"/>
        <c:axId val="-992987104"/>
        <c:extLst>
          <c:ext xmlns:c15="http://schemas.microsoft.com/office/drawing/2012/chart" uri="{02D57815-91ED-43cb-92C2-25804820EDAC}">
            <c15:filteredLineSeries>
              <c15:ser>
                <c:idx val="0"/>
                <c:order val="0"/>
                <c:tx>
                  <c:strRef>
                    <c:extLst>
                      <c:ext uri="{02D57815-91ED-43cb-92C2-25804820EDAC}">
                        <c15:formulaRef>
                          <c15:sqref>'GTHU-IND-008'!$D$35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'GTHU-IND-008'!$C$36:$C$37</c15:sqref>
                        </c15:formulaRef>
                      </c:ext>
                    </c:extLst>
                    <c:strCache>
                      <c:ptCount val="2"/>
                      <c:pt idx="0">
                        <c:v>Semestre I</c:v>
                      </c:pt>
                      <c:pt idx="1">
                        <c:v>Semestre II</c:v>
                      </c:pt>
                    </c:strCache>
                  </c:strRef>
                </c:cat>
                <c:val>
                  <c:numRef>
                    <c:extLst>
                      <c:ext uri="{02D57815-91ED-43cb-92C2-25804820EDAC}">
                        <c15:formulaRef>
                          <c15:sqref>'GTHU-IND-008'!$D$36:$D$37</c15:sqref>
                        </c15:formulaRef>
                      </c:ext>
                    </c:extLst>
                    <c:numCache>
                      <c:formatCode>General</c:formatCode>
                      <c:ptCount val="2"/>
                    </c:numCache>
                  </c:numRef>
                </c:val>
                <c:smooth val="0"/>
                <c:extLst>
                  <c:ext xmlns:c16="http://schemas.microsoft.com/office/drawing/2014/chart" uri="{C3380CC4-5D6E-409C-BE32-E72D297353CC}">
                    <c16:uniqueId val="{00000002-2B2F-40F0-BA48-917F9A357EA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'GTHU-IND-008'!$E$35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2B2F-40F0-BA48-917F9A357EA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'GTHU-IND-008'!$F$35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2B2F-40F0-BA48-917F9A357EA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'GTHU-IND-008'!$G$35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'GTHU-IND-008'!$G$36:$G$37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2B2F-40F0-BA48-917F9A357EA7}"/>
                  </c:ext>
                </c:extLst>
              </c15:ser>
            </c15:filteredLineSeries>
          </c:ext>
        </c:extLst>
      </c:lineChart>
      <c:catAx>
        <c:axId val="-99298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7104"/>
        <c:crosses val="autoZero"/>
        <c:auto val="1"/>
        <c:lblAlgn val="ctr"/>
        <c:lblOffset val="100"/>
        <c:noMultiLvlLbl val="0"/>
      </c:catAx>
      <c:valAx>
        <c:axId val="-992987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49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PREVALENCIA DE LA ENFERMEDAD LABORAL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4"/>
          <c:order val="4"/>
          <c:tx>
            <c:strRef>
              <c:f>'GTHU-IND-007'!$H$35</c:f>
              <c:strCache>
                <c:ptCount val="1"/>
                <c:pt idx="0">
                  <c:v>Número de casos nuevos y antiguos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'GTHU-IND-007'!$C$36:$C$37</c:f>
              <c:strCache>
                <c:ptCount val="2"/>
                <c:pt idx="0">
                  <c:v>Semestre I</c:v>
                </c:pt>
                <c:pt idx="1">
                  <c:v>Semestre II</c:v>
                </c:pt>
              </c:strCache>
            </c:strRef>
          </c:cat>
          <c:val>
            <c:numRef>
              <c:f>'GTHU-IND-007'!$H$36:$H$37</c:f>
              <c:numCache>
                <c:formatCode>0</c:formatCode>
                <c:ptCount val="2"/>
                <c:pt idx="0">
                  <c:v>4</c:v>
                </c:pt>
              </c:numCache>
            </c:numRef>
          </c:val>
          <c:smooth val="0"/>
          <c:extLst>
            <c:ext xmlns:c16="http://schemas.microsoft.com/office/drawing/2014/chart" uri="{C3380CC4-5D6E-409C-BE32-E72D297353CC}">
              <c16:uniqueId val="{00000000-A550-49CE-B2C9-3B4DDB255A41}"/>
            </c:ext>
          </c:extLst>
        </c:ser>
        <c:ser>
          <c:idx val="5"/>
          <c:order val="5"/>
          <c:tx>
            <c:strRef>
              <c:f>'GTHU-IND-007'!$I$35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'GTHU-IND-007'!$C$36:$C$37</c:f>
              <c:strCache>
                <c:ptCount val="2"/>
                <c:pt idx="0">
                  <c:v>Semestre I</c:v>
                </c:pt>
                <c:pt idx="1">
                  <c:v>Semestre II</c:v>
                </c:pt>
              </c:strCache>
            </c:strRef>
          </c:cat>
          <c:val>
            <c:numRef>
              <c:f>'GTHU-IND-007'!$I$36:$I$37</c:f>
              <c:numCache>
                <c:formatCode>0</c:formatCode>
                <c:ptCount val="2"/>
                <c:pt idx="0">
                  <c:v>629</c:v>
                </c:pt>
              </c:numCache>
            </c:numRef>
          </c:val>
          <c:smooth val="0"/>
          <c:extLst>
            <c:ext xmlns:c16="http://schemas.microsoft.com/office/drawing/2014/chart" uri="{C3380CC4-5D6E-409C-BE32-E72D297353CC}">
              <c16:uniqueId val="{00000001-A550-49CE-B2C9-3B4DDB255A41}"/>
            </c:ext>
          </c:extLst>
        </c:ser>
        <c:dLbls>
          <c:showLegendKey val="0"/>
          <c:showVal val="0"/>
          <c:showCatName val="0"/>
          <c:showSerName val="0"/>
          <c:showPercent val="0"/>
          <c:showBubbleSize val="0"/>
        </c:dLbls>
        <c:marker val="1"/>
        <c:smooth val="0"/>
        <c:axId val="-992448640"/>
        <c:axId val="-992986016"/>
        <c:extLst>
          <c:ext xmlns:c15="http://schemas.microsoft.com/office/drawing/2012/chart" uri="{02D57815-91ED-43cb-92C2-25804820EDAC}">
            <c15:filteredLineSeries>
              <c15:ser>
                <c:idx val="0"/>
                <c:order val="0"/>
                <c:tx>
                  <c:strRef>
                    <c:extLst>
                      <c:ext uri="{02D57815-91ED-43cb-92C2-25804820EDAC}">
                        <c15:formulaRef>
                          <c15:sqref>'GTHU-IND-007'!$D$35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'GTHU-IND-007'!$C$36:$C$37</c15:sqref>
                        </c15:formulaRef>
                      </c:ext>
                    </c:extLst>
                    <c:strCache>
                      <c:ptCount val="2"/>
                      <c:pt idx="0">
                        <c:v>Semestre I</c:v>
                      </c:pt>
                      <c:pt idx="1">
                        <c:v>Semestre II</c:v>
                      </c:pt>
                    </c:strCache>
                  </c:strRef>
                </c:cat>
                <c:val>
                  <c:numRef>
                    <c:extLst>
                      <c:ext uri="{02D57815-91ED-43cb-92C2-25804820EDAC}">
                        <c15:formulaRef>
                          <c15:sqref>'GTHU-IND-007'!$D$36:$D$37</c15:sqref>
                        </c15:formulaRef>
                      </c:ext>
                    </c:extLst>
                    <c:numCache>
                      <c:formatCode>General</c:formatCode>
                      <c:ptCount val="2"/>
                    </c:numCache>
                  </c:numRef>
                </c:val>
                <c:smooth val="0"/>
                <c:extLst>
                  <c:ext xmlns:c16="http://schemas.microsoft.com/office/drawing/2014/chart" uri="{C3380CC4-5D6E-409C-BE32-E72D297353CC}">
                    <c16:uniqueId val="{00000002-A550-49CE-B2C9-3B4DDB255A4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'GTHU-IND-007'!$E$35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'GTHU-IND-007'!$E$36:$E$37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3-A550-49CE-B2C9-3B4DDB255A4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'GTHU-IND-007'!$F$35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'GTHU-IND-007'!$F$36:$F$37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4-A550-49CE-B2C9-3B4DDB255A4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'GTHU-IND-007'!$G$35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'GTHU-IND-007'!$G$36:$G$37</c15:sqref>
                        </c15:formulaRef>
                      </c:ext>
                    </c:extLst>
                    <c:numCache>
                      <c:formatCode>General</c:formatCode>
                      <c:ptCount val="2"/>
                    </c:numCache>
                  </c:numRef>
                </c:val>
                <c:smooth val="0"/>
                <c:extLst xmlns:c15="http://schemas.microsoft.com/office/drawing/2012/chart">
                  <c:ext xmlns:c16="http://schemas.microsoft.com/office/drawing/2014/chart" uri="{C3380CC4-5D6E-409C-BE32-E72D297353CC}">
                    <c16:uniqueId val="{00000005-A550-49CE-B2C9-3B4DDB255A41}"/>
                  </c:ext>
                </c:extLst>
              </c15:ser>
            </c15:filteredLineSeries>
          </c:ext>
        </c:extLst>
      </c:lineChart>
      <c:catAx>
        <c:axId val="-992448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6016"/>
        <c:crosses val="autoZero"/>
        <c:auto val="1"/>
        <c:lblAlgn val="ctr"/>
        <c:lblOffset val="100"/>
        <c:noMultiLvlLbl val="0"/>
      </c:catAx>
      <c:valAx>
        <c:axId val="-992986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4486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'GTHU-IND-009'!$H$35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'GTHU-IND-009'!$H$36:$H$48</c:f>
              <c:numCache>
                <c:formatCode>0</c:formatCode>
                <c:ptCount val="13"/>
                <c:pt idx="0">
                  <c:v>45</c:v>
                </c:pt>
                <c:pt idx="1">
                  <c:v>99</c:v>
                </c:pt>
                <c:pt idx="2">
                  <c:v>122</c:v>
                </c:pt>
                <c:pt idx="3">
                  <c:v>71</c:v>
                </c:pt>
                <c:pt idx="4">
                  <c:v>63</c:v>
                </c:pt>
                <c:pt idx="5">
                  <c:v>86</c:v>
                </c:pt>
                <c:pt idx="12">
                  <c:v>486</c:v>
                </c:pt>
              </c:numCache>
            </c:numRef>
          </c:val>
          <c:smooth val="0"/>
          <c:extLst>
            <c:ext xmlns:c16="http://schemas.microsoft.com/office/drawing/2014/chart" uri="{C3380CC4-5D6E-409C-BE32-E72D297353CC}">
              <c16:uniqueId val="{00000000-8816-498B-B47A-CF7E96C2A55A}"/>
            </c:ext>
          </c:extLst>
        </c:ser>
        <c:ser>
          <c:idx val="5"/>
          <c:order val="5"/>
          <c:tx>
            <c:strRef>
              <c:f>'GTHU-IND-009'!$I$35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'GTHU-IND-009'!$I$36:$I$48</c:f>
              <c:numCache>
                <c:formatCode>#,##0</c:formatCode>
                <c:ptCount val="13"/>
                <c:pt idx="0">
                  <c:v>15920</c:v>
                </c:pt>
                <c:pt idx="1">
                  <c:v>15775</c:v>
                </c:pt>
                <c:pt idx="2">
                  <c:v>15602</c:v>
                </c:pt>
                <c:pt idx="3">
                  <c:v>15578</c:v>
                </c:pt>
                <c:pt idx="4">
                  <c:v>19980</c:v>
                </c:pt>
                <c:pt idx="5">
                  <c:v>15725</c:v>
                </c:pt>
                <c:pt idx="12" formatCode="0">
                  <c:v>16430</c:v>
                </c:pt>
              </c:numCache>
            </c:numRef>
          </c:val>
          <c:smooth val="0"/>
          <c:extLst>
            <c:ext xmlns:c16="http://schemas.microsoft.com/office/drawing/2014/chart" uri="{C3380CC4-5D6E-409C-BE32-E72D297353CC}">
              <c16:uniqueId val="{00000001-8816-498B-B47A-CF7E96C2A55A}"/>
            </c:ext>
          </c:extLst>
        </c:ser>
        <c:dLbls>
          <c:showLegendKey val="0"/>
          <c:showVal val="0"/>
          <c:showCatName val="0"/>
          <c:showSerName val="0"/>
          <c:showPercent val="0"/>
          <c:showBubbleSize val="0"/>
        </c:dLbls>
        <c:marker val="1"/>
        <c:smooth val="0"/>
        <c:axId val="-993003968"/>
        <c:axId val="-992998528"/>
        <c:extLst>
          <c:ext xmlns:c15="http://schemas.microsoft.com/office/drawing/2012/chart" uri="{02D57815-91ED-43cb-92C2-25804820EDAC}">
            <c15:filteredLineSeries>
              <c15:ser>
                <c:idx val="0"/>
                <c:order val="0"/>
                <c:tx>
                  <c:strRef>
                    <c:extLst>
                      <c:ext uri="{02D57815-91ED-43cb-92C2-25804820EDAC}">
                        <c15:formulaRef>
                          <c15:sqref>'GTHU-IND-009'!$D$35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'GTHU-IND-009'!$D$36:$D$48</c15:sqref>
                        </c15:formulaRef>
                      </c:ext>
                    </c:extLst>
                    <c:numCache>
                      <c:formatCode>General</c:formatCode>
                      <c:ptCount val="13"/>
                    </c:numCache>
                  </c:numRef>
                </c:val>
                <c:smooth val="0"/>
                <c:extLst>
                  <c:ext xmlns:c16="http://schemas.microsoft.com/office/drawing/2014/chart" uri="{C3380CC4-5D6E-409C-BE32-E72D297353CC}">
                    <c16:uniqueId val="{00000002-8816-498B-B47A-CF7E96C2A55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'GTHU-IND-009'!$E$35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'GTHU-IND-009'!$E$36:$E$48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3-8816-498B-B47A-CF7E96C2A55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'GTHU-IND-009'!$F$35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'GTHU-IND-009'!$F$36:$F$48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8816-498B-B47A-CF7E96C2A55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'GTHU-IND-009'!$G$35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'GTHU-IND-009'!$G$36:$G$48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8816-498B-B47A-CF7E96C2A55A}"/>
                  </c:ext>
                </c:extLst>
              </c15:ser>
            </c15:filteredLineSeries>
          </c:ext>
        </c:extLst>
      </c:lineChart>
      <c:catAx>
        <c:axId val="-99300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98528"/>
        <c:crosses val="autoZero"/>
        <c:auto val="1"/>
        <c:lblAlgn val="ctr"/>
        <c:lblOffset val="100"/>
        <c:noMultiLvlLbl val="0"/>
      </c:catAx>
      <c:valAx>
        <c:axId val="-99299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00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'GTHU-IND-010'!$C$36</c:f>
              <c:strCache>
                <c:ptCount val="1"/>
                <c:pt idx="0">
                  <c:v>Semestre I</c:v>
                </c:pt>
              </c:strCache>
            </c:strRef>
          </c:tx>
          <c:spPr>
            <a:solidFill>
              <a:schemeClr val="accent1"/>
            </a:solidFill>
            <a:ln>
              <a:noFill/>
            </a:ln>
            <a:effectLst/>
          </c:spPr>
          <c:invertIfNegative val="0"/>
          <c:cat>
            <c:strRef>
              <c:f>'GTHU-IND-010'!$D$35:$I$35</c:f>
              <c:strCache>
                <c:ptCount val="6"/>
                <c:pt idx="4">
                  <c:v>Sumatoria nivel satisfacción de todas las actividades ΣX </c:v>
                </c:pt>
                <c:pt idx="5">
                  <c:v>Número de actividades N2</c:v>
                </c:pt>
              </c:strCache>
            </c:strRef>
          </c:cat>
          <c:val>
            <c:numRef>
              <c:f>'GTHU-IND-010'!$D$36:$I$36</c:f>
              <c:numCache>
                <c:formatCode>General</c:formatCode>
                <c:ptCount val="6"/>
                <c:pt idx="4" formatCode="0">
                  <c:v>0</c:v>
                </c:pt>
                <c:pt idx="5" formatCode="0">
                  <c:v>0</c:v>
                </c:pt>
              </c:numCache>
            </c:numRef>
          </c:val>
          <c:extLst>
            <c:ext xmlns:c16="http://schemas.microsoft.com/office/drawing/2014/chart" uri="{C3380CC4-5D6E-409C-BE32-E72D297353CC}">
              <c16:uniqueId val="{00000000-EE8A-4526-8A63-F2803452BE0B}"/>
            </c:ext>
          </c:extLst>
        </c:ser>
        <c:dLbls>
          <c:showLegendKey val="0"/>
          <c:showVal val="0"/>
          <c:showCatName val="0"/>
          <c:showSerName val="0"/>
          <c:showPercent val="0"/>
          <c:showBubbleSize val="0"/>
        </c:dLbls>
        <c:gapWidth val="182"/>
        <c:axId val="-992989280"/>
        <c:axId val="-993001248"/>
      </c:barChart>
      <c:catAx>
        <c:axId val="-992989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001248"/>
        <c:crosses val="autoZero"/>
        <c:auto val="1"/>
        <c:lblAlgn val="ctr"/>
        <c:lblOffset val="100"/>
        <c:noMultiLvlLbl val="0"/>
      </c:catAx>
      <c:valAx>
        <c:axId val="-993001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'GTHU-IND-011'!$C$36</c:f>
              <c:strCache>
                <c:ptCount val="1"/>
                <c:pt idx="0">
                  <c:v>Semestre I</c:v>
                </c:pt>
              </c:strCache>
            </c:strRef>
          </c:tx>
          <c:spPr>
            <a:solidFill>
              <a:schemeClr val="accent1"/>
            </a:solidFill>
            <a:ln>
              <a:noFill/>
            </a:ln>
            <a:effectLst/>
          </c:spPr>
          <c:invertIfNegative val="0"/>
          <c:cat>
            <c:strRef>
              <c:f>'GTHU-IND-011'!$D$35:$I$35</c:f>
              <c:strCache>
                <c:ptCount val="6"/>
                <c:pt idx="4">
                  <c:v>Sumatoria nivel satisfacción de todas las actividades ΣX </c:v>
                </c:pt>
                <c:pt idx="5">
                  <c:v>Número de actividades  N2</c:v>
                </c:pt>
              </c:strCache>
            </c:strRef>
          </c:cat>
          <c:val>
            <c:numRef>
              <c:f>'GTHU-IND-011'!$D$36:$I$36</c:f>
              <c:numCache>
                <c:formatCode>General</c:formatCode>
                <c:ptCount val="6"/>
                <c:pt idx="4" formatCode="0">
                  <c:v>0</c:v>
                </c:pt>
                <c:pt idx="5" formatCode="0">
                  <c:v>0</c:v>
                </c:pt>
              </c:numCache>
            </c:numRef>
          </c:val>
          <c:extLst>
            <c:ext xmlns:c16="http://schemas.microsoft.com/office/drawing/2014/chart" uri="{C3380CC4-5D6E-409C-BE32-E72D297353CC}">
              <c16:uniqueId val="{00000000-DA13-4C8A-B9D7-09344A595C97}"/>
            </c:ext>
          </c:extLst>
        </c:ser>
        <c:dLbls>
          <c:showLegendKey val="0"/>
          <c:showVal val="0"/>
          <c:showCatName val="0"/>
          <c:showSerName val="0"/>
          <c:showPercent val="0"/>
          <c:showBubbleSize val="0"/>
        </c:dLbls>
        <c:gapWidth val="182"/>
        <c:axId val="-992980032"/>
        <c:axId val="-992983296"/>
      </c:barChart>
      <c:catAx>
        <c:axId val="-99298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3296"/>
        <c:crosses val="autoZero"/>
        <c:auto val="1"/>
        <c:lblAlgn val="ctr"/>
        <c:lblOffset val="100"/>
        <c:noMultiLvlLbl val="0"/>
      </c:catAx>
      <c:valAx>
        <c:axId val="-992983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Impacto actividades del Plan Institucional de Capacitación - PIC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17147856517939E-2"/>
          <c:y val="0.19935537840763703"/>
          <c:w val="0.8966272965879265"/>
          <c:h val="0.52752726556978102"/>
        </c:manualLayout>
      </c:layout>
      <c:barChart>
        <c:barDir val="col"/>
        <c:grouping val="clustered"/>
        <c:varyColors val="0"/>
        <c:ser>
          <c:idx val="0"/>
          <c:order val="0"/>
          <c:tx>
            <c:strRef>
              <c:f>'GTHU-IND-012'!$C$36</c:f>
              <c:strCache>
                <c:ptCount val="1"/>
                <c:pt idx="0">
                  <c:v>Semestre 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'GTHU-IND-012'!$D$35:$I$35</c:f>
              <c:strCache>
                <c:ptCount val="6"/>
                <c:pt idx="4">
                  <c:v>PC_PreTest</c:v>
                </c:pt>
                <c:pt idx="5">
                  <c:v>PC_PostTest</c:v>
                </c:pt>
              </c:strCache>
            </c:strRef>
          </c:cat>
          <c:val>
            <c:numRef>
              <c:f>'GTHU-IND-012'!$D$36:$I$36</c:f>
              <c:numCache>
                <c:formatCode>General</c:formatCode>
                <c:ptCount val="6"/>
                <c:pt idx="4" formatCode="#,##0.00">
                  <c:v>0</c:v>
                </c:pt>
                <c:pt idx="5" formatCode="#,##0.00">
                  <c:v>0</c:v>
                </c:pt>
              </c:numCache>
            </c:numRef>
          </c:val>
          <c:extLst>
            <c:ext xmlns:c16="http://schemas.microsoft.com/office/drawing/2014/chart" uri="{C3380CC4-5D6E-409C-BE32-E72D297353CC}">
              <c16:uniqueId val="{00000000-616C-4AD4-8C43-7687798214AB}"/>
            </c:ext>
          </c:extLst>
        </c:ser>
        <c:ser>
          <c:idx val="1"/>
          <c:order val="1"/>
          <c:tx>
            <c:strRef>
              <c:f>'GTHU-IND-012'!$C$37</c:f>
              <c:strCache>
                <c:ptCount val="1"/>
                <c:pt idx="0">
                  <c:v>Semestre II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'GTHU-IND-012'!$D$35:$I$35</c:f>
              <c:strCache>
                <c:ptCount val="6"/>
                <c:pt idx="4">
                  <c:v>PC_PreTest</c:v>
                </c:pt>
                <c:pt idx="5">
                  <c:v>PC_PostTest</c:v>
                </c:pt>
              </c:strCache>
            </c:strRef>
          </c:cat>
          <c:val>
            <c:numRef>
              <c:f>'GTHU-IND-012'!$D$37:$I$37</c:f>
              <c:numCache>
                <c:formatCode>General</c:formatCode>
                <c:ptCount val="6"/>
              </c:numCache>
            </c:numRef>
          </c:val>
          <c:extLst>
            <c:ext xmlns:c16="http://schemas.microsoft.com/office/drawing/2014/chart" uri="{C3380CC4-5D6E-409C-BE32-E72D297353CC}">
              <c16:uniqueId val="{00000001-616C-4AD4-8C43-7687798214AB}"/>
            </c:ext>
          </c:extLst>
        </c:ser>
        <c:ser>
          <c:idx val="2"/>
          <c:order val="2"/>
          <c:tx>
            <c:strRef>
              <c:f>'GTHU-IND-012'!$C$38</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'GTHU-IND-012'!$D$35:$I$35</c:f>
              <c:strCache>
                <c:ptCount val="6"/>
                <c:pt idx="4">
                  <c:v>PC_PreTest</c:v>
                </c:pt>
                <c:pt idx="5">
                  <c:v>PC_PostTest</c:v>
                </c:pt>
              </c:strCache>
            </c:strRef>
          </c:cat>
          <c:val>
            <c:numRef>
              <c:f>'GTHU-IND-012'!$D$38:$I$38</c:f>
              <c:numCache>
                <c:formatCode>General</c:formatCode>
                <c:ptCount val="6"/>
              </c:numCache>
            </c:numRef>
          </c:val>
          <c:extLst>
            <c:ext xmlns:c16="http://schemas.microsoft.com/office/drawing/2014/chart" uri="{C3380CC4-5D6E-409C-BE32-E72D297353CC}">
              <c16:uniqueId val="{00000002-616C-4AD4-8C43-7687798214AB}"/>
            </c:ext>
          </c:extLst>
        </c:ser>
        <c:dLbls>
          <c:dLblPos val="outEnd"/>
          <c:showLegendKey val="0"/>
          <c:showVal val="1"/>
          <c:showCatName val="0"/>
          <c:showSerName val="0"/>
          <c:showPercent val="0"/>
          <c:showBubbleSize val="0"/>
        </c:dLbls>
        <c:gapWidth val="219"/>
        <c:overlap val="-27"/>
        <c:axId val="-992983840"/>
        <c:axId val="-992996352"/>
      </c:barChart>
      <c:catAx>
        <c:axId val="-9929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96352"/>
        <c:crosses val="autoZero"/>
        <c:auto val="1"/>
        <c:lblAlgn val="ctr"/>
        <c:lblOffset val="100"/>
        <c:noMultiLvlLbl val="0"/>
      </c:catAx>
      <c:valAx>
        <c:axId val="-99299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Aprovechamiento de Residuos Generados en la</a:t>
            </a:r>
            <a:r>
              <a:rPr lang="es-CO" baseline="0"/>
              <a:t> Entidad</a:t>
            </a:r>
            <a:endParaRPr lang="es-CO"/>
          </a:p>
        </c:rich>
      </c:tx>
      <c:layout>
        <c:manualLayout>
          <c:xMode val="edge"/>
          <c:yMode val="edge"/>
          <c:x val="0.31426371907417283"/>
          <c:y val="2.77093943372437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'GAM-IND-001'!$C$37</c:f>
              <c:strCache>
                <c:ptCount val="1"/>
              </c:strCache>
            </c:strRef>
          </c:tx>
          <c:spPr>
            <a:solidFill>
              <a:schemeClr val="accent1"/>
            </a:solidFill>
            <a:ln>
              <a:noFill/>
            </a:ln>
            <a:effectLst/>
          </c:spPr>
          <c:invertIfNegative val="0"/>
          <c:cat>
            <c:strRef>
              <c:f>('GAM-IND-001'!$D$36:$G$36,'GAM-IND-001'!$J$36)</c:f>
              <c:strCache>
                <c:ptCount val="5"/>
                <c:pt idx="4">
                  <c:v>RESULTADO</c:v>
                </c:pt>
              </c:strCache>
            </c:strRef>
          </c:cat>
          <c:val>
            <c:numRef>
              <c:f>('GAM-IND-001'!$D$37:$G$37,'GAM-IND-001'!$J$37)</c:f>
              <c:numCache>
                <c:formatCode>General</c:formatCode>
                <c:ptCount val="5"/>
              </c:numCache>
            </c:numRef>
          </c:val>
          <c:extLst>
            <c:ext xmlns:c16="http://schemas.microsoft.com/office/drawing/2014/chart" uri="{C3380CC4-5D6E-409C-BE32-E72D297353CC}">
              <c16:uniqueId val="{00000000-2CD9-48E7-A566-14E85D495F91}"/>
            </c:ext>
          </c:extLst>
        </c:ser>
        <c:ser>
          <c:idx val="1"/>
          <c:order val="1"/>
          <c:tx>
            <c:strRef>
              <c:f>'GAM-IND-001'!$C$38</c:f>
              <c:strCache>
                <c:ptCount val="1"/>
                <c:pt idx="0">
                  <c:v>I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('GAM-IND-001'!$D$36:$G$36,'GAM-IND-001'!$J$36)</c:f>
              <c:strCache>
                <c:ptCount val="5"/>
                <c:pt idx="4">
                  <c:v>RESULTADO</c:v>
                </c:pt>
              </c:strCache>
            </c:strRef>
          </c:cat>
          <c:val>
            <c:numRef>
              <c:f>('GAM-IND-001'!$D$38:$G$38,'GAM-IND-001'!$J$38)</c:f>
              <c:numCache>
                <c:formatCode>[$-C0A]mmm\-yy;@</c:formatCode>
                <c:ptCount val="5"/>
                <c:pt idx="4" formatCode="0.00%">
                  <c:v>0.75458747723770836</c:v>
                </c:pt>
              </c:numCache>
            </c:numRef>
          </c:val>
          <c:extLst>
            <c:ext xmlns:c16="http://schemas.microsoft.com/office/drawing/2014/chart" uri="{C3380CC4-5D6E-409C-BE32-E72D297353CC}">
              <c16:uniqueId val="{00000001-2CD9-48E7-A566-14E85D495F91}"/>
            </c:ext>
          </c:extLst>
        </c:ser>
        <c:ser>
          <c:idx val="2"/>
          <c:order val="2"/>
          <c:tx>
            <c:strRef>
              <c:f>'GAM-IND-001'!$C$39</c:f>
              <c:strCache>
                <c:ptCount val="1"/>
                <c:pt idx="0">
                  <c:v>II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('GAM-IND-001'!$D$36:$G$36,'GAM-IND-001'!$J$36)</c:f>
              <c:strCache>
                <c:ptCount val="5"/>
                <c:pt idx="4">
                  <c:v>RESULTADO</c:v>
                </c:pt>
              </c:strCache>
            </c:strRef>
          </c:cat>
          <c:val>
            <c:numRef>
              <c:f>('GAM-IND-001'!$D$39:$G$39,'GAM-IND-001'!$J$39)</c:f>
              <c:numCache>
                <c:formatCode>General</c:formatCode>
                <c:ptCount val="5"/>
                <c:pt idx="4" formatCode="0.00%">
                  <c:v>0.88381484091278661</c:v>
                </c:pt>
              </c:numCache>
            </c:numRef>
          </c:val>
          <c:extLst>
            <c:ext xmlns:c16="http://schemas.microsoft.com/office/drawing/2014/chart" uri="{C3380CC4-5D6E-409C-BE32-E72D297353CC}">
              <c16:uniqueId val="{00000002-2CD9-48E7-A566-14E85D495F91}"/>
            </c:ext>
          </c:extLst>
        </c:ser>
        <c:ser>
          <c:idx val="3"/>
          <c:order val="3"/>
          <c:tx>
            <c:strRef>
              <c:f>'GAM-IND-001'!$C$40</c:f>
              <c:strCache>
                <c:ptCount val="1"/>
                <c:pt idx="0">
                  <c:v>III trimestre</c:v>
                </c:pt>
              </c:strCache>
            </c:strRef>
          </c:tx>
          <c:spPr>
            <a:solidFill>
              <a:schemeClr val="accent4"/>
            </a:solidFill>
            <a:ln>
              <a:noFill/>
            </a:ln>
            <a:effectLst/>
          </c:spPr>
          <c:invertIfNegative val="0"/>
          <c:cat>
            <c:strRef>
              <c:f>('GAM-IND-001'!$D$36:$G$36,'GAM-IND-001'!$J$36)</c:f>
              <c:strCache>
                <c:ptCount val="5"/>
                <c:pt idx="4">
                  <c:v>RESULTADO</c:v>
                </c:pt>
              </c:strCache>
            </c:strRef>
          </c:cat>
          <c:val>
            <c:numRef>
              <c:f>('GAM-IND-001'!$D$40:$G$40,'GAM-IND-001'!$J$40)</c:f>
              <c:numCache>
                <c:formatCode>General</c:formatCode>
                <c:ptCount val="5"/>
                <c:pt idx="4" formatCode="0.00%">
                  <c:v>0</c:v>
                </c:pt>
              </c:numCache>
            </c:numRef>
          </c:val>
          <c:extLst>
            <c:ext xmlns:c16="http://schemas.microsoft.com/office/drawing/2014/chart" uri="{C3380CC4-5D6E-409C-BE32-E72D297353CC}">
              <c16:uniqueId val="{00000003-2CD9-48E7-A566-14E85D495F91}"/>
            </c:ext>
          </c:extLst>
        </c:ser>
        <c:ser>
          <c:idx val="4"/>
          <c:order val="4"/>
          <c:tx>
            <c:strRef>
              <c:f>'GAM-IND-001'!$C$41</c:f>
              <c:strCache>
                <c:ptCount val="1"/>
                <c:pt idx="0">
                  <c:v>IV trimestre</c:v>
                </c:pt>
              </c:strCache>
            </c:strRef>
          </c:tx>
          <c:spPr>
            <a:solidFill>
              <a:schemeClr val="accent5"/>
            </a:solidFill>
            <a:ln>
              <a:noFill/>
            </a:ln>
            <a:effectLst/>
          </c:spPr>
          <c:invertIfNegative val="0"/>
          <c:cat>
            <c:strRef>
              <c:f>('GAM-IND-001'!$D$36:$G$36,'GAM-IND-001'!$J$36)</c:f>
              <c:strCache>
                <c:ptCount val="5"/>
                <c:pt idx="4">
                  <c:v>RESULTADO</c:v>
                </c:pt>
              </c:strCache>
            </c:strRef>
          </c:cat>
          <c:val>
            <c:numRef>
              <c:f>('GAM-IND-001'!$D$41:$G$41,'GAM-IND-001'!$J$41)</c:f>
              <c:numCache>
                <c:formatCode>General</c:formatCode>
                <c:ptCount val="5"/>
                <c:pt idx="4" formatCode="0.00%">
                  <c:v>0</c:v>
                </c:pt>
              </c:numCache>
            </c:numRef>
          </c:val>
          <c:extLst>
            <c:ext xmlns:c16="http://schemas.microsoft.com/office/drawing/2014/chart" uri="{C3380CC4-5D6E-409C-BE32-E72D297353CC}">
              <c16:uniqueId val="{00000004-2CD9-48E7-A566-14E85D495F91}"/>
            </c:ext>
          </c:extLst>
        </c:ser>
        <c:dLbls>
          <c:showLegendKey val="0"/>
          <c:showVal val="0"/>
          <c:showCatName val="0"/>
          <c:showSerName val="0"/>
          <c:showPercent val="0"/>
          <c:showBubbleSize val="0"/>
        </c:dLbls>
        <c:gapWidth val="219"/>
        <c:overlap val="-27"/>
        <c:axId val="-998865600"/>
        <c:axId val="-998863968"/>
      </c:barChart>
      <c:catAx>
        <c:axId val="-99886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3968"/>
        <c:crosses val="autoZero"/>
        <c:auto val="1"/>
        <c:lblAlgn val="ctr"/>
        <c:lblOffset val="100"/>
        <c:noMultiLvlLbl val="0"/>
      </c:catAx>
      <c:valAx>
        <c:axId val="-998863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PERCEPCIÓN  DE LOS CONTENIDOS PUBLICADOS EN CANALES DE COMUNICACIÓN DE LA ENTIDAD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'APIC-IND-004'!$H$35</c:f>
              <c:strCache>
                <c:ptCount val="1"/>
                <c:pt idx="0">
                  <c:v>NÚMERO DE RESPUESTAS POSITIVAS</c:v>
                </c:pt>
              </c:strCache>
            </c:strRef>
          </c:tx>
          <c:spPr>
            <a:solidFill>
              <a:schemeClr val="accent5"/>
            </a:solidFill>
            <a:ln>
              <a:noFill/>
            </a:ln>
            <a:effectLst/>
          </c:spPr>
          <c:invertIfNegative val="0"/>
          <c:cat>
            <c:strRef>
              <c:f>'APIC-IND-004'!$C$36:$C$37</c:f>
              <c:strCache>
                <c:ptCount val="1"/>
                <c:pt idx="0">
                  <c:v>Semestre 1</c:v>
                </c:pt>
              </c:strCache>
            </c:strRef>
          </c:cat>
          <c:val>
            <c:numRef>
              <c:f>'APIC-IND-004'!$H$36:$H$37</c:f>
              <c:numCache>
                <c:formatCode>0</c:formatCode>
                <c:ptCount val="2"/>
                <c:pt idx="0">
                  <c:v>99</c:v>
                </c:pt>
              </c:numCache>
            </c:numRef>
          </c:val>
          <c:extLst>
            <c:ext xmlns:c16="http://schemas.microsoft.com/office/drawing/2014/chart" uri="{C3380CC4-5D6E-409C-BE32-E72D297353CC}">
              <c16:uniqueId val="{00000000-B96E-4283-B078-88AF80B77383}"/>
            </c:ext>
          </c:extLst>
        </c:ser>
        <c:ser>
          <c:idx val="5"/>
          <c:order val="5"/>
          <c:tx>
            <c:strRef>
              <c:f>'APIC-IND-004'!$I$35</c:f>
              <c:strCache>
                <c:ptCount val="1"/>
                <c:pt idx="0">
                  <c:v>NÚMERO DE ENCUESTADOS</c:v>
                </c:pt>
              </c:strCache>
            </c:strRef>
          </c:tx>
          <c:spPr>
            <a:solidFill>
              <a:schemeClr val="accent6"/>
            </a:solidFill>
            <a:ln>
              <a:noFill/>
            </a:ln>
            <a:effectLst/>
          </c:spPr>
          <c:invertIfNegative val="0"/>
          <c:cat>
            <c:strRef>
              <c:f>'APIC-IND-004'!$C$36:$C$37</c:f>
              <c:strCache>
                <c:ptCount val="1"/>
                <c:pt idx="0">
                  <c:v>Semestre 1</c:v>
                </c:pt>
              </c:strCache>
            </c:strRef>
          </c:cat>
          <c:val>
            <c:numRef>
              <c:f>'APIC-IND-004'!$I$36:$I$37</c:f>
              <c:numCache>
                <c:formatCode>0</c:formatCode>
                <c:ptCount val="2"/>
                <c:pt idx="0">
                  <c:v>100</c:v>
                </c:pt>
              </c:numCache>
            </c:numRef>
          </c:val>
          <c:extLst>
            <c:ext xmlns:c16="http://schemas.microsoft.com/office/drawing/2014/chart" uri="{C3380CC4-5D6E-409C-BE32-E72D297353CC}">
              <c16:uniqueId val="{00000001-B96E-4283-B078-88AF80B77383}"/>
            </c:ext>
          </c:extLst>
        </c:ser>
        <c:ser>
          <c:idx val="6"/>
          <c:order val="6"/>
          <c:tx>
            <c:strRef>
              <c:f>'APIC-IND-004'!$J$35</c:f>
              <c:strCache>
                <c:ptCount val="1"/>
                <c:pt idx="0">
                  <c:v>RESULTADO</c:v>
                </c:pt>
              </c:strCache>
            </c:strRef>
          </c:tx>
          <c:spPr>
            <a:solidFill>
              <a:schemeClr val="accent1">
                <a:lumMod val="60000"/>
              </a:schemeClr>
            </a:solidFill>
            <a:ln>
              <a:noFill/>
            </a:ln>
            <a:effectLst/>
          </c:spPr>
          <c:invertIfNegative val="0"/>
          <c:cat>
            <c:strRef>
              <c:f>'APIC-IND-004'!$C$36:$C$37</c:f>
              <c:strCache>
                <c:ptCount val="1"/>
                <c:pt idx="0">
                  <c:v>Semestre 1</c:v>
                </c:pt>
              </c:strCache>
            </c:strRef>
          </c:cat>
          <c:val>
            <c:numRef>
              <c:f>'APIC-IND-004'!$J$36:$J$37</c:f>
              <c:numCache>
                <c:formatCode>0%</c:formatCode>
                <c:ptCount val="2"/>
                <c:pt idx="0">
                  <c:v>0.99</c:v>
                </c:pt>
              </c:numCache>
            </c:numRef>
          </c:val>
          <c:extLst>
            <c:ext xmlns:c16="http://schemas.microsoft.com/office/drawing/2014/chart" uri="{C3380CC4-5D6E-409C-BE32-E72D297353CC}">
              <c16:uniqueId val="{00000002-B96E-4283-B078-88AF80B77383}"/>
            </c:ext>
          </c:extLst>
        </c:ser>
        <c:dLbls>
          <c:showLegendKey val="0"/>
          <c:showVal val="0"/>
          <c:showCatName val="0"/>
          <c:showSerName val="0"/>
          <c:showPercent val="0"/>
          <c:showBubbleSize val="0"/>
        </c:dLbls>
        <c:gapWidth val="219"/>
        <c:overlap val="-27"/>
        <c:axId val="-1001076992"/>
        <c:axId val="-998872672"/>
        <c:extLst>
          <c:ext xmlns:c15="http://schemas.microsoft.com/office/drawing/2012/chart" uri="{02D57815-91ED-43cb-92C2-25804820EDAC}">
            <c15:filteredBarSeries>
              <c15:ser>
                <c:idx val="0"/>
                <c:order val="0"/>
                <c:tx>
                  <c:strRef>
                    <c:extLst>
                      <c:ext uri="{02D57815-91ED-43cb-92C2-25804820EDAC}">
                        <c15:formulaRef>
                          <c15:sqref>'APIC-IND-004'!$D$35</c15:sqref>
                        </c15:formulaRef>
                      </c:ext>
                    </c:extLst>
                    <c:strCache>
                      <c:ptCount val="1"/>
                    </c:strCache>
                  </c:strRef>
                </c:tx>
                <c:spPr>
                  <a:solidFill>
                    <a:schemeClr val="accent1"/>
                  </a:solidFill>
                  <a:ln>
                    <a:noFill/>
                  </a:ln>
                  <a:effectLst/>
                </c:spPr>
                <c:invertIfNegative val="0"/>
                <c:cat>
                  <c:strRef>
                    <c:extLst>
                      <c:ext uri="{02D57815-91ED-43cb-92C2-25804820EDAC}">
                        <c15:formulaRef>
                          <c15:sqref>'APIC-IND-004'!$C$36:$C$37</c15:sqref>
                        </c15:formulaRef>
                      </c:ext>
                    </c:extLst>
                    <c:strCache>
                      <c:ptCount val="1"/>
                      <c:pt idx="0">
                        <c:v>Semestre 1</c:v>
                      </c:pt>
                    </c:strCache>
                  </c:strRef>
                </c:cat>
                <c:val>
                  <c:numRef>
                    <c:extLst>
                      <c:ext uri="{02D57815-91ED-43cb-92C2-25804820EDAC}">
                        <c15:formulaRef>
                          <c15:sqref>'APIC-IND-004'!$D$36:$D$37</c15:sqref>
                        </c15:formulaRef>
                      </c:ext>
                    </c:extLst>
                    <c:numCache>
                      <c:formatCode>[$-C0A]mmm\-yy;@</c:formatCode>
                      <c:ptCount val="2"/>
                    </c:numCache>
                  </c:numRef>
                </c:val>
                <c:extLst>
                  <c:ext xmlns:c16="http://schemas.microsoft.com/office/drawing/2014/chart" uri="{C3380CC4-5D6E-409C-BE32-E72D297353CC}">
                    <c16:uniqueId val="{00000003-B96E-4283-B078-88AF80B7738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'APIC-IND-004'!$E$35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'APIC-IND-004'!$C$36:$C$37</c15:sqref>
                        </c15:formulaRef>
                      </c:ext>
                    </c:extLst>
                    <c:strCache>
                      <c:ptCount val="1"/>
                      <c:pt idx="0">
                        <c:v>Semestre 1</c:v>
                      </c:pt>
                    </c:strCache>
                  </c:strRef>
                </c:cat>
                <c:val>
                  <c:numRef>
                    <c:extLst xmlns:c15="http://schemas.microsoft.com/office/drawing/2012/chart">
                      <c:ext xmlns:c15="http://schemas.microsoft.com/office/drawing/2012/chart" uri="{02D57815-91ED-43cb-92C2-25804820EDAC}">
                        <c15:formulaRef>
                          <c15:sqref>'APIC-IND-004'!$E$36:$E$37</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4-B96E-4283-B078-88AF80B7738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'APIC-IND-004'!$F$35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'APIC-IND-004'!$C$36:$C$37</c15:sqref>
                        </c15:formulaRef>
                      </c:ext>
                    </c:extLst>
                    <c:strCache>
                      <c:ptCount val="1"/>
                      <c:pt idx="0">
                        <c:v>Semestre 1</c:v>
                      </c:pt>
                    </c:strCache>
                  </c:strRef>
                </c:cat>
                <c:val>
                  <c:numRef>
                    <c:extLst xmlns:c15="http://schemas.microsoft.com/office/drawing/2012/chart">
                      <c:ext xmlns:c15="http://schemas.microsoft.com/office/drawing/2012/chart" uri="{02D57815-91ED-43cb-92C2-25804820EDAC}">
                        <c15:formulaRef>
                          <c15:sqref>'APIC-IND-004'!$F$36:$F$37</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5-B96E-4283-B078-88AF80B7738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'APIC-IND-004'!$G$35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'APIC-IND-004'!$C$36:$C$37</c15:sqref>
                        </c15:formulaRef>
                      </c:ext>
                    </c:extLst>
                    <c:strCache>
                      <c:ptCount val="1"/>
                      <c:pt idx="0">
                        <c:v>Semestre 1</c:v>
                      </c:pt>
                    </c:strCache>
                  </c:strRef>
                </c:cat>
                <c:val>
                  <c:numRef>
                    <c:extLst xmlns:c15="http://schemas.microsoft.com/office/drawing/2012/chart">
                      <c:ext xmlns:c15="http://schemas.microsoft.com/office/drawing/2012/chart" uri="{02D57815-91ED-43cb-92C2-25804820EDAC}">
                        <c15:formulaRef>
                          <c15:sqref>'APIC-IND-004'!$G$36:$G$37</c15:sqref>
                        </c15:formulaRef>
                      </c:ext>
                    </c:extLst>
                    <c:numCache>
                      <c:formatCode>[$-C0A]mmm\-yy;@</c:formatCode>
                      <c:ptCount val="2"/>
                    </c:numCache>
                  </c:numRef>
                </c:val>
                <c:extLst xmlns:c15="http://schemas.microsoft.com/office/drawing/2012/chart">
                  <c:ext xmlns:c16="http://schemas.microsoft.com/office/drawing/2014/chart" uri="{C3380CC4-5D6E-409C-BE32-E72D297353CC}">
                    <c16:uniqueId val="{00000006-B96E-4283-B078-88AF80B77383}"/>
                  </c:ext>
                </c:extLst>
              </c15:ser>
            </c15:filteredBarSeries>
          </c:ext>
        </c:extLst>
      </c:barChart>
      <c:catAx>
        <c:axId val="-100107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72672"/>
        <c:crosses val="autoZero"/>
        <c:auto val="1"/>
        <c:lblAlgn val="ctr"/>
        <c:lblOffset val="100"/>
        <c:noMultiLvlLbl val="0"/>
      </c:catAx>
      <c:valAx>
        <c:axId val="-99887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7699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a:t>
            </a:r>
            <a:r>
              <a:rPr lang="es-CO" baseline="0"/>
              <a:t> percápita de agua </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'GAM-IND-002'!$C$37</c:f>
              <c:strCache>
                <c:ptCount val="1"/>
              </c:strCache>
            </c:strRef>
          </c:tx>
          <c:spPr>
            <a:solidFill>
              <a:schemeClr val="accent1"/>
            </a:solidFill>
            <a:ln>
              <a:noFill/>
            </a:ln>
            <a:effectLst/>
          </c:spPr>
          <c:invertIfNegative val="0"/>
          <c:cat>
            <c:strRef>
              <c:f>('GAM-IND-002'!$D$36:$G$36,'GAM-IND-002'!$J$36)</c:f>
              <c:strCache>
                <c:ptCount val="5"/>
                <c:pt idx="4">
                  <c:v>RESULTADO</c:v>
                </c:pt>
              </c:strCache>
            </c:strRef>
          </c:cat>
          <c:val>
            <c:numRef>
              <c:f>('GAM-IND-002'!$D$37:$G$37,'GAM-IND-002'!$J$37)</c:f>
              <c:numCache>
                <c:formatCode>General</c:formatCode>
                <c:ptCount val="5"/>
              </c:numCache>
            </c:numRef>
          </c:val>
          <c:extLst>
            <c:ext xmlns:c16="http://schemas.microsoft.com/office/drawing/2014/chart" uri="{C3380CC4-5D6E-409C-BE32-E72D297353CC}">
              <c16:uniqueId val="{00000000-6BED-4582-8E04-CA643451EEC9}"/>
            </c:ext>
          </c:extLst>
        </c:ser>
        <c:ser>
          <c:idx val="1"/>
          <c:order val="1"/>
          <c:tx>
            <c:strRef>
              <c:f>'GAM-IND-002'!$C$38</c:f>
              <c:strCache>
                <c:ptCount val="1"/>
                <c:pt idx="0">
                  <c:v>I semestre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('GAM-IND-002'!$D$36:$G$36,'GAM-IND-002'!$J$36)</c:f>
              <c:strCache>
                <c:ptCount val="5"/>
                <c:pt idx="4">
                  <c:v>RESULTADO</c:v>
                </c:pt>
              </c:strCache>
            </c:strRef>
          </c:cat>
          <c:val>
            <c:numRef>
              <c:f>('GAM-IND-002'!$D$38:$G$38,'GAM-IND-002'!$J$38)</c:f>
              <c:numCache>
                <c:formatCode>General</c:formatCode>
                <c:ptCount val="5"/>
                <c:pt idx="4" formatCode="0.00">
                  <c:v>0.46214415505754086</c:v>
                </c:pt>
              </c:numCache>
            </c:numRef>
          </c:val>
          <c:extLst>
            <c:ext xmlns:c16="http://schemas.microsoft.com/office/drawing/2014/chart" uri="{C3380CC4-5D6E-409C-BE32-E72D297353CC}">
              <c16:uniqueId val="{00000001-6BED-4582-8E04-CA643451EEC9}"/>
            </c:ext>
          </c:extLst>
        </c:ser>
        <c:ser>
          <c:idx val="2"/>
          <c:order val="2"/>
          <c:tx>
            <c:strRef>
              <c:f>'GAM-IND-002'!$C$39</c:f>
              <c:strCache>
                <c:ptCount val="1"/>
                <c:pt idx="0">
                  <c:v>II semestre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('GAM-IND-002'!$D$36:$G$36,'GAM-IND-002'!$J$36)</c:f>
              <c:strCache>
                <c:ptCount val="5"/>
                <c:pt idx="4">
                  <c:v>RESULTADO</c:v>
                </c:pt>
              </c:strCache>
            </c:strRef>
          </c:cat>
          <c:val>
            <c:numRef>
              <c:f>('GAM-IND-002'!$D$39:$G$39,'GAM-IND-002'!$J$39)</c:f>
              <c:numCache>
                <c:formatCode>General</c:formatCode>
                <c:ptCount val="5"/>
              </c:numCache>
            </c:numRef>
          </c:val>
          <c:extLst>
            <c:ext xmlns:c16="http://schemas.microsoft.com/office/drawing/2014/chart" uri="{C3380CC4-5D6E-409C-BE32-E72D297353CC}">
              <c16:uniqueId val="{00000002-6BED-4582-8E04-CA643451EEC9}"/>
            </c:ext>
          </c:extLst>
        </c:ser>
        <c:dLbls>
          <c:showLegendKey val="0"/>
          <c:showVal val="0"/>
          <c:showCatName val="0"/>
          <c:showSerName val="0"/>
          <c:showPercent val="0"/>
          <c:showBubbleSize val="0"/>
        </c:dLbls>
        <c:gapWidth val="219"/>
        <c:overlap val="-27"/>
        <c:axId val="-998870496"/>
        <c:axId val="-998869952"/>
      </c:barChart>
      <c:catAx>
        <c:axId val="-99887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9952"/>
        <c:crosses val="autoZero"/>
        <c:auto val="1"/>
        <c:lblAlgn val="ctr"/>
        <c:lblOffset val="100"/>
        <c:noMultiLvlLbl val="0"/>
      </c:catAx>
      <c:valAx>
        <c:axId val="-998869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70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Consumo percapita de energia eléctrica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'GAM-IND-003'!$C$37</c:f>
              <c:strCache>
                <c:ptCount val="1"/>
              </c:strCache>
            </c:strRef>
          </c:tx>
          <c:spPr>
            <a:solidFill>
              <a:schemeClr val="accent1"/>
            </a:solidFill>
            <a:ln>
              <a:noFill/>
            </a:ln>
            <a:effectLst/>
          </c:spPr>
          <c:invertIfNegative val="0"/>
          <c:cat>
            <c:strRef>
              <c:f>('GAM-IND-003'!$D$36:$G$36,'GAM-IND-003'!$J$36)</c:f>
              <c:strCache>
                <c:ptCount val="5"/>
                <c:pt idx="4">
                  <c:v>RESULTADO</c:v>
                </c:pt>
              </c:strCache>
            </c:strRef>
          </c:cat>
          <c:val>
            <c:numRef>
              <c:f>('GAM-IND-003'!$D$37:$G$37,'GAM-IND-003'!$J$37)</c:f>
              <c:numCache>
                <c:formatCode>General</c:formatCode>
                <c:ptCount val="5"/>
              </c:numCache>
            </c:numRef>
          </c:val>
          <c:extLst>
            <c:ext xmlns:c16="http://schemas.microsoft.com/office/drawing/2014/chart" uri="{C3380CC4-5D6E-409C-BE32-E72D297353CC}">
              <c16:uniqueId val="{00000000-019D-4BFD-B931-F62AC5B79A92}"/>
            </c:ext>
          </c:extLst>
        </c:ser>
        <c:ser>
          <c:idx val="1"/>
          <c:order val="1"/>
          <c:tx>
            <c:strRef>
              <c:f>'GAM-IND-003'!$C$38</c:f>
              <c:strCache>
                <c:ptCount val="1"/>
                <c:pt idx="0">
                  <c:v>Trimestre 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('GAM-IND-003'!$D$36:$G$36,'GAM-IND-003'!$J$36)</c:f>
              <c:strCache>
                <c:ptCount val="5"/>
                <c:pt idx="4">
                  <c:v>RESULTADO</c:v>
                </c:pt>
              </c:strCache>
            </c:strRef>
          </c:cat>
          <c:val>
            <c:numRef>
              <c:f>('GAM-IND-003'!$D$38:$G$38,'GAM-IND-003'!$J$38)</c:f>
              <c:numCache>
                <c:formatCode>General</c:formatCode>
                <c:ptCount val="5"/>
                <c:pt idx="4" formatCode="0.00%">
                  <c:v>0.1525</c:v>
                </c:pt>
              </c:numCache>
            </c:numRef>
          </c:val>
          <c:extLst>
            <c:ext xmlns:c16="http://schemas.microsoft.com/office/drawing/2014/chart" uri="{C3380CC4-5D6E-409C-BE32-E72D297353CC}">
              <c16:uniqueId val="{00000001-019D-4BFD-B931-F62AC5B79A92}"/>
            </c:ext>
          </c:extLst>
        </c:ser>
        <c:ser>
          <c:idx val="2"/>
          <c:order val="2"/>
          <c:tx>
            <c:strRef>
              <c:f>'GAM-IND-003'!$C$39</c:f>
              <c:strCache>
                <c:ptCount val="1"/>
                <c:pt idx="0">
                  <c:v>Trimestre 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('GAM-IND-003'!$D$36:$G$36,'GAM-IND-003'!$J$36)</c:f>
              <c:strCache>
                <c:ptCount val="5"/>
                <c:pt idx="4">
                  <c:v>RESULTADO</c:v>
                </c:pt>
              </c:strCache>
            </c:strRef>
          </c:cat>
          <c:val>
            <c:numRef>
              <c:f>('GAM-IND-003'!$D$39:$G$39,'GAM-IND-003'!$J$39)</c:f>
              <c:numCache>
                <c:formatCode>General</c:formatCode>
                <c:ptCount val="5"/>
                <c:pt idx="4" formatCode="0.00%">
                  <c:v>0.1439</c:v>
                </c:pt>
              </c:numCache>
            </c:numRef>
          </c:val>
          <c:extLst>
            <c:ext xmlns:c16="http://schemas.microsoft.com/office/drawing/2014/chart" uri="{C3380CC4-5D6E-409C-BE32-E72D297353CC}">
              <c16:uniqueId val="{00000002-019D-4BFD-B931-F62AC5B79A92}"/>
            </c:ext>
          </c:extLst>
        </c:ser>
        <c:ser>
          <c:idx val="3"/>
          <c:order val="3"/>
          <c:tx>
            <c:strRef>
              <c:f>'GAM-IND-003'!$C$40</c:f>
              <c:strCache>
                <c:ptCount val="1"/>
                <c:pt idx="0">
                  <c:v>Trimestre III</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('GAM-IND-003'!$D$36:$G$36,'GAM-IND-003'!$J$36)</c:f>
              <c:strCache>
                <c:ptCount val="5"/>
                <c:pt idx="4">
                  <c:v>RESULTADO</c:v>
                </c:pt>
              </c:strCache>
            </c:strRef>
          </c:cat>
          <c:val>
            <c:numRef>
              <c:f>('GAM-IND-003'!$D$40:$G$40,'GAM-IND-003'!$J$40)</c:f>
              <c:numCache>
                <c:formatCode>General</c:formatCode>
                <c:ptCount val="5"/>
              </c:numCache>
            </c:numRef>
          </c:val>
          <c:extLst>
            <c:ext xmlns:c16="http://schemas.microsoft.com/office/drawing/2014/chart" uri="{C3380CC4-5D6E-409C-BE32-E72D297353CC}">
              <c16:uniqueId val="{00000003-019D-4BFD-B931-F62AC5B79A92}"/>
            </c:ext>
          </c:extLst>
        </c:ser>
        <c:ser>
          <c:idx val="4"/>
          <c:order val="4"/>
          <c:tx>
            <c:strRef>
              <c:f>'GAM-IND-003'!$C$41</c:f>
              <c:strCache>
                <c:ptCount val="1"/>
                <c:pt idx="0">
                  <c:v>Trimestre IV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('GAM-IND-003'!$D$36:$G$36,'GAM-IND-003'!$J$36)</c:f>
              <c:strCache>
                <c:ptCount val="5"/>
                <c:pt idx="4">
                  <c:v>RESULTADO</c:v>
                </c:pt>
              </c:strCache>
            </c:strRef>
          </c:cat>
          <c:val>
            <c:numRef>
              <c:f>('GAM-IND-003'!$D$41:$G$41,'GAM-IND-003'!$J$41)</c:f>
              <c:numCache>
                <c:formatCode>General</c:formatCode>
                <c:ptCount val="5"/>
              </c:numCache>
            </c:numRef>
          </c:val>
          <c:extLst>
            <c:ext xmlns:c16="http://schemas.microsoft.com/office/drawing/2014/chart" uri="{C3380CC4-5D6E-409C-BE32-E72D297353CC}">
              <c16:uniqueId val="{00000004-019D-4BFD-B931-F62AC5B79A92}"/>
            </c:ext>
          </c:extLst>
        </c:ser>
        <c:dLbls>
          <c:showLegendKey val="0"/>
          <c:showVal val="0"/>
          <c:showCatName val="0"/>
          <c:showSerName val="0"/>
          <c:showPercent val="0"/>
          <c:showBubbleSize val="0"/>
        </c:dLbls>
        <c:gapWidth val="219"/>
        <c:overlap val="-27"/>
        <c:axId val="-997698576"/>
        <c:axId val="-997690960"/>
      </c:barChart>
      <c:catAx>
        <c:axId val="-99769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690960"/>
        <c:crosses val="autoZero"/>
        <c:auto val="1"/>
        <c:lblAlgn val="ctr"/>
        <c:lblOffset val="100"/>
        <c:noMultiLvlLbl val="0"/>
      </c:catAx>
      <c:valAx>
        <c:axId val="-99769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6985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'GAM-IND-004'!$C$37</c:f>
              <c:strCache>
                <c:ptCount val="1"/>
              </c:strCache>
            </c:strRef>
          </c:tx>
          <c:spPr>
            <a:solidFill>
              <a:schemeClr val="accent1"/>
            </a:solidFill>
            <a:ln>
              <a:noFill/>
            </a:ln>
            <a:effectLst/>
          </c:spPr>
          <c:invertIfNegative val="0"/>
          <c:cat>
            <c:strRef>
              <c:f>('GAM-IND-004'!$D$36:$G$36,'GAM-IND-004'!$J$36)</c:f>
              <c:strCache>
                <c:ptCount val="5"/>
                <c:pt idx="4">
                  <c:v>RESULTADO</c:v>
                </c:pt>
              </c:strCache>
            </c:strRef>
          </c:cat>
          <c:val>
            <c:numRef>
              <c:f>('GAM-IND-004'!$D$37:$G$37,'GAM-IND-004'!$J$37)</c:f>
              <c:numCache>
                <c:formatCode>General</c:formatCode>
                <c:ptCount val="5"/>
              </c:numCache>
            </c:numRef>
          </c:val>
          <c:extLst xmlns:c15="http://schemas.microsoft.com/office/drawing/2012/chart">
            <c:ext xmlns:c16="http://schemas.microsoft.com/office/drawing/2014/chart" uri="{C3380CC4-5D6E-409C-BE32-E72D297353CC}">
              <c16:uniqueId val="{00000000-E8D4-44D4-B2F3-09E1A334E4C1}"/>
            </c:ext>
          </c:extLst>
        </c:ser>
        <c:ser>
          <c:idx val="1"/>
          <c:order val="1"/>
          <c:tx>
            <c:strRef>
              <c:f>'GAM-IND-004'!$C$38</c:f>
              <c:strCache>
                <c:ptCount val="1"/>
                <c:pt idx="0">
                  <c:v>Semestre 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('GAM-IND-004'!$D$36:$G$36,'GAM-IND-004'!$J$36)</c:f>
              <c:strCache>
                <c:ptCount val="5"/>
                <c:pt idx="4">
                  <c:v>RESULTADO</c:v>
                </c:pt>
              </c:strCache>
            </c:strRef>
          </c:cat>
          <c:val>
            <c:numRef>
              <c:f>('GAM-IND-004'!$D$38:$G$38,'GAM-IND-004'!$J$38)</c:f>
              <c:numCache>
                <c:formatCode>General</c:formatCode>
                <c:ptCount val="5"/>
                <c:pt idx="4" formatCode="0%">
                  <c:v>0.7</c:v>
                </c:pt>
              </c:numCache>
            </c:numRef>
          </c:val>
          <c:extLst>
            <c:ext xmlns:c16="http://schemas.microsoft.com/office/drawing/2014/chart" uri="{C3380CC4-5D6E-409C-BE32-E72D297353CC}">
              <c16:uniqueId val="{00000001-E8D4-44D4-B2F3-09E1A334E4C1}"/>
            </c:ext>
          </c:extLst>
        </c:ser>
        <c:ser>
          <c:idx val="2"/>
          <c:order val="2"/>
          <c:tx>
            <c:strRef>
              <c:f>'GAM-IND-004'!$C$39</c:f>
              <c:strCache>
                <c:ptCount val="1"/>
                <c:pt idx="0">
                  <c:v>Semestre II</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('GAM-IND-004'!$D$36:$G$36,'GAM-IND-004'!$J$36)</c:f>
              <c:strCache>
                <c:ptCount val="5"/>
                <c:pt idx="4">
                  <c:v>RESULTADO</c:v>
                </c:pt>
              </c:strCache>
            </c:strRef>
          </c:cat>
          <c:val>
            <c:numRef>
              <c:f>('GAM-IND-004'!$D$39:$G$39,'GAM-IND-004'!$J$39)</c:f>
              <c:numCache>
                <c:formatCode>General</c:formatCode>
                <c:ptCount val="5"/>
              </c:numCache>
            </c:numRef>
          </c:val>
          <c:extLst>
            <c:ext xmlns:c16="http://schemas.microsoft.com/office/drawing/2014/chart" uri="{C3380CC4-5D6E-409C-BE32-E72D297353CC}">
              <c16:uniqueId val="{00000002-E8D4-44D4-B2F3-09E1A334E4C1}"/>
            </c:ext>
          </c:extLst>
        </c:ser>
        <c:dLbls>
          <c:showLegendKey val="0"/>
          <c:showVal val="0"/>
          <c:showCatName val="0"/>
          <c:showSerName val="0"/>
          <c:showPercent val="0"/>
          <c:showBubbleSize val="0"/>
        </c:dLbls>
        <c:gapWidth val="219"/>
        <c:overlap val="-27"/>
        <c:axId val="-997695312"/>
        <c:axId val="-997701296"/>
        <c:extLst/>
      </c:barChart>
      <c:catAx>
        <c:axId val="-99769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701296"/>
        <c:crosses val="autoZero"/>
        <c:auto val="1"/>
        <c:lblAlgn val="ctr"/>
        <c:lblOffset val="100"/>
        <c:noMultiLvlLbl val="0"/>
      </c:catAx>
      <c:valAx>
        <c:axId val="-99770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76953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Campo6</c:v>
          </c:tx>
          <c:spPr>
            <a:solidFill>
              <a:srgbClr val="92D050"/>
            </a:solidFill>
            <a:ln>
              <a:noFill/>
            </a:ln>
            <a:effectLst/>
          </c:spPr>
          <c:invertIfNegative val="0"/>
          <c:cat>
            <c:strRef>
              <c:f>'GDOC-IND-001'!$C$36:$C$37</c:f>
              <c:strCache>
                <c:ptCount val="2"/>
                <c:pt idx="0">
                  <c:v>Primer Trimestre</c:v>
                </c:pt>
                <c:pt idx="1">
                  <c:v>SegundoTrimestre</c:v>
                </c:pt>
              </c:strCache>
            </c:strRef>
          </c:cat>
          <c:val>
            <c:numRef>
              <c:f>'GDOC-IND-001'!$H$36:$H$37</c:f>
              <c:numCache>
                <c:formatCode>0</c:formatCode>
                <c:ptCount val="2"/>
                <c:pt idx="0">
                  <c:v>15851</c:v>
                </c:pt>
                <c:pt idx="1">
                  <c:v>8224</c:v>
                </c:pt>
              </c:numCache>
            </c:numRef>
          </c:val>
          <c:extLst>
            <c:ext xmlns:c16="http://schemas.microsoft.com/office/drawing/2014/chart" uri="{C3380CC4-5D6E-409C-BE32-E72D297353CC}">
              <c16:uniqueId val="{00000000-EB0C-4193-BAD1-AA86D5273FF8}"/>
            </c:ext>
          </c:extLst>
        </c:ser>
        <c:dLbls>
          <c:showLegendKey val="0"/>
          <c:showVal val="0"/>
          <c:showCatName val="0"/>
          <c:showSerName val="0"/>
          <c:showPercent val="0"/>
          <c:showBubbleSize val="0"/>
        </c:dLbls>
        <c:gapWidth val="140"/>
        <c:overlap val="-27"/>
        <c:axId val="-1073585296"/>
        <c:axId val="-1073584208"/>
      </c:barChart>
      <c:lineChart>
        <c:grouping val="standard"/>
        <c:varyColors val="0"/>
        <c:ser>
          <c:idx val="1"/>
          <c:order val="1"/>
          <c:tx>
            <c:v>Campo8</c:v>
          </c:tx>
          <c:spPr>
            <a:ln w="28575" cap="rnd">
              <a:solidFill>
                <a:schemeClr val="accent2"/>
              </a:solidFill>
              <a:round/>
            </a:ln>
            <a:effectLst/>
          </c:spPr>
          <c:marker>
            <c:symbol val="none"/>
          </c:marker>
          <c:cat>
            <c:strRef>
              <c:f>'GDOC-IND-001'!$C$36:$C$37</c:f>
              <c:strCache>
                <c:ptCount val="2"/>
                <c:pt idx="0">
                  <c:v>Primer Trimestre</c:v>
                </c:pt>
                <c:pt idx="1">
                  <c:v>SegundoTrimestre</c:v>
                </c:pt>
              </c:strCache>
            </c:strRef>
          </c:cat>
          <c:val>
            <c:numRef>
              <c:f>'GDOC-IND-001'!$J$36:$J$37</c:f>
              <c:numCache>
                <c:formatCode>0%</c:formatCode>
                <c:ptCount val="2"/>
                <c:pt idx="0">
                  <c:v>0.82924404917603978</c:v>
                </c:pt>
                <c:pt idx="1">
                  <c:v>0.74384949348769902</c:v>
                </c:pt>
              </c:numCache>
            </c:numRef>
          </c:val>
          <c:smooth val="0"/>
          <c:extLst>
            <c:ext xmlns:c16="http://schemas.microsoft.com/office/drawing/2014/chart" uri="{C3380CC4-5D6E-409C-BE32-E72D297353CC}">
              <c16:uniqueId val="{00000001-EB0C-4193-BAD1-AA86D5273FF8}"/>
            </c:ext>
          </c:extLst>
        </c:ser>
        <c:dLbls>
          <c:showLegendKey val="0"/>
          <c:showVal val="0"/>
          <c:showCatName val="0"/>
          <c:showSerName val="0"/>
          <c:showPercent val="0"/>
          <c:showBubbleSize val="0"/>
        </c:dLbls>
        <c:marker val="1"/>
        <c:smooth val="0"/>
        <c:axId val="-1294023664"/>
        <c:axId val="-1073582576"/>
      </c:lineChart>
      <c:catAx>
        <c:axId val="-1073585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Campo1</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4208"/>
        <c:crosses val="autoZero"/>
        <c:auto val="1"/>
        <c:lblAlgn val="ctr"/>
        <c:lblOffset val="100"/>
        <c:noMultiLvlLbl val="0"/>
      </c:catAx>
      <c:valAx>
        <c:axId val="-1073584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Campo6</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58529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0735825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Campo8</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4023664"/>
        <c:crosses val="max"/>
        <c:crossBetween val="between"/>
      </c:valAx>
      <c:catAx>
        <c:axId val="-1294023664"/>
        <c:scaling>
          <c:orientation val="minMax"/>
        </c:scaling>
        <c:delete val="1"/>
        <c:axPos val="b"/>
        <c:numFmt formatCode="General" sourceLinked="1"/>
        <c:majorTickMark val="out"/>
        <c:minorTickMark val="none"/>
        <c:tickLblPos val="nextTo"/>
        <c:crossAx val="-107358257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ATENCIÓN DE CONSULTAS DEL ARCHIVO CENTRAL Y DE GESTIÓN</a:t>
            </a:r>
            <a:endParaRPr lang="es-CO" sz="11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'GDOC-IND-002'!$H$35</c:f>
              <c:strCache>
                <c:ptCount val="1"/>
                <c:pt idx="0">
                  <c:v>Σ del tiempo empleado en la atención de consultas documentales del archivo central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'GDOC-IND-002'!$C$36:$C$39</c:f>
              <c:strCache>
                <c:ptCount val="4"/>
                <c:pt idx="0">
                  <c:v>Primer trimestre</c:v>
                </c:pt>
                <c:pt idx="1">
                  <c:v>Segundo trimestre</c:v>
                </c:pt>
                <c:pt idx="2">
                  <c:v>Tercer trimestre</c:v>
                </c:pt>
                <c:pt idx="3">
                  <c:v>Cuarto trimestre</c:v>
                </c:pt>
              </c:strCache>
            </c:strRef>
          </c:cat>
          <c:val>
            <c:numRef>
              <c:f>'GDOC-IND-002'!$H$36:$H$39</c:f>
              <c:numCache>
                <c:formatCode>0</c:formatCode>
                <c:ptCount val="4"/>
                <c:pt idx="0">
                  <c:v>21</c:v>
                </c:pt>
                <c:pt idx="1">
                  <c:v>75</c:v>
                </c:pt>
              </c:numCache>
            </c:numRef>
          </c:val>
          <c:extLst>
            <c:ext xmlns:c16="http://schemas.microsoft.com/office/drawing/2014/chart" uri="{C3380CC4-5D6E-409C-BE32-E72D297353CC}">
              <c16:uniqueId val="{00000000-3C65-45F2-B52F-D962715242C1}"/>
            </c:ext>
          </c:extLst>
        </c:ser>
        <c:ser>
          <c:idx val="5"/>
          <c:order val="5"/>
          <c:tx>
            <c:strRef>
              <c:f>'GDOC-IND-002'!$I$35</c:f>
              <c:strCache>
                <c:ptCount val="1"/>
                <c:pt idx="0">
                  <c:v>Total de consultas documentales del archivo central realizadas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c:v>
                </c:pt>
                <c:pt idx="2">
                  <c:v>Tercer trimestre</c:v>
                </c:pt>
                <c:pt idx="3">
                  <c:v>Cuarto trimestre</c:v>
                </c:pt>
              </c:strCache>
            </c:strRef>
          </c:cat>
          <c:val>
            <c:numRef>
              <c:f>'GDOC-IND-002'!$I$36:$I$39</c:f>
              <c:numCache>
                <c:formatCode>0</c:formatCode>
                <c:ptCount val="4"/>
                <c:pt idx="0">
                  <c:v>31</c:v>
                </c:pt>
                <c:pt idx="1">
                  <c:v>74</c:v>
                </c:pt>
              </c:numCache>
            </c:numRef>
          </c:val>
          <c:extLst>
            <c:ext xmlns:c16="http://schemas.microsoft.com/office/drawing/2014/chart" uri="{C3380CC4-5D6E-409C-BE32-E72D297353CC}">
              <c16:uniqueId val="{00000001-3C65-45F2-B52F-D962715242C1}"/>
            </c:ext>
          </c:extLst>
        </c:ser>
        <c:ser>
          <c:idx val="6"/>
          <c:order val="6"/>
          <c:tx>
            <c:strRef>
              <c:f>'GDOC-IND-002'!$J$35</c:f>
              <c:strCache>
                <c:ptCount val="1"/>
                <c:pt idx="0">
                  <c:v>RESULTADO</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'GDOC-IND-002'!$C$36:$C$39</c:f>
              <c:strCache>
                <c:ptCount val="4"/>
                <c:pt idx="0">
                  <c:v>Primer trimestre</c:v>
                </c:pt>
                <c:pt idx="1">
                  <c:v>Segundo trimestre</c:v>
                </c:pt>
                <c:pt idx="2">
                  <c:v>Tercer trimestre</c:v>
                </c:pt>
                <c:pt idx="3">
                  <c:v>Cuarto trimestre</c:v>
                </c:pt>
              </c:strCache>
            </c:strRef>
          </c:cat>
          <c:val>
            <c:numRef>
              <c:f>'GDOC-IND-002'!$J$36:$J$39</c:f>
              <c:numCache>
                <c:formatCode>0</c:formatCode>
                <c:ptCount val="4"/>
                <c:pt idx="0">
                  <c:v>1.4761904761904763</c:v>
                </c:pt>
                <c:pt idx="1">
                  <c:v>0.98666666666666669</c:v>
                </c:pt>
              </c:numCache>
            </c:numRef>
          </c:val>
          <c:extLst>
            <c:ext xmlns:c16="http://schemas.microsoft.com/office/drawing/2014/chart" uri="{C3380CC4-5D6E-409C-BE32-E72D297353CC}">
              <c16:uniqueId val="{00000002-3C65-45F2-B52F-D962715242C1}"/>
            </c:ext>
          </c:extLst>
        </c:ser>
        <c:dLbls>
          <c:showLegendKey val="0"/>
          <c:showVal val="0"/>
          <c:showCatName val="0"/>
          <c:showSerName val="0"/>
          <c:showPercent val="0"/>
          <c:showBubbleSize val="0"/>
        </c:dLbls>
        <c:gapWidth val="219"/>
        <c:overlap val="-27"/>
        <c:axId val="-1069413984"/>
        <c:axId val="-1069407456"/>
        <c:extLst>
          <c:ext xmlns:c15="http://schemas.microsoft.com/office/drawing/2012/chart" uri="{02D57815-91ED-43cb-92C2-25804820EDAC}">
            <c15:filteredBarSeries>
              <c15:ser>
                <c:idx val="0"/>
                <c:order val="0"/>
                <c:tx>
                  <c:strRef>
                    <c:extLst>
                      <c:ext uri="{02D57815-91ED-43cb-92C2-25804820EDAC}">
                        <c15:formulaRef>
                          <c15:sqref>'GDOC-IND-002'!$D$35</c15:sqref>
                        </c15:formulaRef>
                      </c:ext>
                    </c:extLst>
                    <c:strCache>
                      <c:ptCount val="1"/>
                    </c:strCache>
                  </c:strRef>
                </c:tx>
                <c:spPr>
                  <a:solidFill>
                    <a:schemeClr val="accent1"/>
                  </a:solidFill>
                  <a:ln>
                    <a:noFill/>
                  </a:ln>
                  <a:effectLst/>
                </c:spPr>
                <c:invertIfNegative val="0"/>
                <c:cat>
                  <c:strRef>
                    <c:extLst>
                      <c:ext uri="{02D57815-91ED-43cb-92C2-25804820EDAC}">
                        <c15:formulaRef>
                          <c15:sqref>'GDOC-IND-002'!$C$36:$C$39</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ormulaRef>
                          <c15:sqref>'GDOC-IND-002'!$D$36:$D$39</c15:sqref>
                        </c15:formulaRef>
                      </c:ext>
                    </c:extLst>
                    <c:numCache>
                      <c:formatCode>General</c:formatCode>
                      <c:ptCount val="4"/>
                    </c:numCache>
                  </c:numRef>
                </c:val>
                <c:extLst>
                  <c:ext xmlns:c16="http://schemas.microsoft.com/office/drawing/2014/chart" uri="{C3380CC4-5D6E-409C-BE32-E72D297353CC}">
                    <c16:uniqueId val="{00000003-3C65-45F2-B52F-D962715242C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'GDOC-IND-002'!$E$35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3C65-45F2-B52F-D962715242C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'GDOC-IND-002'!$F$35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3C65-45F2-B52F-D962715242C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'GDOC-IND-002'!$G$35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'GDOC-IND-002'!$C$36:$C$39</c15:sqref>
                        </c15:formulaRef>
                      </c:ext>
                    </c:extLst>
                    <c:strCache>
                      <c:ptCount val="4"/>
                      <c:pt idx="0">
                        <c:v>Primer trimestre</c:v>
                      </c:pt>
                      <c:pt idx="1">
                        <c:v>Segundo trimestre</c:v>
                      </c:pt>
                      <c:pt idx="2">
                        <c:v>Tercer trimestre</c:v>
                      </c:pt>
                      <c:pt idx="3">
                        <c:v>Cuarto trimestre</c:v>
                      </c:pt>
                    </c:strCache>
                  </c:strRef>
                </c:cat>
                <c:val>
                  <c:numRef>
                    <c:extLst xmlns:c15="http://schemas.microsoft.com/office/drawing/2012/chart">
                      <c:ext xmlns:c15="http://schemas.microsoft.com/office/drawing/2012/chart" uri="{02D57815-91ED-43cb-92C2-25804820EDAC}">
                        <c15:formulaRef>
                          <c15:sqref>'GDOC-IND-002'!$G$36:$G$39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3C65-45F2-B52F-D962715242C1}"/>
                  </c:ext>
                </c:extLst>
              </c15:ser>
            </c15:filteredBarSeries>
          </c:ext>
        </c:extLst>
      </c:barChart>
      <c:catAx>
        <c:axId val="-106941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407456"/>
        <c:crosses val="autoZero"/>
        <c:auto val="1"/>
        <c:lblAlgn val="ctr"/>
        <c:lblOffset val="100"/>
        <c:noMultiLvlLbl val="0"/>
      </c:catAx>
      <c:valAx>
        <c:axId val="-106940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4139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0" i="0" baseline="0">
                <a:effectLst/>
              </a:rPr>
              <a:t>CUMPLIMIENTO DE LOS TRÁMITES EN EL SGDEA - APLICATIVO ORFEO</a:t>
            </a:r>
            <a:endParaRPr lang="es-CO" sz="105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285401814740347E-2"/>
          <c:y val="0.16161543029711334"/>
          <c:w val="0.89982908134688522"/>
          <c:h val="0.57848334542230639"/>
        </c:manualLayout>
      </c:layout>
      <c:barChart>
        <c:barDir val="col"/>
        <c:grouping val="clustered"/>
        <c:varyColors val="0"/>
        <c:ser>
          <c:idx val="4"/>
          <c:order val="4"/>
          <c:tx>
            <c:strRef>
              <c:f>'GDOC-IND-003'!$H$35</c:f>
              <c:strCache>
                <c:ptCount val="1"/>
                <c:pt idx="0">
                  <c:v>No de  radicados anulados en el periodo</c:v>
                </c:pt>
              </c:strCache>
            </c:strRef>
          </c:tx>
          <c:spPr>
            <a:solidFill>
              <a:schemeClr val="accent5"/>
            </a:solidFill>
            <a:ln>
              <a:noFill/>
            </a:ln>
            <a:effectLst/>
          </c:spPr>
          <c:invertIfNegative val="0"/>
          <c:cat>
            <c:strRef>
              <c:f>'GDOC-IND-003'!$C$36:$C$39</c:f>
              <c:strCache>
                <c:ptCount val="2"/>
                <c:pt idx="0">
                  <c:v>Primer trimestre</c:v>
                </c:pt>
                <c:pt idx="1">
                  <c:v>Segundo Trimestre</c:v>
                </c:pt>
              </c:strCache>
            </c:strRef>
          </c:cat>
          <c:val>
            <c:numRef>
              <c:f>'GDOC-IND-003'!$H$36:$H$39</c:f>
              <c:numCache>
                <c:formatCode>0</c:formatCode>
                <c:ptCount val="4"/>
                <c:pt idx="0">
                  <c:v>56</c:v>
                </c:pt>
                <c:pt idx="1">
                  <c:v>19</c:v>
                </c:pt>
              </c:numCache>
            </c:numRef>
          </c:val>
          <c:extLst>
            <c:ext xmlns:c16="http://schemas.microsoft.com/office/drawing/2014/chart" uri="{C3380CC4-5D6E-409C-BE32-E72D297353CC}">
              <c16:uniqueId val="{00000000-D3F2-40BF-BE81-877ACFE13BFD}"/>
            </c:ext>
          </c:extLst>
        </c:ser>
        <c:ser>
          <c:idx val="5"/>
          <c:order val="5"/>
          <c:tx>
            <c:strRef>
              <c:f>'GDOC-IND-003'!$I$35</c:f>
              <c:strCache>
                <c:ptCount val="1"/>
                <c:pt idx="0">
                  <c:v>Total de radicados  en el periodo</c:v>
                </c:pt>
              </c:strCache>
            </c:strRef>
          </c:tx>
          <c:spPr>
            <a:solidFill>
              <a:schemeClr val="accent6"/>
            </a:solidFill>
            <a:ln>
              <a:noFill/>
            </a:ln>
            <a:effectLst/>
          </c:spPr>
          <c:invertIfNegative val="0"/>
          <c:dLbls>
            <c:dLbl>
              <c:idx val="2"/>
              <c:layout>
                <c:manualLayout>
                  <c:x val="8.0555555555555561E-2"/>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F2-40BF-BE81-877ACFE13B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'GDOC-IND-003'!$C$36:$C$39</c:f>
              <c:strCache>
                <c:ptCount val="2"/>
                <c:pt idx="0">
                  <c:v>Primer trimestre</c:v>
                </c:pt>
                <c:pt idx="1">
                  <c:v>Segundo Trimestre</c:v>
                </c:pt>
              </c:strCache>
            </c:strRef>
          </c:cat>
          <c:val>
            <c:numRef>
              <c:f>'GDOC-IND-003'!$I$36:$I$39</c:f>
              <c:numCache>
                <c:formatCode>0</c:formatCode>
                <c:ptCount val="4"/>
                <c:pt idx="0">
                  <c:v>14765</c:v>
                </c:pt>
                <c:pt idx="1">
                  <c:v>8864</c:v>
                </c:pt>
              </c:numCache>
            </c:numRef>
          </c:val>
          <c:extLst>
            <c:ext xmlns:c16="http://schemas.microsoft.com/office/drawing/2014/chart" uri="{C3380CC4-5D6E-409C-BE32-E72D297353CC}">
              <c16:uniqueId val="{00000002-D3F2-40BF-BE81-877ACFE13BFD}"/>
            </c:ext>
          </c:extLst>
        </c:ser>
        <c:dLbls>
          <c:showLegendKey val="0"/>
          <c:showVal val="0"/>
          <c:showCatName val="0"/>
          <c:showSerName val="0"/>
          <c:showPercent val="0"/>
          <c:showBubbleSize val="0"/>
        </c:dLbls>
        <c:gapWidth val="219"/>
        <c:overlap val="-27"/>
        <c:axId val="-1069406368"/>
        <c:axId val="-1069414528"/>
        <c:extLst>
          <c:ext xmlns:c15="http://schemas.microsoft.com/office/drawing/2012/chart" uri="{02D57815-91ED-43cb-92C2-25804820EDAC}">
            <c15:filteredBarSeries>
              <c15:ser>
                <c:idx val="0"/>
                <c:order val="0"/>
                <c:tx>
                  <c:strRef>
                    <c:extLst>
                      <c:ext uri="{02D57815-91ED-43cb-92C2-25804820EDAC}">
                        <c15:formulaRef>
                          <c15:sqref>'GDOC-IND-003'!$D$35</c15:sqref>
                        </c15:formulaRef>
                      </c:ext>
                    </c:extLst>
                    <c:strCache>
                      <c:ptCount val="1"/>
                    </c:strCache>
                  </c:strRef>
                </c:tx>
                <c:spPr>
                  <a:solidFill>
                    <a:schemeClr val="accent1"/>
                  </a:solidFill>
                  <a:ln>
                    <a:noFill/>
                  </a:ln>
                  <a:effectLst/>
                </c:spPr>
                <c:invertIfNegative val="0"/>
                <c:cat>
                  <c:strRef>
                    <c:extLst>
                      <c:ext uri="{02D57815-91ED-43cb-92C2-25804820EDAC}">
                        <c15:formulaRef>
                          <c15:sqref>'GDOC-IND-003'!$C$36:$C$39</c15:sqref>
                        </c15:formulaRef>
                      </c:ext>
                    </c:extLst>
                    <c:strCache>
                      <c:ptCount val="2"/>
                      <c:pt idx="0">
                        <c:v>Primer trimestre</c:v>
                      </c:pt>
                      <c:pt idx="1">
                        <c:v>Segundo Trimestre</c:v>
                      </c:pt>
                    </c:strCache>
                  </c:strRef>
                </c:cat>
                <c:val>
                  <c:numRef>
                    <c:extLst>
                      <c:ext uri="{02D57815-91ED-43cb-92C2-25804820EDAC}">
                        <c15:formulaRef>
                          <c15:sqref>'GDOC-IND-003'!$D$36:$D$39</c15:sqref>
                        </c15:formulaRef>
                      </c:ext>
                    </c:extLst>
                    <c:numCache>
                      <c:formatCode>General</c:formatCode>
                      <c:ptCount val="4"/>
                    </c:numCache>
                  </c:numRef>
                </c:val>
                <c:extLst>
                  <c:ext xmlns:c16="http://schemas.microsoft.com/office/drawing/2014/chart" uri="{C3380CC4-5D6E-409C-BE32-E72D297353CC}">
                    <c16:uniqueId val="{00000005-D3F2-40BF-BE81-877ACFE13BF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'GDOC-IND-003'!$E$35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'GDOC-IND-003'!$C$36:$C$39</c15:sqref>
                        </c15:formulaRef>
                      </c:ext>
                    </c:extLst>
                    <c:strCache>
                      <c:ptCount val="2"/>
                      <c:pt idx="0">
                        <c:v>Primer trimestre</c:v>
                      </c:pt>
                      <c:pt idx="1">
                        <c:v>Segundo Trimestre</c:v>
                      </c:pt>
                    </c:strCache>
                  </c:strRef>
                </c:cat>
                <c:val>
                  <c:numRef>
                    <c:extLst xmlns:c15="http://schemas.microsoft.com/office/drawing/2012/chart">
                      <c:ext xmlns:c15="http://schemas.microsoft.com/office/drawing/2012/chart" uri="{02D57815-91ED-43cb-92C2-25804820EDAC}">
                        <c15:formulaRef>
                          <c15:sqref>'GDOC-IND-003'!$E$36:$E$39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D3F2-40BF-BE81-877ACFE13BF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'GDOC-IND-003'!$F$35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'GDOC-IND-003'!$C$36:$C$39</c15:sqref>
                        </c15:formulaRef>
                      </c:ext>
                    </c:extLst>
                    <c:strCache>
                      <c:ptCount val="2"/>
                      <c:pt idx="0">
                        <c:v>Primer trimestre</c:v>
                      </c:pt>
                      <c:pt idx="1">
                        <c:v>Segundo Trimestre</c:v>
                      </c:pt>
                    </c:strCache>
                  </c:strRef>
                </c:cat>
                <c:val>
                  <c:numRef>
                    <c:extLst xmlns:c15="http://schemas.microsoft.com/office/drawing/2012/chart">
                      <c:ext xmlns:c15="http://schemas.microsoft.com/office/drawing/2012/chart" uri="{02D57815-91ED-43cb-92C2-25804820EDAC}">
                        <c15:formulaRef>
                          <c15:sqref>'GDOC-IND-003'!$F$36:$F$39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7-D3F2-40BF-BE81-877ACFE13BF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'GDOC-IND-003'!$G$35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'GDOC-IND-003'!$C$36:$C$39</c15:sqref>
                        </c15:formulaRef>
                      </c:ext>
                    </c:extLst>
                    <c:strCache>
                      <c:ptCount val="2"/>
                      <c:pt idx="0">
                        <c:v>Primer trimestre</c:v>
                      </c:pt>
                      <c:pt idx="1">
                        <c:v>Segundo Trimestre</c:v>
                      </c:pt>
                    </c:strCache>
                  </c:strRef>
                </c:cat>
                <c:val>
                  <c:numRef>
                    <c:extLst xmlns:c15="http://schemas.microsoft.com/office/drawing/2012/chart">
                      <c:ext xmlns:c15="http://schemas.microsoft.com/office/drawing/2012/chart" uri="{02D57815-91ED-43cb-92C2-25804820EDAC}">
                        <c15:formulaRef>
                          <c15:sqref>'GDOC-IND-003'!$G$36:$G$39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8-D3F2-40BF-BE81-877ACFE13BFD}"/>
                  </c:ext>
                </c:extLst>
              </c15:ser>
            </c15:filteredBarSeries>
          </c:ext>
        </c:extLst>
      </c:barChart>
      <c:lineChart>
        <c:grouping val="standard"/>
        <c:varyColors val="0"/>
        <c:ser>
          <c:idx val="6"/>
          <c:order val="6"/>
          <c:tx>
            <c:strRef>
              <c:f>'GDOC-IND-003'!$J$35</c:f>
              <c:strCache>
                <c:ptCount val="1"/>
                <c:pt idx="0">
                  <c:v>RESULTADO</c:v>
                </c:pt>
              </c:strCache>
            </c:strRef>
          </c:tx>
          <c:spPr>
            <a:ln w="28575" cap="rnd">
              <a:solidFill>
                <a:schemeClr val="accent1">
                  <a:lumMod val="60000"/>
                </a:schemeClr>
              </a:solidFill>
              <a:round/>
            </a:ln>
            <a:effectLst/>
          </c:spPr>
          <c:marker>
            <c:symbol val="none"/>
          </c:marker>
          <c:dLbls>
            <c:dLbl>
              <c:idx val="2"/>
              <c:layout>
                <c:manualLayout>
                  <c:x val="-1.0185067526415994E-16"/>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F2-40BF-BE81-877ACFE13B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'GDOC-IND-003'!$C$36:$C$39</c:f>
              <c:strCache>
                <c:ptCount val="2"/>
                <c:pt idx="0">
                  <c:v>Primer trimestre</c:v>
                </c:pt>
                <c:pt idx="1">
                  <c:v>Segundo Trimestre</c:v>
                </c:pt>
              </c:strCache>
            </c:strRef>
          </c:cat>
          <c:val>
            <c:numRef>
              <c:f>'GDOC-IND-003'!$J$36:$J$39</c:f>
              <c:numCache>
                <c:formatCode>0.0%</c:formatCode>
                <c:ptCount val="4"/>
                <c:pt idx="0">
                  <c:v>3.7927531324077209E-3</c:v>
                </c:pt>
                <c:pt idx="1">
                  <c:v>2.1435018050541517E-3</c:v>
                </c:pt>
              </c:numCache>
            </c:numRef>
          </c:val>
          <c:smooth val="0"/>
          <c:extLst>
            <c:ext xmlns:c16="http://schemas.microsoft.com/office/drawing/2014/chart" uri="{C3380CC4-5D6E-409C-BE32-E72D297353CC}">
              <c16:uniqueId val="{00000004-D3F2-40BF-BE81-877ACFE13BFD}"/>
            </c:ext>
          </c:extLst>
        </c:ser>
        <c:dLbls>
          <c:showLegendKey val="0"/>
          <c:showVal val="0"/>
          <c:showCatName val="0"/>
          <c:showSerName val="0"/>
          <c:showPercent val="0"/>
          <c:showBubbleSize val="0"/>
        </c:dLbls>
        <c:marker val="1"/>
        <c:smooth val="0"/>
        <c:axId val="-1069404736"/>
        <c:axId val="-1069412896"/>
      </c:lineChart>
      <c:catAx>
        <c:axId val="-1069406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414528"/>
        <c:crosses val="autoZero"/>
        <c:auto val="1"/>
        <c:lblAlgn val="ctr"/>
        <c:lblOffset val="100"/>
        <c:noMultiLvlLbl val="0"/>
      </c:catAx>
      <c:valAx>
        <c:axId val="-106941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406368"/>
        <c:crosses val="autoZero"/>
        <c:crossBetween val="between"/>
      </c:valAx>
      <c:valAx>
        <c:axId val="-1069412896"/>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404736"/>
        <c:crosses val="max"/>
        <c:crossBetween val="between"/>
      </c:valAx>
      <c:catAx>
        <c:axId val="-1069404736"/>
        <c:scaling>
          <c:orientation val="minMax"/>
        </c:scaling>
        <c:delete val="1"/>
        <c:axPos val="b"/>
        <c:numFmt formatCode="General" sourceLinked="1"/>
        <c:majorTickMark val="none"/>
        <c:minorTickMark val="none"/>
        <c:tickLblPos val="nextTo"/>
        <c:crossAx val="-106941289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'CODI-IND-001'!$H$35</c:f>
              <c:strCache>
                <c:ptCount val="1"/>
                <c:pt idx="0">
                  <c:v>N° de expedientes tramitados con fecha de vencimiento en el trimestre a reportar</c:v>
                </c:pt>
              </c:strCache>
            </c:strRef>
          </c:tx>
          <c:spPr>
            <a:solidFill>
              <a:schemeClr val="accent5"/>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'CODI-IND-001'!$H$36:$H$40</c:f>
              <c:numCache>
                <c:formatCode>0</c:formatCode>
                <c:ptCount val="5"/>
                <c:pt idx="0">
                  <c:v>11</c:v>
                </c:pt>
                <c:pt idx="1">
                  <c:v>13</c:v>
                </c:pt>
                <c:pt idx="4" formatCode="_(* #,##0_);_(* \(#,##0\);_(* &quot;-&quot;??_);_(@_)">
                  <c:v>24</c:v>
                </c:pt>
              </c:numCache>
            </c:numRef>
          </c:val>
          <c:extLst>
            <c:ext xmlns:c16="http://schemas.microsoft.com/office/drawing/2014/chart" uri="{C3380CC4-5D6E-409C-BE32-E72D297353CC}">
              <c16:uniqueId val="{00000000-7572-4C4D-939B-1EA65A3B8EA2}"/>
            </c:ext>
          </c:extLst>
        </c:ser>
        <c:ser>
          <c:idx val="5"/>
          <c:order val="5"/>
          <c:tx>
            <c:strRef>
              <c:f>'CODI-IND-001'!$I$35</c:f>
              <c:strCache>
                <c:ptCount val="1"/>
                <c:pt idx="0">
                  <c:v>N° total de expedientes con fecha de vencimiento en el trimestre a reportar</c:v>
                </c:pt>
              </c:strCache>
            </c:strRef>
          </c:tx>
          <c:spPr>
            <a:solidFill>
              <a:schemeClr val="accent6"/>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'CODI-IND-001'!$I$36:$I$40</c:f>
              <c:numCache>
                <c:formatCode>0</c:formatCode>
                <c:ptCount val="5"/>
                <c:pt idx="0">
                  <c:v>3</c:v>
                </c:pt>
                <c:pt idx="1">
                  <c:v>2</c:v>
                </c:pt>
                <c:pt idx="4" formatCode="_(* #,##0_);_(* \(#,##0\);_(* &quot;-&quot;??_);_(@_)">
                  <c:v>5</c:v>
                </c:pt>
              </c:numCache>
            </c:numRef>
          </c:val>
          <c:extLst>
            <c:ext xmlns:c16="http://schemas.microsoft.com/office/drawing/2014/chart" uri="{C3380CC4-5D6E-409C-BE32-E72D297353CC}">
              <c16:uniqueId val="{00000001-7572-4C4D-939B-1EA65A3B8EA2}"/>
            </c:ext>
          </c:extLst>
        </c:ser>
        <c:ser>
          <c:idx val="6"/>
          <c:order val="6"/>
          <c:tx>
            <c:strRef>
              <c:f>'CODI-IND-001'!$J$35</c:f>
              <c:strCache>
                <c:ptCount val="1"/>
                <c:pt idx="0">
                  <c:v>RESULTADO</c:v>
                </c:pt>
              </c:strCache>
            </c:strRef>
          </c:tx>
          <c:spPr>
            <a:solidFill>
              <a:schemeClr val="accent1">
                <a:lumMod val="60000"/>
              </a:schemeClr>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'CODI-IND-001'!$J$36:$J$40</c:f>
              <c:numCache>
                <c:formatCode>0%</c:formatCode>
                <c:ptCount val="5"/>
                <c:pt idx="0">
                  <c:v>3.6666666666666665</c:v>
                </c:pt>
                <c:pt idx="1">
                  <c:v>6.5</c:v>
                </c:pt>
                <c:pt idx="2">
                  <c:v>0</c:v>
                </c:pt>
                <c:pt idx="3">
                  <c:v>0</c:v>
                </c:pt>
                <c:pt idx="4">
                  <c:v>3.67</c:v>
                </c:pt>
              </c:numCache>
            </c:numRef>
          </c:val>
          <c:extLst>
            <c:ext xmlns:c16="http://schemas.microsoft.com/office/drawing/2014/chart" uri="{C3380CC4-5D6E-409C-BE32-E72D297353CC}">
              <c16:uniqueId val="{00000002-7572-4C4D-939B-1EA65A3B8EA2}"/>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'CODI-IND-001'!$D$35</c15:sqref>
                        </c15:formulaRef>
                      </c:ext>
                    </c:extLst>
                    <c:strCache>
                      <c:ptCount val="1"/>
                    </c:strCache>
                  </c:strRef>
                </c:tx>
                <c:spPr>
                  <a:solidFill>
                    <a:schemeClr val="accent1"/>
                  </a:solidFill>
                  <a:ln>
                    <a:noFill/>
                  </a:ln>
                  <a:effectLst/>
                </c:spPr>
                <c:invertIfNegative val="0"/>
                <c:cat>
                  <c:strRef>
                    <c:extLst>
                      <c:ex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'CODI-IND-001'!$D$36:$D$40</c15:sqref>
                        </c15:formulaRef>
                      </c:ext>
                    </c:extLst>
                    <c:numCache>
                      <c:formatCode>General</c:formatCode>
                      <c:ptCount val="5"/>
                    </c:numCache>
                  </c:numRef>
                </c:val>
                <c:extLst>
                  <c:ext xmlns:c16="http://schemas.microsoft.com/office/drawing/2014/chart" uri="{C3380CC4-5D6E-409C-BE32-E72D297353CC}">
                    <c16:uniqueId val="{00000003-7572-4C4D-939B-1EA65A3B8EA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'CODI-IND-001'!$E$35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7572-4C4D-939B-1EA65A3B8E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'CODI-IND-001'!$F$35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7572-4C4D-939B-1EA65A3B8E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'CODI-IND-001'!$G$35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7572-4C4D-939B-1EA65A3B8EA2}"/>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'[34]CEM-IND-001-V11'!$D$35</c:f>
              <c:strCache>
                <c:ptCount val="1"/>
                <c:pt idx="0">
                  <c:v>0</c:v>
                </c:pt>
              </c:strCache>
            </c:strRef>
          </c:tx>
          <c:spPr>
            <a:solidFill>
              <a:schemeClr val="accent1"/>
            </a:solidFill>
            <a:ln>
              <a:noFill/>
            </a:ln>
            <a:effectLst/>
          </c:spPr>
          <c:invertIfNegative val="0"/>
          <c:cat>
            <c:strRef>
              <c:f>'[34]CEM-IND-001-V11'!$C$36:$C$40</c:f>
              <c:strCache>
                <c:ptCount val="5"/>
                <c:pt idx="0">
                  <c:v>Trimestre 1</c:v>
                </c:pt>
                <c:pt idx="1">
                  <c:v>Trimestre 2</c:v>
                </c:pt>
                <c:pt idx="2">
                  <c:v>Trimestre 3</c:v>
                </c:pt>
                <c:pt idx="3">
                  <c:v>Trimestre 4</c:v>
                </c:pt>
                <c:pt idx="4">
                  <c:v>SUMATORIA</c:v>
                </c:pt>
              </c:strCache>
            </c:strRef>
          </c:cat>
          <c:val>
            <c:numRef>
              <c:f>'[34]CEM-IND-001-V11'!$D$36:$D$40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5535-433B-A285-3AB8D90449D1}"/>
            </c:ext>
          </c:extLst>
        </c:ser>
        <c:ser>
          <c:idx val="1"/>
          <c:order val="1"/>
          <c:tx>
            <c:strRef>
              <c:f>'[34]CEM-IND-001-V11'!$E$35</c:f>
              <c:strCache>
                <c:ptCount val="1"/>
                <c:pt idx="0">
                  <c:v>0</c:v>
                </c:pt>
              </c:strCache>
            </c:strRef>
          </c:tx>
          <c:spPr>
            <a:solidFill>
              <a:schemeClr val="accent2"/>
            </a:solidFill>
            <a:ln>
              <a:noFill/>
            </a:ln>
            <a:effectLst/>
          </c:spPr>
          <c:invertIfNegative val="0"/>
          <c:cat>
            <c:strRef>
              <c:f>'[34]CEM-IND-001-V11'!$C$36:$C$40</c:f>
              <c:strCache>
                <c:ptCount val="5"/>
                <c:pt idx="0">
                  <c:v>Trimestre 1</c:v>
                </c:pt>
                <c:pt idx="1">
                  <c:v>Trimestre 2</c:v>
                </c:pt>
                <c:pt idx="2">
                  <c:v>Trimestre 3</c:v>
                </c:pt>
                <c:pt idx="3">
                  <c:v>Trimestre 4</c:v>
                </c:pt>
                <c:pt idx="4">
                  <c:v>SUMATORIA</c:v>
                </c:pt>
              </c:strCache>
            </c:strRef>
          </c:cat>
          <c:val>
            <c:numRef>
              <c:f>'[34]CEM-IND-001-V11'!$E$36:$E$40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5535-433B-A285-3AB8D90449D1}"/>
            </c:ext>
          </c:extLst>
        </c:ser>
        <c:ser>
          <c:idx val="2"/>
          <c:order val="2"/>
          <c:tx>
            <c:strRef>
              <c:f>'[34]CEM-IND-001-V11'!$F$35</c:f>
              <c:strCache>
                <c:ptCount val="1"/>
                <c:pt idx="0">
                  <c:v>0</c:v>
                </c:pt>
              </c:strCache>
            </c:strRef>
          </c:tx>
          <c:spPr>
            <a:solidFill>
              <a:schemeClr val="accent3"/>
            </a:solidFill>
            <a:ln>
              <a:noFill/>
            </a:ln>
            <a:effectLst/>
          </c:spPr>
          <c:invertIfNegative val="0"/>
          <c:cat>
            <c:strRef>
              <c:f>'[34]CEM-IND-001-V11'!$C$36:$C$40</c:f>
              <c:strCache>
                <c:ptCount val="5"/>
                <c:pt idx="0">
                  <c:v>Trimestre 1</c:v>
                </c:pt>
                <c:pt idx="1">
                  <c:v>Trimestre 2</c:v>
                </c:pt>
                <c:pt idx="2">
                  <c:v>Trimestre 3</c:v>
                </c:pt>
                <c:pt idx="3">
                  <c:v>Trimestre 4</c:v>
                </c:pt>
                <c:pt idx="4">
                  <c:v>SUMATORIA</c:v>
                </c:pt>
              </c:strCache>
            </c:strRef>
          </c:cat>
          <c:val>
            <c:numRef>
              <c:f>'[34]CEM-IND-001-V11'!$F$36:$F$40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5535-433B-A285-3AB8D90449D1}"/>
            </c:ext>
          </c:extLst>
        </c:ser>
        <c:ser>
          <c:idx val="3"/>
          <c:order val="3"/>
          <c:tx>
            <c:strRef>
              <c:f>'[34]CEM-IND-001-V11'!$G$35</c:f>
              <c:strCache>
                <c:ptCount val="1"/>
                <c:pt idx="0">
                  <c:v>0</c:v>
                </c:pt>
              </c:strCache>
            </c:strRef>
          </c:tx>
          <c:spPr>
            <a:solidFill>
              <a:schemeClr val="accent4"/>
            </a:solidFill>
            <a:ln>
              <a:noFill/>
            </a:ln>
            <a:effectLst/>
          </c:spPr>
          <c:invertIfNegative val="0"/>
          <c:cat>
            <c:strRef>
              <c:f>'[34]CEM-IND-001-V11'!$C$36:$C$40</c:f>
              <c:strCache>
                <c:ptCount val="5"/>
                <c:pt idx="0">
                  <c:v>Trimestre 1</c:v>
                </c:pt>
                <c:pt idx="1">
                  <c:v>Trimestre 2</c:v>
                </c:pt>
                <c:pt idx="2">
                  <c:v>Trimestre 3</c:v>
                </c:pt>
                <c:pt idx="3">
                  <c:v>Trimestre 4</c:v>
                </c:pt>
                <c:pt idx="4">
                  <c:v>SUMATORIA</c:v>
                </c:pt>
              </c:strCache>
            </c:strRef>
          </c:cat>
          <c:val>
            <c:numRef>
              <c:f>'[34]CEM-IND-001-V11'!$G$36:$G$40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5535-433B-A285-3AB8D90449D1}"/>
            </c:ext>
          </c:extLst>
        </c:ser>
        <c:ser>
          <c:idx val="4"/>
          <c:order val="4"/>
          <c:tx>
            <c:strRef>
              <c:f>'[34]CEM-IND-001-V11'!$H$35</c:f>
              <c:strCache>
                <c:ptCount val="1"/>
                <c:pt idx="0">
                  <c:v>Sumatoria de actividades del PAA ejecutadas</c:v>
                </c:pt>
              </c:strCache>
            </c:strRef>
          </c:tx>
          <c:spPr>
            <a:solidFill>
              <a:schemeClr val="accent5"/>
            </a:solidFill>
            <a:ln>
              <a:noFill/>
            </a:ln>
            <a:effectLst/>
          </c:spPr>
          <c:invertIfNegative val="0"/>
          <c:dLbls>
            <c:dLbl>
              <c:idx val="0"/>
              <c:tx>
                <c:rich>
                  <a:bodyPr/>
                  <a:lstStyle/>
                  <a:p>
                    <a:r>
                      <a:rPr lang="en-US"/>
                      <a:t>34</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35-433B-A285-3AB8D9044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'[34]CEM-IND-001-V11'!$C$36:$C$40</c:f>
              <c:strCache>
                <c:ptCount val="5"/>
                <c:pt idx="0">
                  <c:v>Trimestre 1</c:v>
                </c:pt>
                <c:pt idx="1">
                  <c:v>Trimestre 2</c:v>
                </c:pt>
                <c:pt idx="2">
                  <c:v>Trimestre 3</c:v>
                </c:pt>
                <c:pt idx="3">
                  <c:v>Trimestre 4</c:v>
                </c:pt>
                <c:pt idx="4">
                  <c:v>SUMATORIA</c:v>
                </c:pt>
              </c:strCache>
            </c:strRef>
          </c:cat>
          <c:val>
            <c:numRef>
              <c:f>'[34]CEM-IND-001-V11'!$H$36:$H$40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5-5535-433B-A285-3AB8D90449D1}"/>
            </c:ext>
          </c:extLst>
        </c:ser>
        <c:ser>
          <c:idx val="5"/>
          <c:order val="5"/>
          <c:tx>
            <c:strRef>
              <c:f>'[34]CEM-IND-001-V11'!$I$35</c:f>
              <c:strCache>
                <c:ptCount val="1"/>
                <c:pt idx="0">
                  <c:v>Sumatoria de actividades del PAA programadas</c:v>
                </c:pt>
              </c:strCache>
            </c:strRef>
          </c:tx>
          <c:spPr>
            <a:solidFill>
              <a:srgbClr val="FFC000"/>
            </a:solidFill>
            <a:ln>
              <a:noFill/>
            </a:ln>
            <a:effectLst/>
          </c:spPr>
          <c:invertIfNegative val="0"/>
          <c:dLbls>
            <c:dLbl>
              <c:idx val="0"/>
              <c:tx>
                <c:rich>
                  <a:bodyPr/>
                  <a:lstStyle/>
                  <a:p>
                    <a:r>
                      <a:rPr lang="en-US"/>
                      <a:t>35</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35-433B-A285-3AB8D9044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'[34]CEM-IND-001-V11'!$C$36:$C$40</c:f>
              <c:strCache>
                <c:ptCount val="5"/>
                <c:pt idx="0">
                  <c:v>Trimestre 1</c:v>
                </c:pt>
                <c:pt idx="1">
                  <c:v>Trimestre 2</c:v>
                </c:pt>
                <c:pt idx="2">
                  <c:v>Trimestre 3</c:v>
                </c:pt>
                <c:pt idx="3">
                  <c:v>Trimestre 4</c:v>
                </c:pt>
                <c:pt idx="4">
                  <c:v>SUMATORIA</c:v>
                </c:pt>
              </c:strCache>
            </c:strRef>
          </c:cat>
          <c:val>
            <c:numRef>
              <c:f>'[34]CEM-IND-001-V11'!$I$36:$I$40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7-5535-433B-A285-3AB8D90449D1}"/>
            </c:ext>
          </c:extLst>
        </c:ser>
        <c:ser>
          <c:idx val="6"/>
          <c:order val="6"/>
          <c:tx>
            <c:strRef>
              <c:f>'[34]CEM-IND-001-V11'!$J$35</c:f>
              <c:strCache>
                <c:ptCount val="1"/>
                <c:pt idx="0">
                  <c:v>% cumplimiento</c:v>
                </c:pt>
              </c:strCache>
            </c:strRef>
          </c:tx>
          <c:spPr>
            <a:solidFill>
              <a:srgbClr val="00B050"/>
            </a:solidFill>
            <a:ln>
              <a:noFill/>
            </a:ln>
            <a:effectLst/>
          </c:spPr>
          <c:invertIfNegative val="0"/>
          <c:dLbls>
            <c:dLbl>
              <c:idx val="0"/>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35-433B-A285-3AB8D90449D1}"/>
                </c:ext>
              </c:extLst>
            </c:dLbl>
            <c:dLbl>
              <c:idx val="1"/>
              <c:delete val="1"/>
              <c:extLst>
                <c:ext xmlns:c15="http://schemas.microsoft.com/office/drawing/2012/chart" uri="{CE6537A1-D6FC-4f65-9D91-7224C49458BB}"/>
                <c:ext xmlns:c16="http://schemas.microsoft.com/office/drawing/2014/chart" uri="{C3380CC4-5D6E-409C-BE32-E72D297353CC}">
                  <c16:uniqueId val="{00000009-5535-433B-A285-3AB8D90449D1}"/>
                </c:ext>
              </c:extLst>
            </c:dLbl>
            <c:dLbl>
              <c:idx val="2"/>
              <c:delete val="1"/>
              <c:extLst>
                <c:ext xmlns:c15="http://schemas.microsoft.com/office/drawing/2012/chart" uri="{CE6537A1-D6FC-4f65-9D91-7224C49458BB}"/>
                <c:ext xmlns:c16="http://schemas.microsoft.com/office/drawing/2014/chart" uri="{C3380CC4-5D6E-409C-BE32-E72D297353CC}">
                  <c16:uniqueId val="{0000000A-5535-433B-A285-3AB8D90449D1}"/>
                </c:ext>
              </c:extLst>
            </c:dLbl>
            <c:dLbl>
              <c:idx val="3"/>
              <c:delete val="1"/>
              <c:extLst>
                <c:ext xmlns:c15="http://schemas.microsoft.com/office/drawing/2012/chart" uri="{CE6537A1-D6FC-4f65-9D91-7224C49458BB}"/>
                <c:ext xmlns:c16="http://schemas.microsoft.com/office/drawing/2014/chart" uri="{C3380CC4-5D6E-409C-BE32-E72D297353CC}">
                  <c16:uniqueId val="{0000000B-5535-433B-A285-3AB8D90449D1}"/>
                </c:ext>
              </c:extLst>
            </c:dLbl>
            <c:dLbl>
              <c:idx val="4"/>
              <c:delete val="1"/>
              <c:extLst>
                <c:ext xmlns:c15="http://schemas.microsoft.com/office/drawing/2012/chart" uri="{CE6537A1-D6FC-4f65-9D91-7224C49458BB}"/>
                <c:ext xmlns:c16="http://schemas.microsoft.com/office/drawing/2014/chart" uri="{C3380CC4-5D6E-409C-BE32-E72D297353CC}">
                  <c16:uniqueId val="{0000000C-5535-433B-A285-3AB8D9044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'[34]CEM-IND-001-V11'!$C$36:$C$40</c:f>
              <c:strCache>
                <c:ptCount val="5"/>
                <c:pt idx="0">
                  <c:v>Trimestre 1</c:v>
                </c:pt>
                <c:pt idx="1">
                  <c:v>Trimestre 2</c:v>
                </c:pt>
                <c:pt idx="2">
                  <c:v>Trimestre 3</c:v>
                </c:pt>
                <c:pt idx="3">
                  <c:v>Trimestre 4</c:v>
                </c:pt>
                <c:pt idx="4">
                  <c:v>SUMATORIA</c:v>
                </c:pt>
              </c:strCache>
            </c:strRef>
          </c:cat>
          <c:val>
            <c:numRef>
              <c:f>'[34]CEM-IND-001-V11'!$J$36:$J$40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D-5535-433B-A285-3AB8D90449D1}"/>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25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835380910540845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layout/>
              <c:tx>
                <c:rich>
                  <a:bodyPr/>
                  <a:lstStyle/>
                  <a:p>
                    <a:r>
                      <a:rPr lang="en-US"/>
                      <a:t>23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B6-40C8-8474-D2653B9C18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'[35]CEM-IND-002-V5'!$H$36:$H$39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7CB6-40C8-8474-D2653B9C1836}"/>
            </c:ext>
          </c:extLst>
        </c:ser>
        <c:ser>
          <c:idx val="1"/>
          <c:order val="1"/>
          <c:spPr>
            <a:solidFill>
              <a:schemeClr val="accent2"/>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7CB6-40C8-8474-D2653B9C1836}"/>
                </c:ext>
              </c:extLst>
            </c:dLbl>
            <c:dLbl>
              <c:idx val="2"/>
              <c:delete val="1"/>
              <c:extLst>
                <c:ext xmlns:c15="http://schemas.microsoft.com/office/drawing/2012/chart" uri="{CE6537A1-D6FC-4f65-9D91-7224C49458BB}"/>
                <c:ext xmlns:c16="http://schemas.microsoft.com/office/drawing/2014/chart" uri="{C3380CC4-5D6E-409C-BE32-E72D297353CC}">
                  <c16:uniqueId val="{00000003-7CB6-40C8-8474-D2653B9C1836}"/>
                </c:ext>
              </c:extLst>
            </c:dLbl>
            <c:dLbl>
              <c:idx val="3"/>
              <c:delete val="1"/>
              <c:extLst>
                <c:ext xmlns:c15="http://schemas.microsoft.com/office/drawing/2012/chart" uri="{CE6537A1-D6FC-4f65-9D91-7224C49458BB}"/>
                <c:ext xmlns:c16="http://schemas.microsoft.com/office/drawing/2014/chart" uri="{C3380CC4-5D6E-409C-BE32-E72D297353CC}">
                  <c16:uniqueId val="{00000004-7CB6-40C8-8474-D2653B9C18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'[35]CEM-IND-002-V5'!$I$36:$I$39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5-7CB6-40C8-8474-D2653B9C1836}"/>
            </c:ext>
          </c:extLst>
        </c:ser>
        <c:ser>
          <c:idx val="2"/>
          <c:order val="2"/>
          <c:spPr>
            <a:solidFill>
              <a:schemeClr val="accent3"/>
            </a:solidFill>
            <a:ln>
              <a:noFill/>
            </a:ln>
            <a:effectLst/>
          </c:spPr>
          <c:invertIfNegative val="0"/>
          <c:cat>
            <c:strLit>
              <c:ptCount val="1"/>
              <c:pt idx="0">
                <c:v>Trimestre 1</c:v>
              </c:pt>
            </c:strLit>
          </c:cat>
          <c:val>
            <c:numRef>
              <c:f>'[35]CEM-IND-002-V5'!$J$36:$J$39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6-7CB6-40C8-8474-D2653B9C1836}"/>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Satisfacción de actividades de responsabilidad social en la entidad.</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0"/>
            <c:invertIfNegative val="0"/>
            <c:bubble3D val="0"/>
            <c:spPr>
              <a:solidFill>
                <a:schemeClr val="accent2">
                  <a:lumMod val="60000"/>
                  <a:lumOff val="40000"/>
                </a:schemeClr>
              </a:solidFill>
              <a:ln>
                <a:solidFill>
                  <a:schemeClr val="accent2">
                    <a:lumMod val="75000"/>
                  </a:schemeClr>
                </a:solidFill>
              </a:ln>
              <a:effectLst>
                <a:innerShdw blurRad="114300">
                  <a:schemeClr val="accent1"/>
                </a:innerShdw>
              </a:effectLst>
            </c:spPr>
            <c:extLst>
              <c:ext xmlns:c16="http://schemas.microsoft.com/office/drawing/2014/chart" uri="{C3380CC4-5D6E-409C-BE32-E72D297353CC}">
                <c16:uniqueId val="{00000001-0959-4711-8ED8-EBC6BFB392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 APIC -IND-006'!$C$37:$G$38</c:f>
              <c:strCache>
                <c:ptCount val="2"/>
                <c:pt idx="0">
                  <c:v>Semestre 1</c:v>
                </c:pt>
                <c:pt idx="1">
                  <c:v>Semestre  2</c:v>
                </c:pt>
              </c:strCache>
            </c:strRef>
          </c:cat>
          <c:val>
            <c:numRef>
              <c:f>' APIC -IND-006'!$J$37:$J$38</c:f>
              <c:numCache>
                <c:formatCode>0.00</c:formatCode>
                <c:ptCount val="2"/>
                <c:pt idx="0">
                  <c:v>3.7777777777777777</c:v>
                </c:pt>
              </c:numCache>
            </c:numRef>
          </c:val>
          <c:extLst xmlns:c15="http://schemas.microsoft.com/office/drawing/2012/chart">
            <c:ext xmlns:c16="http://schemas.microsoft.com/office/drawing/2014/chart" uri="{C3380CC4-5D6E-409C-BE32-E72D297353CC}">
              <c16:uniqueId val="{00000002-0959-4711-8ED8-EBC6BFB3924D}"/>
            </c:ext>
          </c:extLst>
        </c:ser>
        <c:dLbls>
          <c:dLblPos val="outEnd"/>
          <c:showLegendKey val="0"/>
          <c:showVal val="1"/>
          <c:showCatName val="0"/>
          <c:showSerName val="0"/>
          <c:showPercent val="0"/>
          <c:showBubbleSize val="0"/>
        </c:dLbls>
        <c:gapWidth val="164"/>
        <c:overlap val="-22"/>
        <c:axId val="-998869408"/>
        <c:axId val="-998873216"/>
        <c:extLst/>
      </c:barChart>
      <c:catAx>
        <c:axId val="-9988694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73216"/>
        <c:crosses val="autoZero"/>
        <c:auto val="1"/>
        <c:lblAlgn val="ctr"/>
        <c:lblOffset val="100"/>
        <c:noMultiLvlLbl val="0"/>
      </c:catAx>
      <c:valAx>
        <c:axId val="-99887321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PORCENTAJE DE DESATENCIÓN DE PQRSFD CON TÉRMINOS DE 15 DÍAS HÁBILES AÑO 2023</a:t>
            </a:r>
            <a:endParaRPr lang="en-US" sz="1100">
              <a:effectLst/>
            </a:endParaRPr>
          </a:p>
        </c:rich>
      </c:tx>
      <c:layout>
        <c:manualLayout>
          <c:xMode val="edge"/>
          <c:yMode val="edge"/>
          <c:x val="0.10469775474956822"/>
          <c:y val="2.5008364300419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'APIC-IND-007'!$C$36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'APIC-IND-007'!$J$36</c:f>
              <c:numCache>
                <c:formatCode>0%</c:formatCode>
                <c:ptCount val="1"/>
                <c:pt idx="0">
                  <c:v>8.6614173228346455E-3</c:v>
                </c:pt>
              </c:numCache>
            </c:numRef>
          </c:val>
          <c:extLst>
            <c:ext xmlns:c16="http://schemas.microsoft.com/office/drawing/2014/chart" uri="{C3380CC4-5D6E-409C-BE32-E72D297353CC}">
              <c16:uniqueId val="{00000000-1A28-4E40-AB36-8676D29263E5}"/>
            </c:ext>
          </c:extLst>
        </c:ser>
        <c:ser>
          <c:idx val="1"/>
          <c:order val="1"/>
          <c:tx>
            <c:strRef>
              <c:f>'APIC-IND-007'!$C$37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'APIC-IND-007'!$J$37</c:f>
              <c:numCache>
                <c:formatCode>0.0%</c:formatCode>
                <c:ptCount val="1"/>
                <c:pt idx="0">
                  <c:v>4.6210720887245845E-3</c:v>
                </c:pt>
              </c:numCache>
            </c:numRef>
          </c:val>
          <c:extLst>
            <c:ext xmlns:c16="http://schemas.microsoft.com/office/drawing/2014/chart" uri="{C3380CC4-5D6E-409C-BE32-E72D297353CC}">
              <c16:uniqueId val="{00000001-1A28-4E40-AB36-8676D29263E5}"/>
            </c:ext>
          </c:extLst>
        </c:ser>
        <c:ser>
          <c:idx val="2"/>
          <c:order val="2"/>
          <c:tx>
            <c:strRef>
              <c:f>'APIC-IND-007'!$C$38</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'APIC-IND-007'!$J$38</c:f>
              <c:numCache>
                <c:formatCode>0</c:formatCode>
                <c:ptCount val="1"/>
                <c:pt idx="0">
                  <c:v>0</c:v>
                </c:pt>
              </c:numCache>
            </c:numRef>
          </c:val>
          <c:extLst>
            <c:ext xmlns:c16="http://schemas.microsoft.com/office/drawing/2014/chart" uri="{C3380CC4-5D6E-409C-BE32-E72D297353CC}">
              <c16:uniqueId val="{00000002-1A28-4E40-AB36-8676D29263E5}"/>
            </c:ext>
          </c:extLst>
        </c:ser>
        <c:ser>
          <c:idx val="3"/>
          <c:order val="3"/>
          <c:tx>
            <c:strRef>
              <c:f>'APIC-IND-007'!$C$39</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'APIC-IND-007'!$J$39</c:f>
              <c:numCache>
                <c:formatCode>0</c:formatCode>
                <c:ptCount val="1"/>
                <c:pt idx="0">
                  <c:v>0</c:v>
                </c:pt>
              </c:numCache>
            </c:numRef>
          </c:val>
          <c:extLst>
            <c:ext xmlns:c16="http://schemas.microsoft.com/office/drawing/2014/chart" uri="{C3380CC4-5D6E-409C-BE32-E72D297353CC}">
              <c16:uniqueId val="{00000003-1A28-4E40-AB36-8676D29263E5}"/>
            </c:ext>
          </c:extLst>
        </c:ser>
        <c:dLbls>
          <c:dLblPos val="outEnd"/>
          <c:showLegendKey val="0"/>
          <c:showVal val="1"/>
          <c:showCatName val="0"/>
          <c:showSerName val="0"/>
          <c:showPercent val="0"/>
          <c:showBubbleSize val="0"/>
        </c:dLbls>
        <c:gapWidth val="219"/>
        <c:overlap val="-27"/>
        <c:axId val="-998868864"/>
        <c:axId val="-998864512"/>
      </c:barChart>
      <c:catAx>
        <c:axId val="-998868864"/>
        <c:scaling>
          <c:orientation val="minMax"/>
        </c:scaling>
        <c:delete val="1"/>
        <c:axPos val="b"/>
        <c:majorTickMark val="out"/>
        <c:minorTickMark val="none"/>
        <c:tickLblPos val="nextTo"/>
        <c:crossAx val="-998864512"/>
        <c:crosses val="autoZero"/>
        <c:auto val="1"/>
        <c:lblAlgn val="ctr"/>
        <c:lblOffset val="100"/>
        <c:noMultiLvlLbl val="0"/>
      </c:catAx>
      <c:valAx>
        <c:axId val="-99886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8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'EGTI-IND-001'!$H$35</c:f>
              <c:strCache>
                <c:ptCount val="1"/>
                <c:pt idx="0">
                  <c:v>ACTIVIDADES EJECUTADAS</c:v>
                </c:pt>
              </c:strCache>
            </c:strRef>
          </c:tx>
          <c:spPr>
            <a:solidFill>
              <a:schemeClr val="accent5"/>
            </a:solidFill>
            <a:ln>
              <a:noFill/>
            </a:ln>
            <a:effectLst/>
          </c:spPr>
          <c:invertIfNegative val="0"/>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'EGTI-IND-001'!$H$36:$H$39</c:f>
              <c:numCache>
                <c:formatCode>0</c:formatCode>
                <c:ptCount val="4"/>
                <c:pt idx="0">
                  <c:v>12</c:v>
                </c:pt>
                <c:pt idx="1">
                  <c:v>12</c:v>
                </c:pt>
              </c:numCache>
            </c:numRef>
          </c:val>
          <c:extLst>
            <c:ext xmlns:c16="http://schemas.microsoft.com/office/drawing/2014/chart" uri="{C3380CC4-5D6E-409C-BE32-E72D297353CC}">
              <c16:uniqueId val="{00000000-4BB4-49FF-867F-DD6191216718}"/>
            </c:ext>
          </c:extLst>
        </c:ser>
        <c:ser>
          <c:idx val="5"/>
          <c:order val="1"/>
          <c:tx>
            <c:strRef>
              <c:f>'EGTI-IND-001'!$I$35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'EGTI-IND-001'!$I$36:$I$39</c:f>
              <c:numCache>
                <c:formatCode>0</c:formatCode>
                <c:ptCount val="4"/>
                <c:pt idx="0">
                  <c:v>22</c:v>
                </c:pt>
                <c:pt idx="1">
                  <c:v>25</c:v>
                </c:pt>
              </c:numCache>
            </c:numRef>
          </c:val>
          <c:extLst>
            <c:ext xmlns:c16="http://schemas.microsoft.com/office/drawing/2014/chart" uri="{C3380CC4-5D6E-409C-BE32-E72D297353CC}">
              <c16:uniqueId val="{00000001-4BB4-49FF-867F-DD6191216718}"/>
            </c:ext>
          </c:extLst>
        </c:ser>
        <c:dLbls>
          <c:showLegendKey val="0"/>
          <c:showVal val="0"/>
          <c:showCatName val="0"/>
          <c:showSerName val="0"/>
          <c:showPercent val="0"/>
          <c:showBubbleSize val="0"/>
        </c:dLbls>
        <c:gapWidth val="150"/>
        <c:axId val="-998861248"/>
        <c:axId val="-998867232"/>
      </c:barChart>
      <c:lineChart>
        <c:grouping val="standard"/>
        <c:varyColors val="0"/>
        <c:ser>
          <c:idx val="0"/>
          <c:order val="2"/>
          <c:tx>
            <c:strRef>
              <c:f>'EGTI-IND-001'!$J$35</c:f>
              <c:strCache>
                <c:ptCount val="1"/>
                <c:pt idx="0">
                  <c:v>RESULTADO</c:v>
                </c:pt>
              </c:strCache>
            </c:strRef>
          </c:tx>
          <c:spPr>
            <a:ln w="28575" cap="rnd">
              <a:solidFill>
                <a:schemeClr val="accent1"/>
              </a:solidFill>
              <a:round/>
            </a:ln>
            <a:effectLst/>
          </c:spPr>
          <c:marker>
            <c:symbol val="none"/>
          </c:marker>
          <c:cat>
            <c:multiLvlStrRef>
              <c:f>'[25]PES-FM-001'!$C$34:$G$38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'EGTI-IND-001'!$J$36:$J$39</c:f>
              <c:numCache>
                <c:formatCode>0.00%</c:formatCode>
                <c:ptCount val="4"/>
                <c:pt idx="0">
                  <c:v>0.54545454545454541</c:v>
                </c:pt>
                <c:pt idx="1">
                  <c:v>0.48</c:v>
                </c:pt>
                <c:pt idx="2">
                  <c:v>0</c:v>
                </c:pt>
                <c:pt idx="3">
                  <c:v>0</c:v>
                </c:pt>
              </c:numCache>
            </c:numRef>
          </c:val>
          <c:smooth val="0"/>
          <c:extLst>
            <c:ext xmlns:c16="http://schemas.microsoft.com/office/drawing/2014/chart" uri="{C3380CC4-5D6E-409C-BE32-E72D297353CC}">
              <c16:uniqueId val="{00000002-4BB4-49FF-867F-DD6191216718}"/>
            </c:ext>
          </c:extLst>
        </c:ser>
        <c:dLbls>
          <c:showLegendKey val="0"/>
          <c:showVal val="0"/>
          <c:showCatName val="0"/>
          <c:showSerName val="0"/>
          <c:showPercent val="0"/>
          <c:showBubbleSize val="0"/>
        </c:dLbls>
        <c:marker val="1"/>
        <c:smooth val="0"/>
        <c:axId val="-998862880"/>
        <c:axId val="-998865056"/>
      </c:lineChart>
      <c:catAx>
        <c:axId val="-9988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7232"/>
        <c:crossesAt val="0"/>
        <c:auto val="1"/>
        <c:lblAlgn val="ctr"/>
        <c:lblOffset val="100"/>
        <c:noMultiLvlLbl val="0"/>
      </c:catAx>
      <c:valAx>
        <c:axId val="-998867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1248"/>
        <c:crosses val="autoZero"/>
        <c:crossBetween val="between"/>
      </c:valAx>
      <c:valAx>
        <c:axId val="-99886505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8862880"/>
        <c:crosses val="max"/>
        <c:crossBetween val="between"/>
      </c:valAx>
      <c:catAx>
        <c:axId val="-998862880"/>
        <c:scaling>
          <c:orientation val="minMax"/>
        </c:scaling>
        <c:delete val="1"/>
        <c:axPos val="b"/>
        <c:numFmt formatCode="General" sourceLinked="1"/>
        <c:majorTickMark val="out"/>
        <c:minorTickMark val="none"/>
        <c:tickLblPos val="nextTo"/>
        <c:crossAx val="-99886505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'[26]PES-FM-001'!$AN$48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'[26]PES-FM-001'!$AM$49:$AM$53</c:f>
              <c:strCache>
                <c:ptCount val="5"/>
                <c:pt idx="0">
                  <c:v>TRIM1</c:v>
                </c:pt>
                <c:pt idx="1">
                  <c:v>TRIM2</c:v>
                </c:pt>
                <c:pt idx="2">
                  <c:v>TRIM3</c:v>
                </c:pt>
                <c:pt idx="3">
                  <c:v>TRIM4</c:v>
                </c:pt>
                <c:pt idx="4">
                  <c:v>TOTAL</c:v>
                </c:pt>
              </c:strCache>
            </c:strRef>
          </c:cat>
          <c:val>
            <c:numRef>
              <c:f>'[26]PES-FM-001'!$AN$49:$AN$53</c:f>
              <c:numCache>
                <c:formatCode>General</c:formatCode>
                <c:ptCount val="5"/>
                <c:pt idx="0">
                  <c:v>162.5</c:v>
                </c:pt>
                <c:pt idx="1">
                  <c:v>140.37</c:v>
                </c:pt>
                <c:pt idx="2">
                  <c:v>0</c:v>
                </c:pt>
                <c:pt idx="3">
                  <c:v>0</c:v>
                </c:pt>
                <c:pt idx="4">
                  <c:v>302.87</c:v>
                </c:pt>
              </c:numCache>
            </c:numRef>
          </c:val>
          <c:extLst>
            <c:ext xmlns:c16="http://schemas.microsoft.com/office/drawing/2014/chart" uri="{C3380CC4-5D6E-409C-BE32-E72D297353CC}">
              <c16:uniqueId val="{00000000-5A7E-4BAA-AE19-3DC84054BCDF}"/>
            </c:ext>
          </c:extLst>
        </c:ser>
        <c:ser>
          <c:idx val="1"/>
          <c:order val="1"/>
          <c:tx>
            <c:strRef>
              <c:f>'[26]PES-FM-001'!$AO$48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'[26]PES-FM-001'!$AM$49:$AM$53</c:f>
              <c:strCache>
                <c:ptCount val="5"/>
                <c:pt idx="0">
                  <c:v>TRIM1</c:v>
                </c:pt>
                <c:pt idx="1">
                  <c:v>TRIM2</c:v>
                </c:pt>
                <c:pt idx="2">
                  <c:v>TRIM3</c:v>
                </c:pt>
                <c:pt idx="3">
                  <c:v>TRIM4</c:v>
                </c:pt>
                <c:pt idx="4">
                  <c:v>TOTAL</c:v>
                </c:pt>
              </c:strCache>
            </c:strRef>
          </c:cat>
          <c:val>
            <c:numRef>
              <c:f>'[26]PES-FM-001'!$AO$49:$AO$53</c:f>
              <c:numCache>
                <c:formatCode>General</c:formatCode>
                <c:ptCount val="5"/>
                <c:pt idx="0">
                  <c:v>162.5</c:v>
                </c:pt>
                <c:pt idx="1">
                  <c:v>302.87</c:v>
                </c:pt>
                <c:pt idx="2">
                  <c:v>302.87</c:v>
                </c:pt>
                <c:pt idx="3">
                  <c:v>302.87</c:v>
                </c:pt>
                <c:pt idx="4">
                  <c:v>302.87</c:v>
                </c:pt>
              </c:numCache>
            </c:numRef>
          </c:val>
          <c:extLst>
            <c:ext xmlns:c16="http://schemas.microsoft.com/office/drawing/2014/chart" uri="{C3380CC4-5D6E-409C-BE32-E72D297353CC}">
              <c16:uniqueId val="{00000001-5A7E-4BAA-AE19-3DC84054BCDF}"/>
            </c:ext>
          </c:extLst>
        </c:ser>
        <c:ser>
          <c:idx val="2"/>
          <c:order val="2"/>
          <c:tx>
            <c:strRef>
              <c:f>'[26]PES-FM-001'!$AP$48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'[26]PES-FM-001'!$AM$49:$AM$53</c:f>
              <c:strCache>
                <c:ptCount val="5"/>
                <c:pt idx="0">
                  <c:v>TRIM1</c:v>
                </c:pt>
                <c:pt idx="1">
                  <c:v>TRIM2</c:v>
                </c:pt>
                <c:pt idx="2">
                  <c:v>TRIM3</c:v>
                </c:pt>
                <c:pt idx="3">
                  <c:v>TRIM4</c:v>
                </c:pt>
                <c:pt idx="4">
                  <c:v>TOTAL</c:v>
                </c:pt>
              </c:strCache>
            </c:strRef>
          </c:cat>
          <c:val>
            <c:numRef>
              <c:f>'[26]PES-FM-001'!$AP$49:$AP$53</c:f>
              <c:numCache>
                <c:formatCode>General</c:formatCode>
                <c:ptCount val="5"/>
                <c:pt idx="0">
                  <c:v>150</c:v>
                </c:pt>
                <c:pt idx="1">
                  <c:v>140</c:v>
                </c:pt>
                <c:pt idx="2">
                  <c:v>90</c:v>
                </c:pt>
                <c:pt idx="3">
                  <c:v>64.86</c:v>
                </c:pt>
                <c:pt idx="4">
                  <c:v>444.86</c:v>
                </c:pt>
              </c:numCache>
            </c:numRef>
          </c:val>
          <c:extLst>
            <c:ext xmlns:c16="http://schemas.microsoft.com/office/drawing/2014/chart" uri="{C3380CC4-5D6E-409C-BE32-E72D297353CC}">
              <c16:uniqueId val="{00000002-5A7E-4BAA-AE19-3DC84054BCDF}"/>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5624"/>
        <c:crosses val="autoZero"/>
        <c:auto val="1"/>
        <c:lblAlgn val="ctr"/>
        <c:lblOffset val="100"/>
        <c:noMultiLvlLbl val="0"/>
      </c:catAx>
      <c:valAx>
        <c:axId val="596545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40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withinLinearReversed" id="26">
  <a:schemeClr val="accent6"/>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chart" Target="../charts/chart36.xml"/><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37.xml"/><Relationship Id="rId1" Type="http://schemas.openxmlformats.org/officeDocument/2006/relationships/image" Target="../media/image1.jpg"/><Relationship Id="rId4"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chart" Target="../charts/chart38.xml"/><Relationship Id="rId1" Type="http://schemas.openxmlformats.org/officeDocument/2006/relationships/image" Target="../media/image1.jpg"/><Relationship Id="rId5" Type="http://schemas.openxmlformats.org/officeDocument/2006/relationships/image" Target="../media/image14.png"/><Relationship Id="rId4"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95250</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895350" cy="938463"/>
        </a:xfrm>
        <a:prstGeom prst="rect">
          <a:avLst/>
        </a:prstGeom>
      </xdr:spPr>
    </xdr:pic>
    <xdr:clientData/>
  </xdr:twoCellAnchor>
  <xdr:twoCellAnchor>
    <xdr:from>
      <xdr:col>5</xdr:col>
      <xdr:colOff>9525</xdr:colOff>
      <xdr:row>41</xdr:row>
      <xdr:rowOff>57151</xdr:rowOff>
    </xdr:from>
    <xdr:to>
      <xdr:col>25</xdr:col>
      <xdr:colOff>209549</xdr:colOff>
      <xdr:row>43</xdr:row>
      <xdr:rowOff>1381125</xdr:rowOff>
    </xdr:to>
    <xdr:graphicFrame macro="">
      <xdr:nvGraphicFramePr>
        <xdr:cNvPr id="3" name="Gráfico 2">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57150</xdr:colOff>
      <xdr:row>44</xdr:row>
      <xdr:rowOff>138112</xdr:rowOff>
    </xdr:from>
    <xdr:to>
      <xdr:col>25</xdr:col>
      <xdr:colOff>447674</xdr:colOff>
      <xdr:row>56</xdr:row>
      <xdr:rowOff>66675</xdr:rowOff>
    </xdr:to>
    <xdr:graphicFrame macro="">
      <xdr:nvGraphicFramePr>
        <xdr:cNvPr id="3" name="Gráfico 2">
          <a:extLst>
            <a:ext uri="{FF2B5EF4-FFF2-40B4-BE49-F238E27FC236}">
              <a16:creationId xmlns:a16="http://schemas.microsoft.com/office/drawing/2014/main" id="{29F6FC5C-F754-40FC-BBC0-FBAB69AE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twoCellAnchor editAs="oneCell">
    <xdr:from>
      <xdr:col>7</xdr:col>
      <xdr:colOff>76199</xdr:colOff>
      <xdr:row>44</xdr:row>
      <xdr:rowOff>47625</xdr:rowOff>
    </xdr:from>
    <xdr:to>
      <xdr:col>19</xdr:col>
      <xdr:colOff>123825</xdr:colOff>
      <xdr:row>50</xdr:row>
      <xdr:rowOff>1175000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489199" y="13814425"/>
          <a:ext cx="4911726" cy="21941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85726</xdr:colOff>
      <xdr:row>0</xdr:row>
      <xdr:rowOff>57150</xdr:rowOff>
    </xdr:from>
    <xdr:ext cx="933450" cy="8667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6" y="57150"/>
          <a:ext cx="933450" cy="866775"/>
        </a:xfrm>
        <a:prstGeom prst="rect">
          <a:avLst/>
        </a:prstGeom>
        <a:noFill/>
      </xdr:spPr>
    </xdr:pic>
    <xdr:clientData fLocksWithSheet="0"/>
  </xdr:oneCellAnchor>
  <xdr:twoCellAnchor>
    <xdr:from>
      <xdr:col>1</xdr:col>
      <xdr:colOff>83003</xdr:colOff>
      <xdr:row>48</xdr:row>
      <xdr:rowOff>88445</xdr:rowOff>
    </xdr:from>
    <xdr:to>
      <xdr:col>25</xdr:col>
      <xdr:colOff>238125</xdr:colOff>
      <xdr:row>56</xdr:row>
      <xdr:rowOff>163285</xdr:rowOff>
    </xdr:to>
    <xdr:graphicFrame macro="">
      <xdr:nvGraphicFramePr>
        <xdr:cNvPr id="3" name="Gráfico 2">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180975"/>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3" name="Gráfico 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923925</xdr:colOff>
      <xdr:row>46</xdr:row>
      <xdr:rowOff>0</xdr:rowOff>
    </xdr:from>
    <xdr:to>
      <xdr:col>20</xdr:col>
      <xdr:colOff>209550</xdr:colOff>
      <xdr:row>51</xdr:row>
      <xdr:rowOff>2371725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56028</xdr:colOff>
      <xdr:row>54</xdr:row>
      <xdr:rowOff>76201</xdr:rowOff>
    </xdr:from>
    <xdr:to>
      <xdr:col>8</xdr:col>
      <xdr:colOff>952500</xdr:colOff>
      <xdr:row>55</xdr:row>
      <xdr:rowOff>997325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155202</xdr:colOff>
      <xdr:row>53</xdr:row>
      <xdr:rowOff>142875</xdr:rowOff>
    </xdr:from>
    <xdr:to>
      <xdr:col>8</xdr:col>
      <xdr:colOff>326652</xdr:colOff>
      <xdr:row>54</xdr:row>
      <xdr:rowOff>76200</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317252" y="152019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8</xdr:col>
      <xdr:colOff>952499</xdr:colOff>
      <xdr:row>54</xdr:row>
      <xdr:rowOff>78441</xdr:rowOff>
    </xdr:from>
    <xdr:to>
      <xdr:col>17</xdr:col>
      <xdr:colOff>100853</xdr:colOff>
      <xdr:row>55</xdr:row>
      <xdr:rowOff>999565</xdr:rowOff>
    </xdr:to>
    <xdr:graphicFrame macro="">
      <xdr:nvGraphicFramePr>
        <xdr:cNvPr id="5" name="Gráfico 4">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648261</xdr:colOff>
      <xdr:row>53</xdr:row>
      <xdr:rowOff>165286</xdr:rowOff>
    </xdr:from>
    <xdr:to>
      <xdr:col>16</xdr:col>
      <xdr:colOff>56030</xdr:colOff>
      <xdr:row>54</xdr:row>
      <xdr:rowOff>67235</xdr:rowOff>
    </xdr:to>
    <xdr:sp macro="" textlink="">
      <xdr:nvSpPr>
        <xdr:cNvPr id="6" name="CuadroTexto 5">
          <a:extLst>
            <a:ext uri="{FF2B5EF4-FFF2-40B4-BE49-F238E27FC236}">
              <a16:creationId xmlns:a16="http://schemas.microsoft.com/office/drawing/2014/main" id="{00000000-0008-0000-0000-000009000000}"/>
            </a:ext>
          </a:extLst>
        </xdr:cNvPr>
        <xdr:cNvSpPr txBox="1"/>
      </xdr:nvSpPr>
      <xdr:spPr>
        <a:xfrm>
          <a:off x="4020111" y="15224311"/>
          <a:ext cx="1741394" cy="187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135255</xdr:colOff>
      <xdr:row>3</xdr:row>
      <xdr:rowOff>172652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5355" cy="934653"/>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9</xdr:col>
      <xdr:colOff>206375</xdr:colOff>
      <xdr:row>46</xdr:row>
      <xdr:rowOff>95250</xdr:rowOff>
    </xdr:from>
    <xdr:to>
      <xdr:col>23</xdr:col>
      <xdr:colOff>28576</xdr:colOff>
      <xdr:row>58</xdr:row>
      <xdr:rowOff>128588</xdr:rowOff>
    </xdr:to>
    <xdr:graphicFrame macro="">
      <xdr:nvGraphicFramePr>
        <xdr:cNvPr id="3" name="Gráfico 2">
          <a:extLst>
            <a:ext uri="{FF2B5EF4-FFF2-40B4-BE49-F238E27FC236}">
              <a16:creationId xmlns:a16="http://schemas.microsoft.com/office/drawing/2014/main" id="{1BD44AD9-27BA-43FD-9186-12E833D5F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1A8CB3BE-65F3-4B6F-9033-715C8B47FFB7}"/>
            </a:ext>
          </a:extLst>
        </xdr:cNvPr>
        <xdr:cNvCxnSpPr/>
      </xdr:nvCxnSpPr>
      <xdr:spPr>
        <a:xfrm>
          <a:off x="4618037" y="8260556"/>
          <a:ext cx="33186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79375</xdr:colOff>
      <xdr:row>46</xdr:row>
      <xdr:rowOff>134938</xdr:rowOff>
    </xdr:from>
    <xdr:to>
      <xdr:col>22</xdr:col>
      <xdr:colOff>40402</xdr:colOff>
      <xdr:row>58</xdr:row>
      <xdr:rowOff>159553</xdr:rowOff>
    </xdr:to>
    <xdr:graphicFrame macro="">
      <xdr:nvGraphicFramePr>
        <xdr:cNvPr id="4" name="Gráfico 3">
          <a:extLst>
            <a:ext uri="{FF2B5EF4-FFF2-40B4-BE49-F238E27FC236}">
              <a16:creationId xmlns:a16="http://schemas.microsoft.com/office/drawing/2014/main" id="{DD44A311-243A-424E-968C-C9669AB6E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171575" y="160401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8</xdr:col>
      <xdr:colOff>874058</xdr:colOff>
      <xdr:row>54</xdr:row>
      <xdr:rowOff>78441</xdr:rowOff>
    </xdr:from>
    <xdr:to>
      <xdr:col>17</xdr:col>
      <xdr:colOff>2239</xdr:colOff>
      <xdr:row>55</xdr:row>
      <xdr:rowOff>1083950</xdr:rowOff>
    </xdr:to>
    <xdr:graphicFrame macro="">
      <xdr:nvGraphicFramePr>
        <xdr:cNvPr id="5" name="Gráfico 4">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532839</xdr:colOff>
      <xdr:row>53</xdr:row>
      <xdr:rowOff>168088</xdr:rowOff>
    </xdr:from>
    <xdr:to>
      <xdr:col>15</xdr:col>
      <xdr:colOff>78441</xdr:colOff>
      <xdr:row>54</xdr:row>
      <xdr:rowOff>78441</xdr:rowOff>
    </xdr:to>
    <xdr:sp macro="" textlink="">
      <xdr:nvSpPr>
        <xdr:cNvPr id="6" name="CuadroTexto 5">
          <a:extLst>
            <a:ext uri="{FF2B5EF4-FFF2-40B4-BE49-F238E27FC236}">
              <a16:creationId xmlns:a16="http://schemas.microsoft.com/office/drawing/2014/main" id="{00000000-0008-0000-0000-000009000000}"/>
            </a:ext>
          </a:extLst>
        </xdr:cNvPr>
        <xdr:cNvSpPr txBox="1"/>
      </xdr:nvSpPr>
      <xdr:spPr>
        <a:xfrm>
          <a:off x="3904689" y="16065313"/>
          <a:ext cx="1650627" cy="1961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152401</xdr:colOff>
      <xdr:row>54</xdr:row>
      <xdr:rowOff>76199</xdr:rowOff>
    </xdr:from>
    <xdr:to>
      <xdr:col>8</xdr:col>
      <xdr:colOff>857250</xdr:colOff>
      <xdr:row>55</xdr:row>
      <xdr:rowOff>1167434</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a:extLst>
            <a:ext uri="{FF2B5EF4-FFF2-40B4-BE49-F238E27FC236}">
              <a16:creationId xmlns:a16="http://schemas.microsoft.com/office/drawing/2014/main" id="{00000000-0008-0000-0000-000002000000}"/>
            </a:ext>
          </a:extLst>
        </xdr:cNvPr>
        <xdr:cNvSpPr txBox="1"/>
      </xdr:nvSpPr>
      <xdr:spPr>
        <a:xfrm>
          <a:off x="1171575" y="15773400"/>
          <a:ext cx="14097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8</xdr:col>
      <xdr:colOff>851646</xdr:colOff>
      <xdr:row>54</xdr:row>
      <xdr:rowOff>78441</xdr:rowOff>
    </xdr:from>
    <xdr:to>
      <xdr:col>16</xdr:col>
      <xdr:colOff>222996</xdr:colOff>
      <xdr:row>55</xdr:row>
      <xdr:rowOff>1169676</xdr:rowOff>
    </xdr:to>
    <xdr:graphicFrame macro="">
      <xdr:nvGraphicFramePr>
        <xdr:cNvPr id="5" name="Gráfico 4">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593911</xdr:colOff>
      <xdr:row>53</xdr:row>
      <xdr:rowOff>134470</xdr:rowOff>
    </xdr:from>
    <xdr:to>
      <xdr:col>15</xdr:col>
      <xdr:colOff>168088</xdr:colOff>
      <xdr:row>54</xdr:row>
      <xdr:rowOff>78440</xdr:rowOff>
    </xdr:to>
    <xdr:sp macro="" textlink="">
      <xdr:nvSpPr>
        <xdr:cNvPr id="6" name="CuadroTexto 5">
          <a:extLst>
            <a:ext uri="{FF2B5EF4-FFF2-40B4-BE49-F238E27FC236}">
              <a16:creationId xmlns:a16="http://schemas.microsoft.com/office/drawing/2014/main" id="{00000000-0008-0000-0000-000008000000}"/>
            </a:ext>
          </a:extLst>
        </xdr:cNvPr>
        <xdr:cNvSpPr txBox="1"/>
      </xdr:nvSpPr>
      <xdr:spPr>
        <a:xfrm>
          <a:off x="3965761" y="15764995"/>
          <a:ext cx="1679202" cy="229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67235</xdr:colOff>
      <xdr:row>44</xdr:row>
      <xdr:rowOff>168088</xdr:rowOff>
    </xdr:from>
    <xdr:to>
      <xdr:col>26</xdr:col>
      <xdr:colOff>121278</xdr:colOff>
      <xdr:row>50</xdr:row>
      <xdr:rowOff>112059</xdr:rowOff>
    </xdr:to>
    <xdr:graphicFrame macro="">
      <xdr:nvGraphicFramePr>
        <xdr:cNvPr id="3" name="Gráfico 2">
          <a:extLst>
            <a:ext uri="{FF2B5EF4-FFF2-40B4-BE49-F238E27FC236}">
              <a16:creationId xmlns:a16="http://schemas.microsoft.com/office/drawing/2014/main" id="{451FEFF2-E9D3-4D32-A635-CF4F77FC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76200</xdr:colOff>
      <xdr:row>44</xdr:row>
      <xdr:rowOff>47625</xdr:rowOff>
    </xdr:from>
    <xdr:to>
      <xdr:col>26</xdr:col>
      <xdr:colOff>38100</xdr:colOff>
      <xdr:row>56</xdr:row>
      <xdr:rowOff>152400</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139065</xdr:colOff>
      <xdr:row>3</xdr:row>
      <xdr:rowOff>168842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9165" cy="930843"/>
        </a:xfrm>
        <a:prstGeom prst="rect">
          <a:avLst/>
        </a:prstGeom>
      </xdr:spPr>
    </xdr:pic>
    <xdr:clientData/>
  </xdr:twoCellAnchor>
  <xdr:twoCellAnchor>
    <xdr:from>
      <xdr:col>7</xdr:col>
      <xdr:colOff>816428</xdr:colOff>
      <xdr:row>40</xdr:row>
      <xdr:rowOff>87474</xdr:rowOff>
    </xdr:from>
    <xdr:to>
      <xdr:col>20</xdr:col>
      <xdr:colOff>81642</xdr:colOff>
      <xdr:row>43</xdr:row>
      <xdr:rowOff>110023</xdr:rowOff>
    </xdr:to>
    <xdr:graphicFrame macro="">
      <xdr:nvGraphicFramePr>
        <xdr:cNvPr id="3" name="Gráfico 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5</xdr:col>
      <xdr:colOff>9525</xdr:colOff>
      <xdr:row>3</xdr:row>
      <xdr:rowOff>177520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9521"/>
        </a:xfrm>
        <a:prstGeom prst="rect">
          <a:avLst/>
        </a:prstGeom>
      </xdr:spPr>
    </xdr:pic>
    <xdr:clientData/>
  </xdr:twoCellAnchor>
  <xdr:twoCellAnchor>
    <xdr:from>
      <xdr:col>3</xdr:col>
      <xdr:colOff>47626</xdr:colOff>
      <xdr:row>42</xdr:row>
      <xdr:rowOff>19050</xdr:rowOff>
    </xdr:from>
    <xdr:to>
      <xdr:col>26</xdr:col>
      <xdr:colOff>161925</xdr:colOff>
      <xdr:row>54</xdr:row>
      <xdr:rowOff>76200</xdr:rowOff>
    </xdr:to>
    <xdr:graphicFrame macro="">
      <xdr:nvGraphicFramePr>
        <xdr:cNvPr id="3" name="Gráfico 2">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0</xdr:colOff>
      <xdr:row>44</xdr:row>
      <xdr:rowOff>47625</xdr:rowOff>
    </xdr:from>
    <xdr:to>
      <xdr:col>22</xdr:col>
      <xdr:colOff>85725</xdr:colOff>
      <xdr:row>50</xdr:row>
      <xdr:rowOff>219075</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104775</xdr:colOff>
      <xdr:row>44</xdr:row>
      <xdr:rowOff>47624</xdr:rowOff>
    </xdr:from>
    <xdr:to>
      <xdr:col>24</xdr:col>
      <xdr:colOff>190500</xdr:colOff>
      <xdr:row>52</xdr:row>
      <xdr:rowOff>238125</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485775</xdr:colOff>
      <xdr:row>1</xdr:row>
      <xdr:rowOff>114300</xdr:rowOff>
    </xdr:from>
    <xdr:to>
      <xdr:col>7</xdr:col>
      <xdr:colOff>238125</xdr:colOff>
      <xdr:row>3</xdr:row>
      <xdr:rowOff>161925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6850" y="295275"/>
          <a:ext cx="819150" cy="819150"/>
        </a:xfrm>
        <a:prstGeom prst="rect">
          <a:avLst/>
        </a:prstGeom>
      </xdr:spPr>
    </xdr:pic>
    <xdr:clientData/>
  </xdr:twoCellAnchor>
  <xdr:twoCellAnchor>
    <xdr:from>
      <xdr:col>2</xdr:col>
      <xdr:colOff>14287</xdr:colOff>
      <xdr:row>45</xdr:row>
      <xdr:rowOff>28575</xdr:rowOff>
    </xdr:from>
    <xdr:to>
      <xdr:col>26</xdr:col>
      <xdr:colOff>54428</xdr:colOff>
      <xdr:row>52</xdr:row>
      <xdr:rowOff>0</xdr:rowOff>
    </xdr:to>
    <xdr:graphicFrame macro="">
      <xdr:nvGraphicFramePr>
        <xdr:cNvPr id="3" name="Gráfico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1CD5F479-8C60-40BD-A20A-90DE60F5C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923925</xdr:colOff>
      <xdr:row>44</xdr:row>
      <xdr:rowOff>66675</xdr:rowOff>
    </xdr:from>
    <xdr:to>
      <xdr:col>19</xdr:col>
      <xdr:colOff>38100</xdr:colOff>
      <xdr:row>49</xdr:row>
      <xdr:rowOff>123825</xdr:rowOff>
    </xdr:to>
    <xdr:graphicFrame macro="">
      <xdr:nvGraphicFramePr>
        <xdr:cNvPr id="3" name="Gráfico 2">
          <a:extLst>
            <a:ext uri="{FF2B5EF4-FFF2-40B4-BE49-F238E27FC236}">
              <a16:creationId xmlns:a16="http://schemas.microsoft.com/office/drawing/2014/main" id="{E6F3F4E3-4F64-4B46-AA84-E133B0198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CEFF9CC1-13E8-4C1D-B927-3FC0A3261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600075</xdr:colOff>
      <xdr:row>44</xdr:row>
      <xdr:rowOff>47626</xdr:rowOff>
    </xdr:from>
    <xdr:to>
      <xdr:col>20</xdr:col>
      <xdr:colOff>38100</xdr:colOff>
      <xdr:row>51</xdr:row>
      <xdr:rowOff>133350</xdr:rowOff>
    </xdr:to>
    <xdr:graphicFrame macro="">
      <xdr:nvGraphicFramePr>
        <xdr:cNvPr id="3" name="Gráfico 2">
          <a:extLst>
            <a:ext uri="{FF2B5EF4-FFF2-40B4-BE49-F238E27FC236}">
              <a16:creationId xmlns:a16="http://schemas.microsoft.com/office/drawing/2014/main" id="{ABE9A621-20AA-45D5-9648-9B852392D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1" cy="939521"/>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1" cy="939521"/>
        </a:xfrm>
        <a:prstGeom prst="rect">
          <a:avLst/>
        </a:prstGeom>
      </xdr:spPr>
    </xdr:pic>
    <xdr:clientData/>
  </xdr:oneCellAnchor>
  <xdr:twoCellAnchor>
    <xdr:from>
      <xdr:col>2</xdr:col>
      <xdr:colOff>57979</xdr:colOff>
      <xdr:row>48</xdr:row>
      <xdr:rowOff>24848</xdr:rowOff>
    </xdr:from>
    <xdr:to>
      <xdr:col>26</xdr:col>
      <xdr:colOff>265043</xdr:colOff>
      <xdr:row>60</xdr:row>
      <xdr:rowOff>165652</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2B96A243-1B19-44D4-8D2F-B67F04248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133351</xdr:colOff>
      <xdr:row>46</xdr:row>
      <xdr:rowOff>28575</xdr:rowOff>
    </xdr:from>
    <xdr:to>
      <xdr:col>25</xdr:col>
      <xdr:colOff>228600</xdr:colOff>
      <xdr:row>54</xdr:row>
      <xdr:rowOff>266700</xdr:rowOff>
    </xdr:to>
    <xdr:graphicFrame macro="">
      <xdr:nvGraphicFramePr>
        <xdr:cNvPr id="3" name="Gráfico 2">
          <a:extLst>
            <a:ext uri="{FF2B5EF4-FFF2-40B4-BE49-F238E27FC236}">
              <a16:creationId xmlns:a16="http://schemas.microsoft.com/office/drawing/2014/main" id="{E36FDF19-1969-443C-BF0C-BC789AAE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6</xdr:col>
      <xdr:colOff>264584</xdr:colOff>
      <xdr:row>3</xdr:row>
      <xdr:rowOff>152400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xdr:from>
      <xdr:col>2</xdr:col>
      <xdr:colOff>0</xdr:colOff>
      <xdr:row>54</xdr:row>
      <xdr:rowOff>0</xdr:rowOff>
    </xdr:from>
    <xdr:to>
      <xdr:col>26</xdr:col>
      <xdr:colOff>190500</xdr:colOff>
      <xdr:row>66</xdr:row>
      <xdr:rowOff>171450</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14897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3921126" y="79861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0100-000006000000}"/>
                </a:ext>
              </a:extLst>
            </xdr:cNvPr>
            <xdr:cNvSpPr txBox="1"/>
          </xdr:nvSpPr>
          <xdr:spPr>
            <a:xfrm>
              <a:off x="3921126" y="79861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3522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190500</xdr:colOff>
      <xdr:row>37</xdr:row>
      <xdr:rowOff>904875</xdr:rowOff>
    </xdr:from>
    <xdr:to>
      <xdr:col>22</xdr:col>
      <xdr:colOff>200025</xdr:colOff>
      <xdr:row>37</xdr:row>
      <xdr:rowOff>3039811</xdr:rowOff>
    </xdr:to>
    <xdr:pic>
      <xdr:nvPicPr>
        <xdr:cNvPr id="7" name="Imagen 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686425" y="12744450"/>
          <a:ext cx="2314575" cy="2134936"/>
        </a:xfrm>
        <a:prstGeom prst="rect">
          <a:avLst/>
        </a:prstGeom>
      </xdr:spPr>
    </xdr:pic>
    <xdr:clientData/>
  </xdr:twoCellAnchor>
  <xdr:twoCellAnchor editAs="oneCell">
    <xdr:from>
      <xdr:col>14</xdr:col>
      <xdr:colOff>190501</xdr:colOff>
      <xdr:row>38</xdr:row>
      <xdr:rowOff>885825</xdr:rowOff>
    </xdr:from>
    <xdr:to>
      <xdr:col>22</xdr:col>
      <xdr:colOff>201567</xdr:colOff>
      <xdr:row>38</xdr:row>
      <xdr:rowOff>3048000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686426" y="15782925"/>
          <a:ext cx="2316116" cy="2162175"/>
        </a:xfrm>
        <a:prstGeom prst="rect">
          <a:avLst/>
        </a:prstGeom>
      </xdr:spPr>
    </xdr:pic>
    <xdr:clientData/>
  </xdr:twoCellAnchor>
  <xdr:twoCellAnchor editAs="oneCell">
    <xdr:from>
      <xdr:col>14</xdr:col>
      <xdr:colOff>114300</xdr:colOff>
      <xdr:row>39</xdr:row>
      <xdr:rowOff>902534</xdr:rowOff>
    </xdr:from>
    <xdr:to>
      <xdr:col>22</xdr:col>
      <xdr:colOff>133350</xdr:colOff>
      <xdr:row>39</xdr:row>
      <xdr:rowOff>3052151</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5610225" y="18857159"/>
          <a:ext cx="2324100" cy="2149617"/>
        </a:xfrm>
        <a:prstGeom prst="rect">
          <a:avLst/>
        </a:prstGeom>
      </xdr:spPr>
    </xdr:pic>
    <xdr:clientData/>
  </xdr:twoCellAnchor>
  <xdr:twoCellAnchor editAs="oneCell">
    <xdr:from>
      <xdr:col>13</xdr:col>
      <xdr:colOff>152400</xdr:colOff>
      <xdr:row>40</xdr:row>
      <xdr:rowOff>942974</xdr:rowOff>
    </xdr:from>
    <xdr:to>
      <xdr:col>23</xdr:col>
      <xdr:colOff>28575</xdr:colOff>
      <xdr:row>40</xdr:row>
      <xdr:rowOff>3468969</xdr:rowOff>
    </xdr:to>
    <xdr:pic>
      <xdr:nvPicPr>
        <xdr:cNvPr id="10" name="Imagen 9">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5429250" y="21955124"/>
          <a:ext cx="2714625" cy="2525995"/>
        </a:xfrm>
        <a:prstGeom prst="rect">
          <a:avLst/>
        </a:prstGeom>
      </xdr:spPr>
    </xdr:pic>
    <xdr:clientData/>
  </xdr:twoCellAnchor>
  <xdr:twoCellAnchor editAs="oneCell">
    <xdr:from>
      <xdr:col>13</xdr:col>
      <xdr:colOff>142875</xdr:colOff>
      <xdr:row>41</xdr:row>
      <xdr:rowOff>923925</xdr:rowOff>
    </xdr:from>
    <xdr:to>
      <xdr:col>23</xdr:col>
      <xdr:colOff>109802</xdr:colOff>
      <xdr:row>41</xdr:row>
      <xdr:rowOff>3533775</xdr:rowOff>
    </xdr:to>
    <xdr:pic>
      <xdr:nvPicPr>
        <xdr:cNvPr id="11" name="Imagen 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stretch>
          <a:fillRect/>
        </a:stretch>
      </xdr:blipFill>
      <xdr:spPr>
        <a:xfrm>
          <a:off x="5419725" y="25488900"/>
          <a:ext cx="2805377" cy="2609850"/>
        </a:xfrm>
        <a:prstGeom prst="rect">
          <a:avLst/>
        </a:prstGeom>
      </xdr:spPr>
    </xdr:pic>
    <xdr:clientData/>
  </xdr:twoCellAnchor>
  <xdr:twoCellAnchor editAs="oneCell">
    <xdr:from>
      <xdr:col>13</xdr:col>
      <xdr:colOff>200026</xdr:colOff>
      <xdr:row>42</xdr:row>
      <xdr:rowOff>944616</xdr:rowOff>
    </xdr:from>
    <xdr:to>
      <xdr:col>23</xdr:col>
      <xdr:colOff>142875</xdr:colOff>
      <xdr:row>42</xdr:row>
      <xdr:rowOff>3524250</xdr:rowOff>
    </xdr:to>
    <xdr:pic>
      <xdr:nvPicPr>
        <xdr:cNvPr id="12" name="Imagen 11">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5476876" y="29062416"/>
          <a:ext cx="2781299" cy="257963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85725</xdr:colOff>
      <xdr:row>1</xdr:row>
      <xdr:rowOff>66674</xdr:rowOff>
    </xdr:from>
    <xdr:to>
      <xdr:col>6</xdr:col>
      <xdr:colOff>177800</xdr:colOff>
      <xdr:row>3</xdr:row>
      <xdr:rowOff>114300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250824"/>
          <a:ext cx="981075" cy="815976"/>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171450</xdr:colOff>
      <xdr:row>25</xdr:row>
      <xdr:rowOff>9525</xdr:rowOff>
    </xdr:from>
    <xdr:ext cx="7467600" cy="5048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3111500" y="642937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𝑡𝑟𝑎𝑏𝑎𝑗𝑜𝑠</m:t>
                          </m:r>
                          <m:r>
                            <a:rPr lang="es-MX" sz="1800" b="0" i="1">
                              <a:latin typeface="Cambria Math" panose="02040503050406030204" pitchFamily="18" charset="0"/>
                            </a:rPr>
                            <m:t> </m:t>
                          </m:r>
                          <m:r>
                            <a:rPr lang="es-MX" sz="1800" b="0" i="1">
                              <a:latin typeface="Cambria Math" panose="02040503050406030204" pitchFamily="18" charset="0"/>
                            </a:rPr>
                            <m:t>𝑛𝑜</m:t>
                          </m:r>
                          <m:r>
                            <a:rPr lang="es-MX" sz="1800" b="0" i="1">
                              <a:latin typeface="Cambria Math" panose="02040503050406030204" pitchFamily="18" charset="0"/>
                            </a:rPr>
                            <m:t> </m:t>
                          </m:r>
                          <m:r>
                            <a:rPr lang="es-MX" sz="1800" b="0" i="1">
                              <a:latin typeface="Cambria Math" panose="02040503050406030204" pitchFamily="18" charset="0"/>
                            </a:rPr>
                            <m:t>𝑐𝑜𝑛𝑓𝑜𝑟𝑚𝑒𝑠</m:t>
                          </m:r>
                          <m:r>
                            <a:rPr lang="es-MX" sz="1800" b="0" i="1">
                              <a:latin typeface="Cambria Math" panose="02040503050406030204" pitchFamily="18" charset="0"/>
                            </a:rPr>
                            <m:t> </m:t>
                          </m:r>
                          <m:r>
                            <a:rPr lang="es-MX" sz="1800" b="0" i="1">
                              <a:latin typeface="Cambria Math" panose="02040503050406030204" pitchFamily="18" charset="0"/>
                            </a:rPr>
                            <m:t>𝑟𝑒𝑎𝑙𝑖𝑧𝑎𝑑𝑜𝑠</m:t>
                          </m:r>
                          <m:r>
                            <a:rPr lang="es-MX" sz="1800" b="0" i="1">
                              <a:latin typeface="Cambria Math" panose="02040503050406030204" pitchFamily="18" charset="0"/>
                            </a:rPr>
                            <m:t> </m:t>
                          </m:r>
                          <m:r>
                            <a:rPr lang="es-MX" sz="1800" b="0" i="1">
                              <a:latin typeface="Cambria Math" panose="02040503050406030204" pitchFamily="18" charset="0"/>
                            </a:rPr>
                            <m:t>𝑠𝑜𝑏𝑟𝑒</m:t>
                          </m:r>
                          <m:r>
                            <a:rPr lang="es-MX" sz="1800" b="0" i="1">
                              <a:latin typeface="Cambria Math" panose="02040503050406030204" pitchFamily="18" charset="0"/>
                            </a:rPr>
                            <m:t> </m:t>
                          </m:r>
                          <m:r>
                            <a:rPr lang="es-MX" sz="1800" b="0" i="1">
                              <a:latin typeface="Cambria Math" panose="02040503050406030204" pitchFamily="18" charset="0"/>
                            </a:rPr>
                            <m:t>𝑙𝑜𝑠</m:t>
                          </m:r>
                          <m:r>
                            <a:rPr lang="es-MX" sz="1800" b="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xmlns:a14="http://schemas.microsoft.com/office/drawing/2010/main" xmlns="" id="{00000000-0008-0000-0300-000004000000}"/>
                </a:ext>
              </a:extLst>
            </xdr:cNvPr>
            <xdr:cNvSpPr txBox="1"/>
          </xdr:nvSpPr>
          <xdr:spPr>
            <a:xfrm>
              <a:off x="3111500" y="6429375"/>
              <a:ext cx="74676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𝑑𝑒 </a:t>
              </a:r>
              <a:r>
                <a:rPr lang="es-MX" sz="1800" b="0" i="0">
                  <a:latin typeface="Cambria Math" panose="02040503050406030204" pitchFamily="18" charset="0"/>
                </a:rPr>
                <a:t>𝑡𝑟𝑎𝑏𝑎𝑗𝑜𝑠 𝑛𝑜 𝑐𝑜𝑛𝑓𝑜𝑟𝑚𝑒𝑠 𝑟𝑒𝑎𝑙𝑖𝑧𝑎𝑑𝑜𝑠 𝑠𝑜𝑏𝑟𝑒 𝑙𝑜𝑠 𝑖𝑛𝑓𝑜𝑟𝑚𝑒𝑠 𝑒𝑚𝑖𝑡𝑖𝑑𝑜𝑠</a:t>
              </a:r>
              <a:r>
                <a:rPr lang="es-CO" sz="1800" b="0" i="0">
                  <a:latin typeface="Cambria Math" panose="02040503050406030204" pitchFamily="18" charset="0"/>
                </a:rPr>
                <a:t>)/(</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180976</xdr:colOff>
      <xdr:row>37</xdr:row>
      <xdr:rowOff>581026</xdr:rowOff>
    </xdr:from>
    <xdr:to>
      <xdr:col>25</xdr:col>
      <xdr:colOff>57150</xdr:colOff>
      <xdr:row>37</xdr:row>
      <xdr:rowOff>2703888</xdr:rowOff>
    </xdr:to>
    <xdr:pic>
      <xdr:nvPicPr>
        <xdr:cNvPr id="5" name="Imagen 4">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5667376" y="12099926"/>
          <a:ext cx="4638674" cy="2122862"/>
        </a:xfrm>
        <a:prstGeom prst="rect">
          <a:avLst/>
        </a:prstGeom>
      </xdr:spPr>
    </xdr:pic>
    <xdr:clientData/>
  </xdr:twoCellAnchor>
  <xdr:twoCellAnchor editAs="oneCell">
    <xdr:from>
      <xdr:col>11</xdr:col>
      <xdr:colOff>19052</xdr:colOff>
      <xdr:row>38</xdr:row>
      <xdr:rowOff>561976</xdr:rowOff>
    </xdr:from>
    <xdr:to>
      <xdr:col>25</xdr:col>
      <xdr:colOff>219076</xdr:colOff>
      <xdr:row>38</xdr:row>
      <xdr:rowOff>2660727</xdr:rowOff>
    </xdr:to>
    <xdr:pic>
      <xdr:nvPicPr>
        <xdr:cNvPr id="6" name="Imagen 5">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5505452" y="14843126"/>
          <a:ext cx="4962524" cy="209875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19050</xdr:colOff>
      <xdr:row>1</xdr:row>
      <xdr:rowOff>83608</xdr:rowOff>
    </xdr:from>
    <xdr:to>
      <xdr:col>6</xdr:col>
      <xdr:colOff>148168</xdr:colOff>
      <xdr:row>3</xdr:row>
      <xdr:rowOff>160514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64583"/>
          <a:ext cx="853018" cy="848431"/>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32</xdr:col>
      <xdr:colOff>0</xdr:colOff>
      <xdr:row>38</xdr:row>
      <xdr:rowOff>0</xdr:rowOff>
    </xdr:from>
    <xdr:to>
      <xdr:col>32</xdr:col>
      <xdr:colOff>9525</xdr:colOff>
      <xdr:row>38</xdr:row>
      <xdr:rowOff>9525</xdr:rowOff>
    </xdr:to>
    <xdr:pic>
      <xdr:nvPicPr>
        <xdr:cNvPr id="4" name="Imagen 3">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63375"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126999</xdr:colOff>
      <xdr:row>38</xdr:row>
      <xdr:rowOff>571501</xdr:rowOff>
    </xdr:from>
    <xdr:to>
      <xdr:col>26</xdr:col>
      <xdr:colOff>227920</xdr:colOff>
      <xdr:row>38</xdr:row>
      <xdr:rowOff>2653905</xdr:rowOff>
    </xdr:to>
    <xdr:pic>
      <xdr:nvPicPr>
        <xdr:cNvPr id="5" name="Imagen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5203824" y="11344276"/>
          <a:ext cx="5130121" cy="2082404"/>
        </a:xfrm>
        <a:prstGeom prst="rect">
          <a:avLst/>
        </a:prstGeom>
      </xdr:spPr>
    </xdr:pic>
    <xdr:clientData/>
  </xdr:twoCellAnchor>
  <xdr:twoCellAnchor editAs="oneCell">
    <xdr:from>
      <xdr:col>10</xdr:col>
      <xdr:colOff>84667</xdr:colOff>
      <xdr:row>39</xdr:row>
      <xdr:rowOff>571500</xdr:rowOff>
    </xdr:from>
    <xdr:to>
      <xdr:col>26</xdr:col>
      <xdr:colOff>232961</xdr:colOff>
      <xdr:row>39</xdr:row>
      <xdr:rowOff>2688167</xdr:rowOff>
    </xdr:to>
    <xdr:pic>
      <xdr:nvPicPr>
        <xdr:cNvPr id="6" name="Imagen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5161492" y="14087475"/>
          <a:ext cx="5177494" cy="21166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id="{951D2B71-5137-4F5B-83E2-5F5FD6373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85725</xdr:colOff>
      <xdr:row>1</xdr:row>
      <xdr:rowOff>19049</xdr:rowOff>
    </xdr:from>
    <xdr:to>
      <xdr:col>6</xdr:col>
      <xdr:colOff>114300</xdr:colOff>
      <xdr:row>3</xdr:row>
      <xdr:rowOff>185987</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209549"/>
          <a:ext cx="942975" cy="938463"/>
        </a:xfrm>
        <a:prstGeom prst="rect">
          <a:avLst/>
        </a:prstGeom>
      </xdr:spPr>
    </xdr:pic>
    <xdr:clientData/>
  </xdr:twoCellAnchor>
  <xdr:twoCellAnchor>
    <xdr:from>
      <xdr:col>5</xdr:col>
      <xdr:colOff>104775</xdr:colOff>
      <xdr:row>42</xdr:row>
      <xdr:rowOff>166687</xdr:rowOff>
    </xdr:from>
    <xdr:to>
      <xdr:col>22</xdr:col>
      <xdr:colOff>38100</xdr:colOff>
      <xdr:row>54</xdr:row>
      <xdr:rowOff>161925</xdr:rowOff>
    </xdr:to>
    <xdr:graphicFrame macro="">
      <xdr:nvGraphicFramePr>
        <xdr:cNvPr id="3" name="Gráfico 2">
          <a:extLst>
            <a:ext uri="{FF2B5EF4-FFF2-40B4-BE49-F238E27FC236}">
              <a16:creationId xmlns:a16="http://schemas.microsoft.com/office/drawing/2014/main" id="{71A9236B-0AAA-4ECD-8458-18FD22E57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419100</xdr:colOff>
      <xdr:row>1</xdr:row>
      <xdr:rowOff>47625</xdr:rowOff>
    </xdr:from>
    <xdr:to>
      <xdr:col>6</xdr:col>
      <xdr:colOff>1290638</xdr:colOff>
      <xdr:row>3</xdr:row>
      <xdr:rowOff>152400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50" y="228600"/>
          <a:ext cx="871538" cy="876300"/>
        </a:xfrm>
        <a:prstGeom prst="rect">
          <a:avLst/>
        </a:prstGeom>
      </xdr:spPr>
    </xdr:pic>
    <xdr:clientData/>
  </xdr:twoCellAnchor>
  <xdr:twoCellAnchor>
    <xdr:from>
      <xdr:col>3</xdr:col>
      <xdr:colOff>134621</xdr:colOff>
      <xdr:row>45</xdr:row>
      <xdr:rowOff>88900</xdr:rowOff>
    </xdr:from>
    <xdr:to>
      <xdr:col>26</xdr:col>
      <xdr:colOff>162215</xdr:colOff>
      <xdr:row>52</xdr:row>
      <xdr:rowOff>63500</xdr:rowOff>
    </xdr:to>
    <xdr:graphicFrame macro="">
      <xdr:nvGraphicFramePr>
        <xdr:cNvPr id="3" name="Gráfico 2">
          <a:extLst>
            <a:ext uri="{FF2B5EF4-FFF2-40B4-BE49-F238E27FC236}">
              <a16:creationId xmlns:a16="http://schemas.microsoft.com/office/drawing/2014/main" id="{39011CC1-D74F-4E44-988B-C117A060EE0E}"/>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id="{C0B7F55D-8F5B-4287-B560-A60B0CB87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209550</xdr:colOff>
      <xdr:row>42</xdr:row>
      <xdr:rowOff>133349</xdr:rowOff>
    </xdr:from>
    <xdr:to>
      <xdr:col>21</xdr:col>
      <xdr:colOff>219075</xdr:colOff>
      <xdr:row>54</xdr:row>
      <xdr:rowOff>90486</xdr:rowOff>
    </xdr:to>
    <xdr:graphicFrame macro="">
      <xdr:nvGraphicFramePr>
        <xdr:cNvPr id="3" name="Gráfico 2">
          <a:extLst>
            <a:ext uri="{FF2B5EF4-FFF2-40B4-BE49-F238E27FC236}">
              <a16:creationId xmlns:a16="http://schemas.microsoft.com/office/drawing/2014/main" id="{887A5FBB-ECC0-4B36-9E97-21FF49E04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538162</xdr:colOff>
      <xdr:row>42</xdr:row>
      <xdr:rowOff>128587</xdr:rowOff>
    </xdr:from>
    <xdr:to>
      <xdr:col>19</xdr:col>
      <xdr:colOff>328612</xdr:colOff>
      <xdr:row>54</xdr:row>
      <xdr:rowOff>14287</xdr:rowOff>
    </xdr:to>
    <xdr:graphicFrame macro="">
      <xdr:nvGraphicFramePr>
        <xdr:cNvPr id="3" name="Gráfico 2">
          <a:extLst>
            <a:ext uri="{FF2B5EF4-FFF2-40B4-BE49-F238E27FC236}">
              <a16:creationId xmlns:a16="http://schemas.microsoft.com/office/drawing/2014/main" id="{4DFB214A-80A4-4289-9515-3137F0650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id="{9F092D3D-BCDF-4A07-AD48-5E8C51E6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1A9B1D66-AAD1-400F-BECE-783A478F2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7945" cy="937221"/>
        </a:xfrm>
        <a:prstGeom prst="rect">
          <a:avLst/>
        </a:prstGeom>
      </xdr:spPr>
    </xdr:pic>
    <xdr:clientData/>
  </xdr:one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E83B8BAF-F37D-4BA0-8D72-24B3DD28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118242</xdr:colOff>
      <xdr:row>42</xdr:row>
      <xdr:rowOff>44011</xdr:rowOff>
    </xdr:from>
    <xdr:to>
      <xdr:col>21</xdr:col>
      <xdr:colOff>105104</xdr:colOff>
      <xdr:row>54</xdr:row>
      <xdr:rowOff>72259</xdr:rowOff>
    </xdr:to>
    <xdr:graphicFrame macro="">
      <xdr:nvGraphicFramePr>
        <xdr:cNvPr id="3" name="Gráfico 2">
          <a:extLst>
            <a:ext uri="{FF2B5EF4-FFF2-40B4-BE49-F238E27FC236}">
              <a16:creationId xmlns:a16="http://schemas.microsoft.com/office/drawing/2014/main" id="{84367E7B-A8DC-440D-9E8D-013708041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18815</xdr:colOff>
      <xdr:row>46</xdr:row>
      <xdr:rowOff>37630</xdr:rowOff>
    </xdr:from>
    <xdr:to>
      <xdr:col>27</xdr:col>
      <xdr:colOff>5375</xdr:colOff>
      <xdr:row>59</xdr:row>
      <xdr:rowOff>14111</xdr:rowOff>
    </xdr:to>
    <xdr:graphicFrame macro="">
      <xdr:nvGraphicFramePr>
        <xdr:cNvPr id="3" name="Gráfico 2">
          <a:extLst>
            <a:ext uri="{FF2B5EF4-FFF2-40B4-BE49-F238E27FC236}">
              <a16:creationId xmlns:a16="http://schemas.microsoft.com/office/drawing/2014/main" id="{03935FB0-2237-B049-B093-16D7CE3FE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247650</xdr:colOff>
      <xdr:row>3</xdr:row>
      <xdr:rowOff>57150</xdr:rowOff>
    </xdr:to>
    <xdr:pic>
      <xdr:nvPicPr>
        <xdr:cNvPr id="2" name="Imagen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47750" cy="819151"/>
        </a:xfrm>
        <a:prstGeom prst="rect">
          <a:avLst/>
        </a:prstGeom>
      </xdr:spPr>
    </xdr:pic>
    <xdr:clientData/>
  </xdr:twoCellAnchor>
  <xdr:twoCellAnchor>
    <xdr:from>
      <xdr:col>1</xdr:col>
      <xdr:colOff>197556</xdr:colOff>
      <xdr:row>43</xdr:row>
      <xdr:rowOff>170037</xdr:rowOff>
    </xdr:from>
    <xdr:to>
      <xdr:col>27</xdr:col>
      <xdr:colOff>28222</xdr:colOff>
      <xdr:row>57</xdr:row>
      <xdr:rowOff>21167</xdr:rowOff>
    </xdr:to>
    <xdr:graphicFrame macro="">
      <xdr:nvGraphicFramePr>
        <xdr:cNvPr id="3" name="Gráfico 2">
          <a:extLst>
            <a:ext uri="{FF2B5EF4-FFF2-40B4-BE49-F238E27FC236}">
              <a16:creationId xmlns:a16="http://schemas.microsoft.com/office/drawing/2014/main" id="{1E69B785-0D02-A9BC-B928-F310BDF93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114300</xdr:colOff>
      <xdr:row>3</xdr:row>
      <xdr:rowOff>85726</xdr:rowOff>
    </xdr:to>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958850" cy="844551"/>
        </a:xfrm>
        <a:prstGeom prst="rect">
          <a:avLst/>
        </a:prstGeom>
      </xdr:spPr>
    </xdr:pic>
    <xdr:clientData/>
  </xdr:twoCellAnchor>
  <xdr:twoCellAnchor>
    <xdr:from>
      <xdr:col>1</xdr:col>
      <xdr:colOff>198966</xdr:colOff>
      <xdr:row>46</xdr:row>
      <xdr:rowOff>23283</xdr:rowOff>
    </xdr:from>
    <xdr:to>
      <xdr:col>27</xdr:col>
      <xdr:colOff>8467</xdr:colOff>
      <xdr:row>58</xdr:row>
      <xdr:rowOff>110067</xdr:rowOff>
    </xdr:to>
    <xdr:graphicFrame macro="">
      <xdr:nvGraphicFramePr>
        <xdr:cNvPr id="3" name="Gráfico 2">
          <a:extLst>
            <a:ext uri="{FF2B5EF4-FFF2-40B4-BE49-F238E27FC236}">
              <a16:creationId xmlns:a16="http://schemas.microsoft.com/office/drawing/2014/main" id="{6D0C49C3-C6E7-5B50-B1EE-EC716B31B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28576</xdr:colOff>
      <xdr:row>47</xdr:row>
      <xdr:rowOff>33337</xdr:rowOff>
    </xdr:from>
    <xdr:to>
      <xdr:col>24</xdr:col>
      <xdr:colOff>247651</xdr:colOff>
      <xdr:row>53</xdr:row>
      <xdr:rowOff>1790700</xdr:rowOff>
    </xdr:to>
    <xdr:graphicFrame macro="">
      <xdr:nvGraphicFramePr>
        <xdr:cNvPr id="3" name="Gráfico 2">
          <a:extLst>
            <a:ext uri="{FF2B5EF4-FFF2-40B4-BE49-F238E27FC236}">
              <a16:creationId xmlns:a16="http://schemas.microsoft.com/office/drawing/2014/main" id="{32E7ECDB-27ED-47F9-8F5E-2C766F38C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200025</xdr:colOff>
      <xdr:row>3</xdr:row>
      <xdr:rowOff>104774</xdr:rowOff>
    </xdr:to>
    <xdr:pic>
      <xdr:nvPicPr>
        <xdr:cNvPr id="2" name="Imagen 1">
          <a:extLst>
            <a:ext uri="{FF2B5EF4-FFF2-40B4-BE49-F238E27FC236}">
              <a16:creationId xmlns:a16="http://schemas.microsoft.com/office/drawing/2014/main" id="{3EDDFCA5-8273-469E-BE23-4536410F2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0125" cy="866775"/>
        </a:xfrm>
        <a:prstGeom prst="rect">
          <a:avLst/>
        </a:prstGeom>
      </xdr:spPr>
    </xdr:pic>
    <xdr:clientData/>
  </xdr:twoCellAnchor>
  <xdr:twoCellAnchor>
    <xdr:from>
      <xdr:col>2</xdr:col>
      <xdr:colOff>0</xdr:colOff>
      <xdr:row>43</xdr:row>
      <xdr:rowOff>173566</xdr:rowOff>
    </xdr:from>
    <xdr:to>
      <xdr:col>26</xdr:col>
      <xdr:colOff>201083</xdr:colOff>
      <xdr:row>56</xdr:row>
      <xdr:rowOff>137584</xdr:rowOff>
    </xdr:to>
    <xdr:graphicFrame macro="">
      <xdr:nvGraphicFramePr>
        <xdr:cNvPr id="3" name="Gráfico 2">
          <a:extLst>
            <a:ext uri="{FF2B5EF4-FFF2-40B4-BE49-F238E27FC236}">
              <a16:creationId xmlns:a16="http://schemas.microsoft.com/office/drawing/2014/main" id="{8A1C75E3-05FF-47C7-8586-6A26D79A7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190500"/>
          <a:ext cx="838200" cy="838200"/>
        </a:xfrm>
        <a:prstGeom prst="rect">
          <a:avLst/>
        </a:prstGeom>
      </xdr:spPr>
    </xdr:pic>
    <xdr:clientData/>
  </xdr:twoCellAnchor>
  <xdr:twoCellAnchor>
    <xdr:from>
      <xdr:col>2</xdr:col>
      <xdr:colOff>114300</xdr:colOff>
      <xdr:row>44</xdr:row>
      <xdr:rowOff>152400</xdr:rowOff>
    </xdr:from>
    <xdr:to>
      <xdr:col>26</xdr:col>
      <xdr:colOff>190500</xdr:colOff>
      <xdr:row>50</xdr:row>
      <xdr:rowOff>1143000</xdr:rowOff>
    </xdr:to>
    <xdr:graphicFrame macro="">
      <xdr:nvGraphicFramePr>
        <xdr:cNvPr id="3" name="Gráfico 2" descr="Tipo de gráfico: Columnas agrupadas, Líneas. &quot;Campo6&quot;, &quot;Campo8&quot; por &quot;Campo1&quot;&#10;&#10;Descripción generada automáticamente">
          <a:extLst>
            <a:ext uri="{FF2B5EF4-FFF2-40B4-BE49-F238E27FC236}">
              <a16:creationId xmlns:a16="http://schemas.microsoft.com/office/drawing/2014/main" id="{7675E853-E6D5-5BF5-C1DD-65583E28DBC4}"/>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38100</xdr:colOff>
      <xdr:row>45</xdr:row>
      <xdr:rowOff>9525</xdr:rowOff>
    </xdr:from>
    <xdr:to>
      <xdr:col>26</xdr:col>
      <xdr:colOff>266700</xdr:colOff>
      <xdr:row>50</xdr:row>
      <xdr:rowOff>1228725</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twoCellAnchor>
  <xdr:twoCellAnchor>
    <xdr:from>
      <xdr:col>1</xdr:col>
      <xdr:colOff>188769</xdr:colOff>
      <xdr:row>44</xdr:row>
      <xdr:rowOff>25978</xdr:rowOff>
    </xdr:from>
    <xdr:to>
      <xdr:col>26</xdr:col>
      <xdr:colOff>214746</xdr:colOff>
      <xdr:row>49</xdr:row>
      <xdr:rowOff>1437409</xdr:rowOff>
    </xdr:to>
    <xdr:graphicFrame macro="">
      <xdr:nvGraphicFramePr>
        <xdr:cNvPr id="3" name="Gráfico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7</xdr:col>
      <xdr:colOff>742950</xdr:colOff>
      <xdr:row>42</xdr:row>
      <xdr:rowOff>76200</xdr:rowOff>
    </xdr:from>
    <xdr:to>
      <xdr:col>20</xdr:col>
      <xdr:colOff>66675</xdr:colOff>
      <xdr:row>49</xdr:row>
      <xdr:rowOff>9525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0600" y="10591800"/>
          <a:ext cx="49371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6</xdr:col>
      <xdr:colOff>200025</xdr:colOff>
      <xdr:row>3</xdr:row>
      <xdr:rowOff>157412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126999</xdr:colOff>
      <xdr:row>3</xdr:row>
      <xdr:rowOff>179637</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23824"/>
          <a:ext cx="384174" cy="941638"/>
        </a:xfrm>
        <a:prstGeom prst="rect">
          <a:avLst/>
        </a:prstGeom>
      </xdr:spPr>
    </xdr:pic>
    <xdr:clientData/>
  </xdr:twoCellAnchor>
  <xdr:twoCellAnchor>
    <xdr:from>
      <xdr:col>3</xdr:col>
      <xdr:colOff>0</xdr:colOff>
      <xdr:row>43</xdr:row>
      <xdr:rowOff>154781</xdr:rowOff>
    </xdr:from>
    <xdr:to>
      <xdr:col>26</xdr:col>
      <xdr:colOff>250031</xdr:colOff>
      <xdr:row>43</xdr:row>
      <xdr:rowOff>1940718</xdr:rowOff>
    </xdr:to>
    <xdr:graphicFrame macro="">
      <xdr:nvGraphicFramePr>
        <xdr:cNvPr id="3" name="Gráfico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oneCellAnchor>
    <xdr:from>
      <xdr:col>1</xdr:col>
      <xdr:colOff>114300</xdr:colOff>
      <xdr:row>1</xdr:row>
      <xdr:rowOff>9524</xdr:rowOff>
    </xdr:from>
    <xdr:ext cx="381865" cy="937597"/>
    <xdr:pic>
      <xdr:nvPicPr>
        <xdr:cNvPr id="2" name="Imagen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381865" cy="937597"/>
        </a:xfrm>
        <a:prstGeom prst="rect">
          <a:avLst/>
        </a:prstGeom>
      </xdr:spPr>
    </xdr:pic>
    <xdr:clientData/>
  </xdr:oneCellAnchor>
  <xdr:twoCellAnchor>
    <xdr:from>
      <xdr:col>4</xdr:col>
      <xdr:colOff>6349</xdr:colOff>
      <xdr:row>42</xdr:row>
      <xdr:rowOff>2117</xdr:rowOff>
    </xdr:from>
    <xdr:to>
      <xdr:col>26</xdr:col>
      <xdr:colOff>219075</xdr:colOff>
      <xdr:row>42</xdr:row>
      <xdr:rowOff>2057136</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92%</a:t>
          </a:r>
        </a:p>
      </cdr:txBody>
    </cdr:sp>
  </cdr:relSizeAnchor>
</c:userShapes>
</file>

<file path=xl/drawings/drawing6.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59CDC619-AA53-4F90-871B-E76915A6F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id="{A1D7E02F-AA71-4C8C-B3B1-AC03EF228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173181</xdr:colOff>
      <xdr:row>44</xdr:row>
      <xdr:rowOff>48490</xdr:rowOff>
    </xdr:from>
    <xdr:to>
      <xdr:col>24</xdr:col>
      <xdr:colOff>173181</xdr:colOff>
      <xdr:row>50</xdr:row>
      <xdr:rowOff>155863</xdr:rowOff>
    </xdr:to>
    <xdr:graphicFrame macro="">
      <xdr:nvGraphicFramePr>
        <xdr:cNvPr id="3" name="Gráfico 2">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5</xdr:row>
      <xdr:rowOff>166937</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ASE%20DE%20EQUIPO%20ALQUIPO%20ALQUILADO.xlsm"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ATRIZ%20DE%20FACTURACION%20EQUIPO%20MENOR%20SAP.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UEVA-BASE%20DE%20DATOS%20EQUIPO%20ALQUILADO.xlsm"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ATRIZ%20FINAL%20MES%20DICIEMBRE.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TRIZ%20SAP%20AGOSTO.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DISTRIBUCION%20HORAS%20EQUIPOS%20MES%20DE%20NOVIEMBRE.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6.%20_DIGITACION_REPORTES_JUN2014%2024%20JUNIO%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xl24606l1\base%20analisis%20de%20gestion2\DOCUME~1\Usuario\CONFIG~1\Temp\Users\JUAN\Desktop\CD\planeacion\BOGOTA%20EN%20CIFRAS%20No.%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uaermv-my.sharepoint.com/Users/eliza840/Documents/@ELIZA/UMV/BASE%20ACCIONES%20MOV%202016/Memorandos%20Priorizacion%20GI/MEMOS-2016/20161025-30xxx/informe%2025-Oct-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ellavo03\Dropbox\Plantilla%20de%20Seguimiento%20Mensual%20-%20408.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ODIGOS%20SAP%20Y%20AVISOS%2019-11-2014.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SE%20DE%20DATOS%20ALQUILADO%20MES%20OCT....xlsm"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ASE%20DE%20EQUIPO%20ALQUILADO.xlsm"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BASE%20DE%20DATOS%20PROPIO%201%20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uaermv-my.sharepoint.com/Users/yanincy.cumbre/Documents/BACKUP_YC/CIV'S%20EJECUCI&#211;N%20DIRECTA/APIQUES%20PRIORIZADOS%20EJECUCI&#211;N%20DIRECTA%2030-may-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DICADOR_DESI_2023-FM-007-V8_SEGUNDO_TRIMESTRE%202023%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PIV-IND-001-V7%202do%20Trim%20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20PIV-IND-002-V5%202do%20Trim%20202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3.%20PIV-IND-003-V3%202do%20Trim%20202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4.%20PIV-IND-004-V4%202do%20Trim%20202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onsolidado%20jul-ago-sep%20equipos%20porpios%20y%20alquilado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5.%20PIV-IND-005-V3%202do%20Trim%20202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7.%20PIV-IND-007-V4%202do%20Trim%20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uaermv-my.sharepoint.com/Users/cristina.sierra/AppData/Local/Temp/Temp1_OneDrive_1_19-7-2023.zip/4.1%20PPMQ-IND-003-V1_Disponibilidad_Vehicul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uaermv.sharepoint.com/sites/Secretara-General/Documentos%20compartidos/REPOSITORIO%20SG/2023/02_INDICADORES/GCON/II%20trimestre/INDICADOR%20LIQUIDACIONES%201%20SEMESTRE%20202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LEXPEREA/Downloads/CEM-IND-001-V11%20Cumplimiento%20PAA%20Trim4-2022%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LEXPEREA/Downloads/2022-12-31%20CEM-IND-002%20V5%20CUMPLIMIENTO%20ACCIONES%20CORRECTIVA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ASE%20DE%20EQUIPO%20PROPIO.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ASE%20DE%20DATOS%20EQUIPO%20PROPIO%20FEBRERO%202014.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9.%20BASE%20F4-10%20ALQUILADO%20SEPT%2027%2009.xlsm"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3.DIGITACION%20REPORTES%20E.M.%20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TRIZ%20SEP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SAP"/>
      <sheetName val="Hoja2"/>
      <sheetName val="Hoja3"/>
      <sheetName val="Base de datos"/>
      <sheetName val="FS5"/>
      <sheetName val="FACT"/>
      <sheetName val="FS4"/>
      <sheetName val="FS1"/>
      <sheetName val="FS2"/>
      <sheetName val="FS3"/>
      <sheetName val="FACT.."/>
      <sheetName val="Datos de base"/>
      <sheetName val="Tarifa 2014 "/>
      <sheetName val="ESTRUCTURA"/>
      <sheetName val="EQ SAP"/>
      <sheetName val="asign"/>
      <sheetName val="den equipos"/>
      <sheetName val="Hoja4"/>
      <sheetName val="Hoja1"/>
      <sheetName val="NOELIM"/>
      <sheetName val="Hoja5"/>
      <sheetName val="BASE DE EQUIPO ALQUIPO ALQUIL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IO"/>
      <sheetName val="ALQUILADO"/>
      <sheetName val="ESTRUCTURA"/>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ESTRUCTURA"/>
      <sheetName val="Base de datos"/>
      <sheetName val="MATRIZ "/>
      <sheetName val="DESCRIPCION_GRAFO"/>
      <sheetName val="Datos de base"/>
      <sheetName val="TARIFAS 201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MAYOR PROPIO"/>
      <sheetName val="EQUIPO MAYOR ALQUILADO"/>
      <sheetName val="EQUIPO MENOR ALQUILADO"/>
      <sheetName val="EQUIPO MENOR PROPIO"/>
      <sheetName val="NUEVA ESTRUCTURA RUTA III"/>
      <sheetName val="Hoja1"/>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IO"/>
      <sheetName val="ALQUILADO"/>
      <sheetName val="ESTRUCTURA"/>
      <sheetName val="Datos de base"/>
      <sheetName val="Datos de base (2)"/>
    </sheetNames>
    <sheetDataSet>
      <sheetData sheetId="0" refreshError="1"/>
      <sheetData sheetId="1" refreshError="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EQUIPO MAYOR PROPIO"/>
      <sheetName val="Hoja4"/>
      <sheetName val="EQUIPO MAYOR ALQUILADO"/>
      <sheetName val="FIE EQUIPO PROPIO"/>
      <sheetName val="FIE ALQUILADO"/>
      <sheetName val="ESTRUCTURA COMPLETA RUTA III"/>
      <sheetName val="INFORME"/>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CONC"/>
      <sheetName val="Base de datos"/>
      <sheetName val="NUEVA EST SAP"/>
      <sheetName val="ESTRCT. SAP"/>
      <sheetName val="MATRIZ "/>
      <sheetName val="FSEM4"/>
      <sheetName val="RFSEM4"/>
      <sheetName val="FSEM1"/>
      <sheetName val="RFSEM1"/>
      <sheetName val="FSEM2"/>
      <sheetName val="RFSEM2"/>
      <sheetName val="FSEM3"/>
      <sheetName val="RFSEM3"/>
      <sheetName val="HTREAL"/>
      <sheetName val="FACTURA"/>
      <sheetName val="Hoja1"/>
      <sheetName val="%EQ"/>
      <sheetName val="centros de costo"/>
      <sheetName val="Datos de base"/>
      <sheetName val="ID. GRAFOS"/>
      <sheetName val="EQ PL"/>
      <sheetName val="TARIFAS 2014 (2)"/>
      <sheetName val="LIST REMQ"/>
      <sheetName val="Hoja4"/>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enido"/>
      <sheetName val="INSTRUCTIVO"/>
      <sheetName val="Población"/>
      <sheetName val="PIB"/>
      <sheetName val="Precios"/>
      <sheetName val="Sector externo"/>
      <sheetName val="Empleo"/>
      <sheetName val="Construcció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NNEDY 27-Sep-16"/>
      <sheetName val="KENNEDY_27-Sep-16"/>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METAS"/>
      <sheetName val="SEGUIMIENTO ENERO"/>
      <sheetName val="SEGUIMIENTO FEBRERO"/>
      <sheetName val="SEGUIMIENTO MARZO"/>
      <sheetName val="SEGUIMIENTO ABRIL"/>
      <sheetName val="SEGUIMIENTO MAYO"/>
      <sheetName val="SEGUIMIENTO JUNIO"/>
      <sheetName val="SEGUIMIENTO JULIO"/>
      <sheetName val="SEGUIMIENTO AGOSTO"/>
      <sheetName val="SEGUIMIENTO SEPT"/>
      <sheetName val="SEGUIMIENTO OCTUBRE"/>
      <sheetName val="SEGUIMIENTO NOVI"/>
      <sheetName val="SEGUIMIENTO DICI"/>
      <sheetName val="EJECUCIÓN DE INVERSIÓN (OAP)"/>
      <sheetName val="AVANCE"/>
      <sheetName val="PROGRAMAS Y ESTRATEGIAS"/>
      <sheetName val="resumen PO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EQUIPOS"/>
      <sheetName val="D.EQUIPOS-FORM."/>
      <sheetName val="AVISOS"/>
      <sheetName val="ULT.AVIS."/>
      <sheetName val="TOTAL AVISOS CANCELADOS"/>
      <sheetName val="PLATO"/>
      <sheetName val="Sheet1"/>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Hoja1"/>
      <sheetName val="Hoja4"/>
      <sheetName val="MATRIZ "/>
      <sheetName val="Base de datos"/>
      <sheetName val="Hoja3"/>
      <sheetName val="Datos de base"/>
      <sheetName val="FS4"/>
      <sheetName val="FS1"/>
      <sheetName val="FS2"/>
      <sheetName val="FS3"/>
      <sheetName val="ESTRUCTURA"/>
      <sheetName val="Hoja2"/>
      <sheetName val="FACT"/>
      <sheetName val="Tarifa 2014 "/>
      <sheetName val="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TABLA DINAMICA MATRIZ"/>
      <sheetName val="Datos de base"/>
      <sheetName val="MATRIZ "/>
      <sheetName val="ESTRUCTURA"/>
      <sheetName val="FSM4"/>
      <sheetName val="FSM1"/>
      <sheetName val="FSM2"/>
      <sheetName val="FSM3"/>
      <sheetName val="FACTURA"/>
      <sheetName val="TARIFAS ALQUILAD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FS4"/>
      <sheetName val="FS1"/>
      <sheetName val="FS2"/>
      <sheetName val="FS3"/>
      <sheetName val="FACT"/>
      <sheetName val="MATRIZ "/>
      <sheetName val="ESTRUCTURA"/>
      <sheetName val="Datos de base"/>
      <sheetName val="TARIFAS 201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2016"/>
      <sheetName val="convenciones"/>
      <sheetName val="LISTADO 2017"/>
      <sheetName val="RH'S (22-MAY)"/>
      <sheetName val="RH'S(26-MAY)"/>
    </sheetNames>
    <sheetDataSet>
      <sheetData sheetId="0"/>
      <sheetData sheetId="1"/>
      <sheetData sheetId="2"/>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1"/>
    </sheetNames>
    <sheetDataSet>
      <sheetData sheetId="0">
        <row r="35">
          <cell r="D35">
            <v>0</v>
          </cell>
          <cell r="E35">
            <v>0</v>
          </cell>
          <cell r="F35">
            <v>0</v>
          </cell>
          <cell r="G35">
            <v>0</v>
          </cell>
          <cell r="H35" t="str">
            <v>Número de productos entregados en los términos de tiempos establecidos</v>
          </cell>
          <cell r="I35" t="str">
            <v>Número de productos definidos para el periodo</v>
          </cell>
          <cell r="J35" t="str">
            <v>RESULTADO</v>
          </cell>
        </row>
        <row r="36">
          <cell r="C36" t="str">
            <v>Segundo Trimestre  2023</v>
          </cell>
          <cell r="D36">
            <v>0</v>
          </cell>
          <cell r="E36">
            <v>0</v>
          </cell>
          <cell r="F36">
            <v>0</v>
          </cell>
          <cell r="G36">
            <v>0</v>
          </cell>
          <cell r="H36">
            <v>11</v>
          </cell>
          <cell r="I36">
            <v>11</v>
          </cell>
          <cell r="J36">
            <v>1</v>
          </cell>
        </row>
        <row r="37">
          <cell r="C37" t="str">
            <v>TOTAL</v>
          </cell>
          <cell r="D37">
            <v>0</v>
          </cell>
          <cell r="E37">
            <v>0</v>
          </cell>
          <cell r="F37">
            <v>0</v>
          </cell>
          <cell r="G37">
            <v>0</v>
          </cell>
          <cell r="H37">
            <v>11</v>
          </cell>
          <cell r="I37">
            <v>11</v>
          </cell>
          <cell r="J37">
            <v>1</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8">
          <cell r="AN48" t="str">
            <v>AVANCE DEL TRIM (km-carril)</v>
          </cell>
          <cell r="AO48" t="str">
            <v>ACUMULADO (km-carril)</v>
          </cell>
          <cell r="AP48" t="str">
            <v>META (km-carril)</v>
          </cell>
        </row>
        <row r="49">
          <cell r="AM49" t="str">
            <v>TRIM1</v>
          </cell>
          <cell r="AN49">
            <v>162.5</v>
          </cell>
          <cell r="AO49">
            <v>162.5</v>
          </cell>
          <cell r="AP49">
            <v>150</v>
          </cell>
        </row>
        <row r="50">
          <cell r="AM50" t="str">
            <v>TRIM2</v>
          </cell>
          <cell r="AN50">
            <v>140.37</v>
          </cell>
          <cell r="AO50">
            <v>302.87</v>
          </cell>
          <cell r="AP50">
            <v>140</v>
          </cell>
        </row>
        <row r="51">
          <cell r="AM51" t="str">
            <v>TRIM3</v>
          </cell>
          <cell r="AN51">
            <v>0</v>
          </cell>
          <cell r="AO51">
            <v>302.87</v>
          </cell>
          <cell r="AP51">
            <v>90</v>
          </cell>
        </row>
        <row r="52">
          <cell r="AM52" t="str">
            <v>TRIM4</v>
          </cell>
          <cell r="AN52">
            <v>0</v>
          </cell>
          <cell r="AO52">
            <v>302.87</v>
          </cell>
          <cell r="AP52">
            <v>64.86</v>
          </cell>
        </row>
        <row r="53">
          <cell r="AM53" t="str">
            <v>TOTAL</v>
          </cell>
          <cell r="AN53">
            <v>302.87</v>
          </cell>
          <cell r="AO53">
            <v>302.87</v>
          </cell>
          <cell r="AP53">
            <v>444.86</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687</v>
          </cell>
          <cell r="AT46">
            <v>687</v>
          </cell>
          <cell r="AU46">
            <v>680</v>
          </cell>
        </row>
        <row r="47">
          <cell r="AR47" t="str">
            <v>TRIM2</v>
          </cell>
          <cell r="AS47">
            <v>554</v>
          </cell>
          <cell r="AT47">
            <v>1241</v>
          </cell>
          <cell r="AU47">
            <v>550</v>
          </cell>
        </row>
        <row r="48">
          <cell r="AR48" t="str">
            <v>TRIM3</v>
          </cell>
          <cell r="AT48">
            <v>1241</v>
          </cell>
          <cell r="AU48">
            <v>550</v>
          </cell>
        </row>
        <row r="49">
          <cell r="AR49" t="str">
            <v>TRIM4</v>
          </cell>
          <cell r="AT49">
            <v>1241</v>
          </cell>
          <cell r="AU49">
            <v>250</v>
          </cell>
        </row>
        <row r="50">
          <cell r="AR50" t="str">
            <v>TOTAL</v>
          </cell>
          <cell r="AS50">
            <v>1241</v>
          </cell>
          <cell r="AT50">
            <v>1241</v>
          </cell>
          <cell r="AU50">
            <v>2030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6">
          <cell r="AR46" t="str">
            <v>AVANCE DEL TRIM (km-carril)</v>
          </cell>
          <cell r="AS46" t="str">
            <v>ACUMULADO (km-carril)</v>
          </cell>
          <cell r="AT46" t="str">
            <v>META (km-carril)</v>
          </cell>
        </row>
        <row r="47">
          <cell r="AQ47" t="str">
            <v>TRIM1</v>
          </cell>
          <cell r="AR47">
            <v>13.56</v>
          </cell>
          <cell r="AS47">
            <v>13.56</v>
          </cell>
          <cell r="AT47">
            <v>12</v>
          </cell>
        </row>
        <row r="48">
          <cell r="AQ48" t="str">
            <v>TRIM2</v>
          </cell>
          <cell r="AR48">
            <v>0</v>
          </cell>
          <cell r="AS48">
            <v>13.56</v>
          </cell>
          <cell r="AT48">
            <v>0</v>
          </cell>
        </row>
        <row r="49">
          <cell r="AQ49" t="str">
            <v>TRIM3</v>
          </cell>
          <cell r="AR49">
            <v>0</v>
          </cell>
          <cell r="AS49">
            <v>13.56</v>
          </cell>
          <cell r="AT49">
            <v>0</v>
          </cell>
        </row>
        <row r="50">
          <cell r="AQ50" t="str">
            <v>TRIM4</v>
          </cell>
          <cell r="AR50">
            <v>0</v>
          </cell>
          <cell r="AS50">
            <v>13.56</v>
          </cell>
          <cell r="AT50">
            <v>2</v>
          </cell>
        </row>
        <row r="51">
          <cell r="AQ51" t="str">
            <v>TOTAL</v>
          </cell>
          <cell r="AR51">
            <v>13.56</v>
          </cell>
          <cell r="AS51">
            <v>13.56</v>
          </cell>
          <cell r="AT51">
            <v>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N45" t="str">
            <v>AVANCE DEL TRIM (km-carril)</v>
          </cell>
          <cell r="AO45" t="str">
            <v>ACUMULADO (km-carril)</v>
          </cell>
          <cell r="AP45" t="str">
            <v>META (km-carril)</v>
          </cell>
        </row>
        <row r="46">
          <cell r="AM46" t="str">
            <v>TRIM1</v>
          </cell>
          <cell r="AN46">
            <v>17.2</v>
          </cell>
          <cell r="AO46">
            <v>17.2</v>
          </cell>
          <cell r="AP46">
            <v>17</v>
          </cell>
        </row>
        <row r="47">
          <cell r="AM47" t="str">
            <v>TRIM2</v>
          </cell>
          <cell r="AN47">
            <v>3.97</v>
          </cell>
          <cell r="AO47">
            <v>21.169999999999998</v>
          </cell>
          <cell r="AP47">
            <v>4</v>
          </cell>
        </row>
        <row r="48">
          <cell r="AM48" t="str">
            <v>TRIM3</v>
          </cell>
          <cell r="AN48">
            <v>0</v>
          </cell>
          <cell r="AO48">
            <v>21.169999999999998</v>
          </cell>
          <cell r="AP48">
            <v>4</v>
          </cell>
        </row>
        <row r="49">
          <cell r="AM49" t="str">
            <v>TRIM4</v>
          </cell>
          <cell r="AN49">
            <v>0</v>
          </cell>
          <cell r="AO49">
            <v>21.169999999999998</v>
          </cell>
          <cell r="AP49">
            <v>3</v>
          </cell>
        </row>
        <row r="50">
          <cell r="AM50" t="str">
            <v>TOTAL</v>
          </cell>
          <cell r="AN50">
            <v>21.169999999999998</v>
          </cell>
          <cell r="AO50">
            <v>21.169999999999998</v>
          </cell>
          <cell r="AP50">
            <v>28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t. dinamica"/>
      <sheetName val="T.DIN"/>
      <sheetName val="BASE"/>
      <sheetName val="TARIFAS PROPIO"/>
      <sheetName val="TARIFAS ALQUILADO "/>
      <sheetName val="3MESES"/>
      <sheetName val="SEPT"/>
    </sheetNames>
    <sheetDataSet>
      <sheetData sheetId="0"/>
      <sheetData sheetId="1"/>
      <sheetData sheetId="2"/>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7">
          <cell r="AR47" t="str">
            <v>TRIM.</v>
          </cell>
          <cell r="AS47" t="str">
            <v>AVANCE DEL TRIM (# de mesas)</v>
          </cell>
          <cell r="AT47" t="str">
            <v>ACUMULADO (# de mesas)</v>
          </cell>
          <cell r="AU47" t="str">
            <v>META (# de mesas)</v>
          </cell>
          <cell r="AV47">
            <v>0</v>
          </cell>
        </row>
        <row r="48">
          <cell r="AR48" t="str">
            <v>TRIM1</v>
          </cell>
          <cell r="AS48">
            <v>11</v>
          </cell>
          <cell r="AT48">
            <v>11</v>
          </cell>
          <cell r="AU48">
            <v>10</v>
          </cell>
          <cell r="AV48">
            <v>0</v>
          </cell>
        </row>
        <row r="49">
          <cell r="AR49" t="str">
            <v>TRIM2</v>
          </cell>
          <cell r="AS49">
            <v>8</v>
          </cell>
          <cell r="AT49">
            <v>19</v>
          </cell>
          <cell r="AU49">
            <v>10</v>
          </cell>
          <cell r="AV49">
            <v>0</v>
          </cell>
        </row>
        <row r="50">
          <cell r="AR50" t="str">
            <v>TRIM3</v>
          </cell>
          <cell r="AS50">
            <v>0</v>
          </cell>
          <cell r="AT50">
            <v>19</v>
          </cell>
          <cell r="AU50">
            <v>10</v>
          </cell>
          <cell r="AV50">
            <v>0</v>
          </cell>
        </row>
        <row r="51">
          <cell r="AR51" t="str">
            <v>TRIM4</v>
          </cell>
          <cell r="AS51">
            <v>0</v>
          </cell>
          <cell r="AT51">
            <v>19</v>
          </cell>
          <cell r="AU51">
            <v>10</v>
          </cell>
          <cell r="AV51">
            <v>0</v>
          </cell>
        </row>
        <row r="52">
          <cell r="AR52" t="str">
            <v>TOTAL</v>
          </cell>
          <cell r="AS52">
            <v>19</v>
          </cell>
          <cell r="AT52">
            <v>19</v>
          </cell>
          <cell r="AU52">
            <v>40</v>
          </cell>
          <cell r="AV52">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4">
          <cell r="AK44" t="str">
            <v>AVANCE DEL TRIM (km-carril)</v>
          </cell>
          <cell r="AL44" t="str">
            <v>ACUMULADO (km-carril)</v>
          </cell>
          <cell r="AM44" t="str">
            <v>META (km-carril)</v>
          </cell>
        </row>
        <row r="45">
          <cell r="AJ45" t="str">
            <v>TRIM1</v>
          </cell>
          <cell r="AK45">
            <v>4226</v>
          </cell>
          <cell r="AL45">
            <v>4226</v>
          </cell>
          <cell r="AM45">
            <v>4200</v>
          </cell>
        </row>
        <row r="46">
          <cell r="AJ46" t="str">
            <v>TRIM2</v>
          </cell>
          <cell r="AK46">
            <v>8265</v>
          </cell>
          <cell r="AL46">
            <v>12491</v>
          </cell>
          <cell r="AM46">
            <v>8100</v>
          </cell>
        </row>
        <row r="47">
          <cell r="AJ47" t="str">
            <v>TRIM3</v>
          </cell>
          <cell r="AK47">
            <v>0</v>
          </cell>
          <cell r="AL47">
            <v>12491</v>
          </cell>
          <cell r="AM47">
            <v>8100</v>
          </cell>
        </row>
        <row r="48">
          <cell r="AJ48" t="str">
            <v>TRIM 4</v>
          </cell>
          <cell r="AK48">
            <v>0</v>
          </cell>
          <cell r="AL48">
            <v>12491</v>
          </cell>
          <cell r="AM48">
            <v>10600</v>
          </cell>
        </row>
        <row r="49">
          <cell r="AJ49" t="str">
            <v>TOTAL</v>
          </cell>
          <cell r="AK49">
            <v>12491</v>
          </cell>
          <cell r="AL49">
            <v>12491</v>
          </cell>
          <cell r="AM49">
            <v>31000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PMQ-IND-003"/>
      <sheetName val="td"/>
    </sheetNames>
    <sheetDataSet>
      <sheetData sheetId="0">
        <row r="2">
          <cell r="G2">
            <v>0.84126984126984128</v>
          </cell>
          <cell r="I2">
            <v>0.78481012658227844</v>
          </cell>
          <cell r="K2">
            <v>0.96078431372549022</v>
          </cell>
          <cell r="M2">
            <v>0.88888888888888884</v>
          </cell>
          <cell r="O2">
            <v>0.8571428571428571</v>
          </cell>
        </row>
        <row r="3">
          <cell r="G3">
            <v>0.82539682539682535</v>
          </cell>
          <cell r="I3">
            <v>0.74683544303797467</v>
          </cell>
          <cell r="K3">
            <v>0.98039215686274506</v>
          </cell>
          <cell r="M3">
            <v>0.91666666666666663</v>
          </cell>
          <cell r="O3">
            <v>0.8571428571428571</v>
          </cell>
        </row>
        <row r="4">
          <cell r="G4">
            <v>0.80952380952380953</v>
          </cell>
          <cell r="I4">
            <v>0.78481012658227844</v>
          </cell>
          <cell r="K4">
            <v>0.98039215686274506</v>
          </cell>
          <cell r="M4">
            <v>0.91666666666666663</v>
          </cell>
          <cell r="O4">
            <v>0.8571428571428571</v>
          </cell>
        </row>
        <row r="5">
          <cell r="G5">
            <v>0.80952380952380953</v>
          </cell>
          <cell r="I5">
            <v>0.79746835443037978</v>
          </cell>
          <cell r="K5">
            <v>0.98039215686274506</v>
          </cell>
          <cell r="M5">
            <v>0.88888888888888884</v>
          </cell>
          <cell r="O5">
            <v>0.8571428571428571</v>
          </cell>
        </row>
        <row r="6">
          <cell r="G6">
            <v>0.82539682539682535</v>
          </cell>
          <cell r="I6">
            <v>0.78481012658227844</v>
          </cell>
          <cell r="K6">
            <v>0.98039215686274506</v>
          </cell>
          <cell r="M6">
            <v>0.83333333333333337</v>
          </cell>
          <cell r="O6">
            <v>0.8571428571428571</v>
          </cell>
        </row>
        <row r="7">
          <cell r="G7">
            <v>0.77777777777777779</v>
          </cell>
          <cell r="I7">
            <v>0.810126582278481</v>
          </cell>
          <cell r="K7">
            <v>0.98039215686274506</v>
          </cell>
          <cell r="M7">
            <v>0.86111111111111116</v>
          </cell>
          <cell r="O7">
            <v>0.8571428571428571</v>
          </cell>
        </row>
        <row r="8">
          <cell r="G8">
            <v>0.77777777777777779</v>
          </cell>
          <cell r="I8">
            <v>0.810126582278481</v>
          </cell>
          <cell r="K8">
            <v>0.98039215686274506</v>
          </cell>
          <cell r="M8">
            <v>0.86111111111111116</v>
          </cell>
          <cell r="O8">
            <v>0.8571428571428571</v>
          </cell>
        </row>
        <row r="9">
          <cell r="G9">
            <v>0.77777777777777779</v>
          </cell>
          <cell r="I9">
            <v>0.810126582278481</v>
          </cell>
          <cell r="K9">
            <v>0.98039215686274506</v>
          </cell>
          <cell r="M9">
            <v>0.86111111111111116</v>
          </cell>
          <cell r="O9">
            <v>0.8571428571428571</v>
          </cell>
        </row>
        <row r="10">
          <cell r="G10">
            <v>0.77777777777777779</v>
          </cell>
          <cell r="I10">
            <v>0.810126582278481</v>
          </cell>
          <cell r="K10">
            <v>0.98039215686274506</v>
          </cell>
          <cell r="M10">
            <v>0.86111111111111116</v>
          </cell>
          <cell r="O10">
            <v>0.8571428571428571</v>
          </cell>
        </row>
        <row r="11">
          <cell r="G11">
            <v>0.77777777777777779</v>
          </cell>
          <cell r="I11">
            <v>0.77200000000000002</v>
          </cell>
          <cell r="K11">
            <v>0.94117647058823528</v>
          </cell>
          <cell r="M11">
            <v>0.86111111111111116</v>
          </cell>
          <cell r="O11">
            <v>0.8571428571428571</v>
          </cell>
        </row>
        <row r="12">
          <cell r="G12">
            <v>0.77777777777777779</v>
          </cell>
          <cell r="I12">
            <v>0.759493670886076</v>
          </cell>
          <cell r="K12">
            <v>0.94117647058823528</v>
          </cell>
          <cell r="M12">
            <v>0.83333333333333337</v>
          </cell>
          <cell r="O12">
            <v>0.8571428571428571</v>
          </cell>
        </row>
        <row r="13">
          <cell r="G13">
            <v>0.77777777777777801</v>
          </cell>
          <cell r="I13">
            <v>0.73417721518987344</v>
          </cell>
          <cell r="K13">
            <v>0.94117647058823528</v>
          </cell>
          <cell r="M13">
            <v>0.83333333333333337</v>
          </cell>
          <cell r="O13">
            <v>0.8571428571428571</v>
          </cell>
        </row>
        <row r="14">
          <cell r="G14">
            <v>0.77419354838709675</v>
          </cell>
          <cell r="I14">
            <v>0.74683544303797467</v>
          </cell>
          <cell r="K14">
            <v>0.94117647058823528</v>
          </cell>
          <cell r="M14">
            <v>0.88888888888888884</v>
          </cell>
          <cell r="O14">
            <v>0.8571428571428571</v>
          </cell>
        </row>
        <row r="15">
          <cell r="G15">
            <v>0.77419354838709675</v>
          </cell>
          <cell r="I15">
            <v>0.74683544303797467</v>
          </cell>
          <cell r="K15">
            <v>0.94117647058823528</v>
          </cell>
          <cell r="M15">
            <v>0.88888888888888884</v>
          </cell>
          <cell r="O15">
            <v>0.8571428571428571</v>
          </cell>
        </row>
        <row r="16">
          <cell r="G16">
            <v>0.77419354838709675</v>
          </cell>
          <cell r="I16">
            <v>0.74683544303797467</v>
          </cell>
          <cell r="K16">
            <v>0.94117647058823528</v>
          </cell>
          <cell r="M16">
            <v>0.88888888888888884</v>
          </cell>
          <cell r="O16">
            <v>0.8571428571428571</v>
          </cell>
        </row>
        <row r="17">
          <cell r="G17">
            <v>0.75806451612903225</v>
          </cell>
          <cell r="I17">
            <v>0.78481012658227844</v>
          </cell>
          <cell r="K17">
            <v>0.94117647058823528</v>
          </cell>
          <cell r="M17">
            <v>0.77777777777777779</v>
          </cell>
          <cell r="O17">
            <v>0.8571428571428571</v>
          </cell>
        </row>
        <row r="18">
          <cell r="G18">
            <v>0.79032258064516125</v>
          </cell>
          <cell r="I18">
            <v>0.78481012658227844</v>
          </cell>
          <cell r="K18">
            <v>0.94117647058823528</v>
          </cell>
          <cell r="M18">
            <v>0.77777777777777779</v>
          </cell>
          <cell r="O18">
            <v>0.8571428571428571</v>
          </cell>
        </row>
        <row r="19">
          <cell r="G19">
            <v>0.79032258064516125</v>
          </cell>
          <cell r="I19">
            <v>0.759493670886076</v>
          </cell>
          <cell r="K19">
            <v>0.94117647058823528</v>
          </cell>
          <cell r="M19">
            <v>0.83333333333333337</v>
          </cell>
          <cell r="O19">
            <v>0.8571428571428571</v>
          </cell>
        </row>
        <row r="20">
          <cell r="G20">
            <v>0.79365079365079361</v>
          </cell>
          <cell r="I20">
            <v>0.75</v>
          </cell>
          <cell r="K20">
            <v>0.94117647058823528</v>
          </cell>
          <cell r="M20">
            <v>0.83333333333333337</v>
          </cell>
          <cell r="O20">
            <v>0.8571428571428571</v>
          </cell>
        </row>
        <row r="21">
          <cell r="G21">
            <v>0.79365079365079361</v>
          </cell>
          <cell r="I21">
            <v>0.75</v>
          </cell>
          <cell r="K21">
            <v>0.94117647058823528</v>
          </cell>
          <cell r="M21">
            <v>0.83333333333333337</v>
          </cell>
          <cell r="O21">
            <v>0.8571428571428571</v>
          </cell>
        </row>
        <row r="22">
          <cell r="G22">
            <v>0.79365079365079361</v>
          </cell>
          <cell r="I22">
            <v>0.75</v>
          </cell>
          <cell r="K22">
            <v>0.94117647058823528</v>
          </cell>
          <cell r="M22">
            <v>0.83333333333333337</v>
          </cell>
          <cell r="O22">
            <v>0.8571428571428571</v>
          </cell>
        </row>
        <row r="23">
          <cell r="G23">
            <v>0.79365079365079361</v>
          </cell>
          <cell r="I23">
            <v>0.75</v>
          </cell>
          <cell r="K23">
            <v>0.94117647058823528</v>
          </cell>
          <cell r="M23">
            <v>0.83333333333333337</v>
          </cell>
          <cell r="O23">
            <v>0.8571428571428571</v>
          </cell>
        </row>
        <row r="24">
          <cell r="G24">
            <v>0.79365079365079361</v>
          </cell>
          <cell r="I24">
            <v>0.75</v>
          </cell>
          <cell r="K24">
            <v>0.94117647058823528</v>
          </cell>
          <cell r="M24">
            <v>0.83333333333333337</v>
          </cell>
          <cell r="O24">
            <v>0.8571428571428571</v>
          </cell>
        </row>
        <row r="25">
          <cell r="G25">
            <v>0.79365079365079361</v>
          </cell>
          <cell r="I25">
            <v>0.75</v>
          </cell>
          <cell r="K25">
            <v>0.94117647058823528</v>
          </cell>
          <cell r="M25">
            <v>0.83333333333333337</v>
          </cell>
          <cell r="O25">
            <v>0.8571428571428571</v>
          </cell>
        </row>
        <row r="26">
          <cell r="G26">
            <v>0.79365079365079361</v>
          </cell>
          <cell r="I26">
            <v>0.75</v>
          </cell>
          <cell r="K26">
            <v>0.94117647058823528</v>
          </cell>
          <cell r="M26">
            <v>0.83333333333333337</v>
          </cell>
          <cell r="O26">
            <v>0.8571428571428571</v>
          </cell>
        </row>
        <row r="27">
          <cell r="G27">
            <v>0.79365079365079361</v>
          </cell>
          <cell r="I27">
            <v>0.75</v>
          </cell>
          <cell r="K27">
            <v>0.94117647058823528</v>
          </cell>
          <cell r="M27">
            <v>0.83333333333333337</v>
          </cell>
          <cell r="O27">
            <v>0.8571428571428571</v>
          </cell>
        </row>
        <row r="28">
          <cell r="G28">
            <v>0.79365079365079361</v>
          </cell>
          <cell r="I28">
            <v>0.75</v>
          </cell>
          <cell r="K28">
            <v>0.94117647058823528</v>
          </cell>
          <cell r="M28">
            <v>0.83333333333333337</v>
          </cell>
          <cell r="O28">
            <v>0.8571428571428571</v>
          </cell>
        </row>
        <row r="29">
          <cell r="G29">
            <v>0.79365079365079361</v>
          </cell>
          <cell r="I29">
            <v>0.75</v>
          </cell>
          <cell r="K29">
            <v>0.94117647058823528</v>
          </cell>
          <cell r="M29">
            <v>0.83333333333333337</v>
          </cell>
          <cell r="O29">
            <v>0.8571428571428571</v>
          </cell>
        </row>
        <row r="30">
          <cell r="G30">
            <v>0.79365079365079361</v>
          </cell>
          <cell r="I30">
            <v>0.75</v>
          </cell>
          <cell r="K30">
            <v>0.94117647058823528</v>
          </cell>
          <cell r="M30">
            <v>0.83333333333333337</v>
          </cell>
          <cell r="O30">
            <v>0.8571428571428571</v>
          </cell>
        </row>
        <row r="31">
          <cell r="G31">
            <v>0.746</v>
          </cell>
          <cell r="I31">
            <v>0.81599999999999995</v>
          </cell>
          <cell r="K31">
            <v>0.86299999999999999</v>
          </cell>
          <cell r="M31">
            <v>0.72233333</v>
          </cell>
          <cell r="O31">
            <v>0.71414285714285697</v>
          </cell>
        </row>
        <row r="32">
          <cell r="G32">
            <v>0.80263157894736847</v>
          </cell>
          <cell r="I32">
            <v>0.92156862745098034</v>
          </cell>
          <cell r="K32">
            <v>0.80555555555555558</v>
          </cell>
          <cell r="M32">
            <v>0.7142857142857143</v>
          </cell>
          <cell r="O32">
            <v>0.82403433476394849</v>
          </cell>
        </row>
        <row r="33">
          <cell r="G33">
            <v>0.79365079365079361</v>
          </cell>
          <cell r="I33">
            <v>0.81578947368421051</v>
          </cell>
          <cell r="K33">
            <v>0.92156862745098034</v>
          </cell>
          <cell r="M33">
            <v>0.80555555555555558</v>
          </cell>
          <cell r="O33">
            <v>0.7142857142857143</v>
          </cell>
        </row>
        <row r="34">
          <cell r="G34">
            <v>0.79365079365079361</v>
          </cell>
          <cell r="I34">
            <v>0.80263157894736847</v>
          </cell>
          <cell r="K34">
            <v>0.92156862745098034</v>
          </cell>
          <cell r="M34">
            <v>0.86111111111111116</v>
          </cell>
          <cell r="O34">
            <v>0.8571428571428571</v>
          </cell>
        </row>
        <row r="35">
          <cell r="G35">
            <v>0.78125</v>
          </cell>
          <cell r="I35">
            <v>0.82894736842105265</v>
          </cell>
          <cell r="K35">
            <v>0.92156862745098034</v>
          </cell>
          <cell r="M35">
            <v>0.83333333333333337</v>
          </cell>
          <cell r="O35">
            <v>0.8571428571428571</v>
          </cell>
        </row>
        <row r="36">
          <cell r="G36">
            <v>0.78125</v>
          </cell>
          <cell r="I36">
            <v>0.82894736842105265</v>
          </cell>
          <cell r="K36">
            <v>0.92156862745098034</v>
          </cell>
          <cell r="M36">
            <v>0.83333333333333337</v>
          </cell>
          <cell r="O36">
            <v>0.8571428571428571</v>
          </cell>
        </row>
        <row r="37">
          <cell r="G37">
            <v>0.78125</v>
          </cell>
          <cell r="I37">
            <v>0.82894736842105265</v>
          </cell>
          <cell r="K37">
            <v>0.92156862745098034</v>
          </cell>
          <cell r="M37">
            <v>0.83333333333333337</v>
          </cell>
          <cell r="O37">
            <v>0.8571428571428571</v>
          </cell>
        </row>
        <row r="38">
          <cell r="G38">
            <v>0.80263157894736847</v>
          </cell>
          <cell r="I38">
            <v>0.96078431372549022</v>
          </cell>
          <cell r="K38">
            <v>0.75</v>
          </cell>
          <cell r="M38">
            <v>0.8571428571428571</v>
          </cell>
          <cell r="O38">
            <v>0.82478632478632474</v>
          </cell>
        </row>
        <row r="39">
          <cell r="G39">
            <v>0.82894736842105265</v>
          </cell>
          <cell r="I39">
            <v>0.94117647058823528</v>
          </cell>
          <cell r="K39">
            <v>0.77777777777777779</v>
          </cell>
          <cell r="M39">
            <v>0.8571428571428571</v>
          </cell>
          <cell r="O39">
            <v>0.82905982905982911</v>
          </cell>
        </row>
        <row r="40">
          <cell r="G40">
            <v>0.71875</v>
          </cell>
          <cell r="I40">
            <v>0.85526315789473684</v>
          </cell>
          <cell r="K40">
            <v>0.92156862745098034</v>
          </cell>
          <cell r="M40">
            <v>0.77777777777777779</v>
          </cell>
          <cell r="O40">
            <v>0.8571428571428571</v>
          </cell>
        </row>
        <row r="41">
          <cell r="G41">
            <v>0.71875</v>
          </cell>
          <cell r="I41">
            <v>0.78947368421052633</v>
          </cell>
          <cell r="K41">
            <v>0.96078431372549022</v>
          </cell>
          <cell r="M41">
            <v>0.83333333333333337</v>
          </cell>
          <cell r="O41">
            <v>0.8571428571428571</v>
          </cell>
        </row>
        <row r="42">
          <cell r="G42">
            <v>0.71875</v>
          </cell>
          <cell r="I42">
            <v>0.78947368421052633</v>
          </cell>
          <cell r="K42">
            <v>0.96078431372549022</v>
          </cell>
          <cell r="M42">
            <v>0.83333333333333337</v>
          </cell>
          <cell r="O42">
            <v>0.8571428571428571</v>
          </cell>
        </row>
        <row r="43">
          <cell r="G43">
            <v>0.71875</v>
          </cell>
          <cell r="I43">
            <v>0.78947368421052633</v>
          </cell>
          <cell r="K43">
            <v>0.96078431372549022</v>
          </cell>
          <cell r="M43">
            <v>0.83333333333333337</v>
          </cell>
          <cell r="O43">
            <v>0.8571428571428571</v>
          </cell>
        </row>
        <row r="44">
          <cell r="G44">
            <v>0.71875</v>
          </cell>
          <cell r="I44">
            <v>0.78947368421052633</v>
          </cell>
          <cell r="K44">
            <v>0.96078431372549022</v>
          </cell>
          <cell r="M44">
            <v>0.83333333333333337</v>
          </cell>
          <cell r="O44">
            <v>0.8571428571428571</v>
          </cell>
        </row>
        <row r="45">
          <cell r="G45">
            <v>0.71875</v>
          </cell>
          <cell r="I45">
            <v>0.85526315789473684</v>
          </cell>
          <cell r="K45">
            <v>0.94117647058823528</v>
          </cell>
          <cell r="M45">
            <v>0.77777777777777779</v>
          </cell>
          <cell r="O45">
            <v>0.7142857142857143</v>
          </cell>
        </row>
        <row r="46">
          <cell r="G46">
            <v>0.75</v>
          </cell>
          <cell r="I46">
            <v>0.84210526315789469</v>
          </cell>
          <cell r="K46">
            <v>0.94117647058823528</v>
          </cell>
          <cell r="M46">
            <v>0.77777777777777779</v>
          </cell>
          <cell r="O46">
            <v>0.7142857142857143</v>
          </cell>
        </row>
        <row r="47">
          <cell r="G47">
            <v>0.71875</v>
          </cell>
          <cell r="I47">
            <v>0.82894736842105265</v>
          </cell>
          <cell r="K47">
            <v>0.92156862745098034</v>
          </cell>
          <cell r="M47">
            <v>0.80555555555555558</v>
          </cell>
          <cell r="O47">
            <v>0.5714285714285714</v>
          </cell>
        </row>
        <row r="48">
          <cell r="G48">
            <v>0.734375</v>
          </cell>
          <cell r="I48">
            <v>0.82894736842105265</v>
          </cell>
          <cell r="K48">
            <v>0.92156862745098034</v>
          </cell>
          <cell r="M48">
            <v>0.80555555555555558</v>
          </cell>
          <cell r="O48">
            <v>0.7142857142857143</v>
          </cell>
        </row>
        <row r="49">
          <cell r="G49">
            <v>0.78125</v>
          </cell>
          <cell r="I49">
            <v>0.82894736842105265</v>
          </cell>
          <cell r="K49">
            <v>0.92156862745098034</v>
          </cell>
          <cell r="M49">
            <v>0.83333333333333337</v>
          </cell>
          <cell r="O49">
            <v>0.7142857142857143</v>
          </cell>
        </row>
        <row r="50">
          <cell r="G50">
            <v>0.78125</v>
          </cell>
          <cell r="I50">
            <v>0.82894736842105265</v>
          </cell>
          <cell r="K50">
            <v>0.92156862745098034</v>
          </cell>
          <cell r="M50">
            <v>0.83333333333333337</v>
          </cell>
          <cell r="O50">
            <v>0.7142857142857143</v>
          </cell>
        </row>
        <row r="51">
          <cell r="G51">
            <v>0.78125</v>
          </cell>
          <cell r="I51">
            <v>0.82894736842105265</v>
          </cell>
          <cell r="K51">
            <v>0.92156862745098034</v>
          </cell>
          <cell r="M51">
            <v>0.83333333333333337</v>
          </cell>
          <cell r="O51">
            <v>0.7142857142857143</v>
          </cell>
        </row>
        <row r="52">
          <cell r="G52">
            <v>0.828125</v>
          </cell>
          <cell r="I52">
            <v>0.84210526315789469</v>
          </cell>
          <cell r="K52">
            <v>0.94117647058823528</v>
          </cell>
          <cell r="M52">
            <v>0.77777777777777779</v>
          </cell>
          <cell r="O52">
            <v>0.7142857142857143</v>
          </cell>
        </row>
        <row r="53">
          <cell r="G53">
            <v>0.78125</v>
          </cell>
          <cell r="I53">
            <v>0.81578947368421051</v>
          </cell>
          <cell r="K53">
            <v>0.94117647058823528</v>
          </cell>
          <cell r="M53">
            <v>0.80555555555555558</v>
          </cell>
          <cell r="O53">
            <v>0.7142857142857143</v>
          </cell>
        </row>
        <row r="54">
          <cell r="G54">
            <v>0.78125</v>
          </cell>
          <cell r="I54">
            <v>0.81578947368421051</v>
          </cell>
          <cell r="K54">
            <v>0.94117647058823528</v>
          </cell>
          <cell r="M54">
            <v>0.80555555555555558</v>
          </cell>
          <cell r="O54">
            <v>0.7142857142857143</v>
          </cell>
        </row>
        <row r="55">
          <cell r="G55">
            <v>0.81299999999999994</v>
          </cell>
          <cell r="I55">
            <v>0.81578947368421051</v>
          </cell>
          <cell r="K55">
            <v>0.94117647058823528</v>
          </cell>
          <cell r="M55">
            <v>0.83333333333333337</v>
          </cell>
          <cell r="O55">
            <v>0.7142857142857143</v>
          </cell>
        </row>
        <row r="56">
          <cell r="G56">
            <v>0.796875</v>
          </cell>
          <cell r="I56">
            <v>0.81578947368421051</v>
          </cell>
          <cell r="K56">
            <v>0.94117647058823528</v>
          </cell>
          <cell r="M56">
            <v>0.80555555555555558</v>
          </cell>
          <cell r="O56">
            <v>0.7142857142857143</v>
          </cell>
        </row>
        <row r="57">
          <cell r="G57">
            <v>0.796875</v>
          </cell>
          <cell r="I57">
            <v>0.81578947368421051</v>
          </cell>
          <cell r="K57">
            <v>0.94117647058823528</v>
          </cell>
          <cell r="M57">
            <v>0.80555555555555558</v>
          </cell>
          <cell r="O57">
            <v>0.7142857142857143</v>
          </cell>
        </row>
        <row r="58">
          <cell r="G58">
            <v>0.796875</v>
          </cell>
          <cell r="I58">
            <v>0.81578947368421051</v>
          </cell>
          <cell r="K58">
            <v>0.94117647058823528</v>
          </cell>
          <cell r="M58">
            <v>0.80555555555555558</v>
          </cell>
          <cell r="O58">
            <v>0.7142857142857143</v>
          </cell>
        </row>
        <row r="59">
          <cell r="G59">
            <v>0.78125</v>
          </cell>
          <cell r="I59">
            <v>0.80263157894736847</v>
          </cell>
          <cell r="K59">
            <v>0.94117647058823528</v>
          </cell>
          <cell r="M59">
            <v>0.80555555555555558</v>
          </cell>
          <cell r="O59">
            <v>0.7142857142857143</v>
          </cell>
        </row>
        <row r="60">
          <cell r="G60">
            <v>0.8125</v>
          </cell>
          <cell r="I60">
            <v>0.81578947368421051</v>
          </cell>
          <cell r="K60">
            <v>0.94117647058823528</v>
          </cell>
          <cell r="M60">
            <v>0.83333333333333337</v>
          </cell>
          <cell r="O60">
            <v>0.7142857142857143</v>
          </cell>
        </row>
        <row r="61">
          <cell r="G61">
            <v>0.828125</v>
          </cell>
          <cell r="I61">
            <v>0.81578947368421051</v>
          </cell>
          <cell r="K61">
            <v>0.96078431372549022</v>
          </cell>
          <cell r="M61">
            <v>0.83333333333333337</v>
          </cell>
          <cell r="O61">
            <v>0.7142857142857143</v>
          </cell>
        </row>
        <row r="62">
          <cell r="G62">
            <v>0.8125</v>
          </cell>
          <cell r="I62">
            <v>0.82894736842105265</v>
          </cell>
          <cell r="K62">
            <v>0.96078431372549022</v>
          </cell>
          <cell r="M62">
            <v>0.83333333333333337</v>
          </cell>
          <cell r="O62">
            <v>0.7142857142857143</v>
          </cell>
        </row>
        <row r="63">
          <cell r="G63">
            <v>0.828125</v>
          </cell>
          <cell r="I63">
            <v>0.85526315789473684</v>
          </cell>
          <cell r="K63">
            <v>0.94117647058823528</v>
          </cell>
          <cell r="M63">
            <v>0.83333333333333337</v>
          </cell>
          <cell r="O63">
            <v>0.7142857142857143</v>
          </cell>
        </row>
        <row r="64">
          <cell r="G64">
            <v>0.828125</v>
          </cell>
          <cell r="I64">
            <v>0.85526315789473684</v>
          </cell>
          <cell r="K64">
            <v>0.94117647058823528</v>
          </cell>
          <cell r="M64">
            <v>0.83333333333333337</v>
          </cell>
          <cell r="O64">
            <v>0.7142857142857143</v>
          </cell>
        </row>
        <row r="65">
          <cell r="G65">
            <v>0.828125</v>
          </cell>
          <cell r="I65">
            <v>0.85526315789473684</v>
          </cell>
          <cell r="K65">
            <v>0.94117647058823528</v>
          </cell>
          <cell r="M65">
            <v>0.83333333333333337</v>
          </cell>
          <cell r="O65">
            <v>0.7142857142857143</v>
          </cell>
        </row>
        <row r="66">
          <cell r="G66">
            <v>0.828125</v>
          </cell>
          <cell r="I66">
            <v>0.82894736842105265</v>
          </cell>
          <cell r="K66">
            <v>0.94117647058823528</v>
          </cell>
          <cell r="M66">
            <v>0.83333333333333337</v>
          </cell>
          <cell r="O66">
            <v>0.7142857142857143</v>
          </cell>
        </row>
        <row r="67">
          <cell r="G67">
            <v>0.8125</v>
          </cell>
          <cell r="I67">
            <v>0.78947368421052633</v>
          </cell>
          <cell r="K67">
            <v>0.92156862745098034</v>
          </cell>
          <cell r="M67">
            <v>0.80555555555555558</v>
          </cell>
          <cell r="O67">
            <v>0.8571428571428571</v>
          </cell>
        </row>
        <row r="68">
          <cell r="G68">
            <v>0.8125</v>
          </cell>
          <cell r="I68">
            <v>0.77631578947368418</v>
          </cell>
          <cell r="K68">
            <v>0.90196078431372551</v>
          </cell>
          <cell r="M68">
            <v>0.86111111111111116</v>
          </cell>
          <cell r="O68">
            <v>0.8571428571428571</v>
          </cell>
        </row>
        <row r="69">
          <cell r="G69">
            <v>0.828125</v>
          </cell>
          <cell r="I69">
            <v>0.75</v>
          </cell>
          <cell r="K69">
            <v>0.90196078431372551</v>
          </cell>
          <cell r="M69">
            <v>0.83333333333333337</v>
          </cell>
          <cell r="O69">
            <v>0.8571428571428571</v>
          </cell>
        </row>
        <row r="70">
          <cell r="G70">
            <v>0.84375</v>
          </cell>
          <cell r="I70">
            <v>0.78947368421052633</v>
          </cell>
          <cell r="K70">
            <v>0.90196078431372551</v>
          </cell>
          <cell r="M70">
            <v>0.83333333333333337</v>
          </cell>
          <cell r="O70">
            <v>0.8571428571428571</v>
          </cell>
        </row>
        <row r="71">
          <cell r="G71">
            <v>0.84375</v>
          </cell>
          <cell r="I71">
            <v>0.78947368421052633</v>
          </cell>
          <cell r="K71">
            <v>0.90196078431372551</v>
          </cell>
          <cell r="M71">
            <v>0.83333333333333337</v>
          </cell>
          <cell r="O71">
            <v>0.8571428571428571</v>
          </cell>
        </row>
        <row r="72">
          <cell r="G72">
            <v>0.84375</v>
          </cell>
          <cell r="I72">
            <v>0.78947368421052633</v>
          </cell>
          <cell r="K72">
            <v>0.90196078431372551</v>
          </cell>
          <cell r="M72">
            <v>0.83333333333333337</v>
          </cell>
          <cell r="O72">
            <v>0.8571428571428571</v>
          </cell>
        </row>
        <row r="73">
          <cell r="G73">
            <v>0.84375</v>
          </cell>
          <cell r="I73">
            <v>0.77631578947368418</v>
          </cell>
          <cell r="K73">
            <v>0.90196078431372551</v>
          </cell>
          <cell r="M73">
            <v>0.86111111111111116</v>
          </cell>
          <cell r="O73">
            <v>0.8571428571428571</v>
          </cell>
        </row>
        <row r="74">
          <cell r="G74">
            <v>0.796875</v>
          </cell>
          <cell r="I74">
            <v>0.78947368421052633</v>
          </cell>
          <cell r="K74">
            <v>0.88235294117647056</v>
          </cell>
          <cell r="M74">
            <v>0.83333333333333337</v>
          </cell>
          <cell r="O74">
            <v>0.7142857142857143</v>
          </cell>
        </row>
        <row r="75">
          <cell r="G75">
            <v>0.734375</v>
          </cell>
          <cell r="I75">
            <v>0.73684210526315785</v>
          </cell>
          <cell r="K75">
            <v>0.86274509803921573</v>
          </cell>
          <cell r="M75">
            <v>0.83333333333333337</v>
          </cell>
          <cell r="O75">
            <v>0.7142857142857143</v>
          </cell>
        </row>
        <row r="76">
          <cell r="G76">
            <v>0.78125</v>
          </cell>
          <cell r="I76">
            <v>0.75</v>
          </cell>
          <cell r="K76">
            <v>0.88235294117647056</v>
          </cell>
          <cell r="M76">
            <v>0.80555555555555558</v>
          </cell>
          <cell r="O76">
            <v>0.8571428571428571</v>
          </cell>
        </row>
        <row r="77">
          <cell r="G77">
            <v>0.796875</v>
          </cell>
          <cell r="I77">
            <v>0.7567567567567568</v>
          </cell>
          <cell r="K77">
            <v>0.92156862745098034</v>
          </cell>
          <cell r="M77">
            <v>0.75</v>
          </cell>
          <cell r="O77">
            <v>1</v>
          </cell>
        </row>
        <row r="78">
          <cell r="G78">
            <v>0.796875</v>
          </cell>
          <cell r="I78">
            <v>0.7567567567567568</v>
          </cell>
          <cell r="K78">
            <v>0.92156862745098034</v>
          </cell>
          <cell r="M78">
            <v>0.75</v>
          </cell>
          <cell r="O78">
            <v>1</v>
          </cell>
        </row>
        <row r="79">
          <cell r="G79">
            <v>0.796875</v>
          </cell>
          <cell r="I79">
            <v>0.7567567567567568</v>
          </cell>
          <cell r="K79">
            <v>0.92156862745098034</v>
          </cell>
          <cell r="M79">
            <v>0.75</v>
          </cell>
          <cell r="O79">
            <v>1</v>
          </cell>
        </row>
        <row r="80">
          <cell r="G80">
            <v>0.796875</v>
          </cell>
          <cell r="I80">
            <v>0.7567567567567568</v>
          </cell>
          <cell r="K80">
            <v>0.92156862745098034</v>
          </cell>
          <cell r="M80">
            <v>0.75</v>
          </cell>
          <cell r="O80">
            <v>1</v>
          </cell>
        </row>
        <row r="81">
          <cell r="G81">
            <v>0.8125</v>
          </cell>
          <cell r="I81">
            <v>0.78082191780821919</v>
          </cell>
          <cell r="K81">
            <v>0.86274509803921573</v>
          </cell>
          <cell r="M81">
            <v>0.86111111111111116</v>
          </cell>
          <cell r="O81">
            <v>1</v>
          </cell>
        </row>
        <row r="82">
          <cell r="G82">
            <v>0.796875</v>
          </cell>
          <cell r="I82">
            <v>0.79452054794520544</v>
          </cell>
          <cell r="K82">
            <v>0.88235294117647056</v>
          </cell>
          <cell r="M82">
            <v>0.86111111111111116</v>
          </cell>
          <cell r="O82">
            <v>0.8571428571428571</v>
          </cell>
        </row>
        <row r="83">
          <cell r="G83">
            <v>0.75</v>
          </cell>
          <cell r="I83">
            <v>0.78082191780821919</v>
          </cell>
          <cell r="K83">
            <v>0.80392156862745101</v>
          </cell>
          <cell r="M83">
            <v>0.86111111111111116</v>
          </cell>
          <cell r="O83">
            <v>0.8571428571428571</v>
          </cell>
        </row>
        <row r="84">
          <cell r="G84">
            <v>0.765625</v>
          </cell>
          <cell r="I84">
            <v>0.79452054794520544</v>
          </cell>
          <cell r="K84">
            <v>0.88235294117647056</v>
          </cell>
          <cell r="M84">
            <v>0.86111111111111116</v>
          </cell>
          <cell r="O84">
            <v>1</v>
          </cell>
        </row>
        <row r="85">
          <cell r="G85">
            <v>0.765625</v>
          </cell>
          <cell r="I85">
            <v>0.79452054794520544</v>
          </cell>
          <cell r="K85">
            <v>0.88235294117647056</v>
          </cell>
          <cell r="M85">
            <v>0.86111111111111116</v>
          </cell>
          <cell r="O85">
            <v>1</v>
          </cell>
        </row>
        <row r="86">
          <cell r="G86">
            <v>0.765625</v>
          </cell>
          <cell r="I86">
            <v>0.79452054794520544</v>
          </cell>
          <cell r="K86">
            <v>0.88235294117647056</v>
          </cell>
          <cell r="M86">
            <v>0.86111111111111116</v>
          </cell>
          <cell r="O86">
            <v>1</v>
          </cell>
        </row>
        <row r="87">
          <cell r="G87">
            <v>0.765625</v>
          </cell>
          <cell r="I87">
            <v>0.75</v>
          </cell>
          <cell r="K87">
            <v>0.88235294117647056</v>
          </cell>
          <cell r="M87">
            <v>0.83333333333333337</v>
          </cell>
          <cell r="O87">
            <v>0.5714285714285714</v>
          </cell>
        </row>
        <row r="88">
          <cell r="G88">
            <v>0.765625</v>
          </cell>
          <cell r="I88">
            <v>0.76388888888888884</v>
          </cell>
          <cell r="K88">
            <v>0.88235294117647056</v>
          </cell>
          <cell r="M88">
            <v>0.83333333333333337</v>
          </cell>
          <cell r="O88">
            <v>0.7142857142857143</v>
          </cell>
        </row>
        <row r="89">
          <cell r="G89">
            <v>0.765625</v>
          </cell>
          <cell r="I89">
            <v>0.76388888888888884</v>
          </cell>
          <cell r="K89">
            <v>0.88235294117647056</v>
          </cell>
          <cell r="M89">
            <v>0.77777777777777779</v>
          </cell>
          <cell r="O89">
            <v>0.7142857142857143</v>
          </cell>
        </row>
        <row r="90">
          <cell r="G90">
            <v>0.796875</v>
          </cell>
          <cell r="I90">
            <v>0.75342465753424659</v>
          </cell>
          <cell r="K90">
            <v>0.86274509803921573</v>
          </cell>
          <cell r="M90">
            <v>0.80555555555555558</v>
          </cell>
          <cell r="O90">
            <v>0.8571428571428571</v>
          </cell>
        </row>
        <row r="91">
          <cell r="G91">
            <v>0.796875</v>
          </cell>
          <cell r="I91">
            <v>0.82191780821917804</v>
          </cell>
          <cell r="K91">
            <v>0.88235294117647056</v>
          </cell>
          <cell r="M91">
            <v>0.86111111111111116</v>
          </cell>
          <cell r="O91">
            <v>0.8571428571428571</v>
          </cell>
        </row>
        <row r="92">
          <cell r="G92">
            <v>0.796875</v>
          </cell>
          <cell r="I92">
            <v>0.82191780821917804</v>
          </cell>
          <cell r="K92">
            <v>0.88235294117647056</v>
          </cell>
          <cell r="M92">
            <v>0.86111111111111116</v>
          </cell>
          <cell r="O92">
            <v>0.8571428571428571</v>
          </cell>
        </row>
        <row r="93">
          <cell r="G93">
            <v>0.796875</v>
          </cell>
          <cell r="I93">
            <v>0.82191780821917804</v>
          </cell>
          <cell r="K93">
            <v>0.88235294117647056</v>
          </cell>
          <cell r="M93">
            <v>0.86111111111111116</v>
          </cell>
          <cell r="O93">
            <v>0.8571428571428571</v>
          </cell>
        </row>
        <row r="94">
          <cell r="G94">
            <v>0.84375</v>
          </cell>
          <cell r="I94">
            <v>0.76712328767123283</v>
          </cell>
          <cell r="K94">
            <v>0.89090909090909087</v>
          </cell>
          <cell r="M94">
            <v>0.86111111111111116</v>
          </cell>
          <cell r="O94">
            <v>0.8571428571428571</v>
          </cell>
        </row>
        <row r="95">
          <cell r="G95">
            <v>0.875</v>
          </cell>
          <cell r="I95">
            <v>0.75342465753424659</v>
          </cell>
          <cell r="K95">
            <v>0.89090909090909087</v>
          </cell>
          <cell r="M95">
            <v>0.91666666666666663</v>
          </cell>
          <cell r="O95">
            <v>0.8571428571428571</v>
          </cell>
        </row>
        <row r="96">
          <cell r="G96">
            <v>0.859375</v>
          </cell>
          <cell r="I96">
            <v>0.78082191780821919</v>
          </cell>
          <cell r="K96">
            <v>0.90909090909090906</v>
          </cell>
          <cell r="M96">
            <v>0.88888888888888884</v>
          </cell>
          <cell r="O96">
            <v>1</v>
          </cell>
        </row>
        <row r="97">
          <cell r="G97">
            <v>0.859375</v>
          </cell>
          <cell r="I97">
            <v>0.78082191780821919</v>
          </cell>
          <cell r="K97">
            <v>0.90909090909090906</v>
          </cell>
          <cell r="M97">
            <v>0.88888888888888884</v>
          </cell>
          <cell r="O97">
            <v>1</v>
          </cell>
        </row>
        <row r="98">
          <cell r="G98">
            <v>0.859375</v>
          </cell>
          <cell r="I98">
            <v>0.78082191780821919</v>
          </cell>
          <cell r="K98">
            <v>0.90909090909090906</v>
          </cell>
          <cell r="M98">
            <v>0.88888888888888884</v>
          </cell>
          <cell r="O98">
            <v>1</v>
          </cell>
        </row>
        <row r="99">
          <cell r="G99">
            <v>0.859375</v>
          </cell>
          <cell r="I99">
            <v>0.78082191780821919</v>
          </cell>
          <cell r="K99">
            <v>0.90909090909090906</v>
          </cell>
          <cell r="M99">
            <v>0.88888888888888884</v>
          </cell>
          <cell r="O99">
            <v>1</v>
          </cell>
        </row>
        <row r="100">
          <cell r="G100">
            <v>0.859375</v>
          </cell>
          <cell r="I100">
            <v>0.78082191780821919</v>
          </cell>
          <cell r="K100">
            <v>0.90909090909090906</v>
          </cell>
          <cell r="M100">
            <v>0.88888888888888884</v>
          </cell>
          <cell r="O100">
            <v>1</v>
          </cell>
        </row>
        <row r="101">
          <cell r="G101">
            <v>0.859375</v>
          </cell>
          <cell r="I101">
            <v>0.79452054794520544</v>
          </cell>
          <cell r="K101">
            <v>0.90909090909090906</v>
          </cell>
          <cell r="M101">
            <v>0.88888888888888884</v>
          </cell>
          <cell r="O101">
            <v>0.8571428571428571</v>
          </cell>
        </row>
        <row r="102">
          <cell r="G102">
            <v>0.8125</v>
          </cell>
          <cell r="I102">
            <v>0.71232876712328763</v>
          </cell>
          <cell r="K102">
            <v>0.89090909090909087</v>
          </cell>
          <cell r="M102">
            <v>0.86111111111111116</v>
          </cell>
          <cell r="O102">
            <v>0.8571428571428571</v>
          </cell>
        </row>
        <row r="103">
          <cell r="G103">
            <v>0.8125</v>
          </cell>
          <cell r="I103">
            <v>0.71232876712328763</v>
          </cell>
          <cell r="K103">
            <v>0.92727272727272725</v>
          </cell>
          <cell r="M103">
            <v>0.91666666666666663</v>
          </cell>
          <cell r="O103">
            <v>1</v>
          </cell>
        </row>
        <row r="104">
          <cell r="G104">
            <v>0.8125</v>
          </cell>
          <cell r="I104">
            <v>0.69863013698630139</v>
          </cell>
          <cell r="K104">
            <v>0.92727272727272725</v>
          </cell>
          <cell r="M104">
            <v>0.88888888888888884</v>
          </cell>
          <cell r="O104">
            <v>1</v>
          </cell>
        </row>
        <row r="105">
          <cell r="G105">
            <v>0.796875</v>
          </cell>
          <cell r="I105">
            <v>0.73972602739726023</v>
          </cell>
          <cell r="K105">
            <v>0.92727272727272725</v>
          </cell>
          <cell r="M105">
            <v>0.88888888888888884</v>
          </cell>
          <cell r="O105">
            <v>1</v>
          </cell>
        </row>
        <row r="106">
          <cell r="G106">
            <v>0.796875</v>
          </cell>
          <cell r="I106">
            <v>0.73972602739726023</v>
          </cell>
          <cell r="K106">
            <v>0.92727272727272725</v>
          </cell>
          <cell r="M106">
            <v>0.88888888888888884</v>
          </cell>
          <cell r="O106">
            <v>1</v>
          </cell>
        </row>
        <row r="107">
          <cell r="G107">
            <v>0.796875</v>
          </cell>
          <cell r="I107">
            <v>0.73972602739726023</v>
          </cell>
          <cell r="K107">
            <v>0.92727272727272725</v>
          </cell>
          <cell r="M107">
            <v>0.88888888888888884</v>
          </cell>
          <cell r="O107">
            <v>1</v>
          </cell>
        </row>
        <row r="108">
          <cell r="G108">
            <v>0.875</v>
          </cell>
          <cell r="I108">
            <v>0.76712328767123283</v>
          </cell>
          <cell r="K108">
            <v>0.90909090909090906</v>
          </cell>
          <cell r="M108">
            <v>0.88888888888888884</v>
          </cell>
          <cell r="O108">
            <v>1</v>
          </cell>
        </row>
        <row r="109">
          <cell r="G109">
            <v>0.890625</v>
          </cell>
          <cell r="I109">
            <v>0.76712328767123283</v>
          </cell>
          <cell r="K109">
            <v>0.90909090909090906</v>
          </cell>
          <cell r="M109">
            <v>0.88888888888888884</v>
          </cell>
          <cell r="O109">
            <v>1</v>
          </cell>
        </row>
        <row r="110">
          <cell r="G110">
            <v>0.890625</v>
          </cell>
          <cell r="I110">
            <v>0.76712328767123283</v>
          </cell>
          <cell r="K110">
            <v>0.92727272727272725</v>
          </cell>
          <cell r="M110">
            <v>0.86111111111111116</v>
          </cell>
          <cell r="O110">
            <v>1</v>
          </cell>
        </row>
        <row r="111">
          <cell r="G111">
            <v>0.875</v>
          </cell>
          <cell r="I111">
            <v>0.76712328767123283</v>
          </cell>
          <cell r="K111">
            <v>0.90909090909090906</v>
          </cell>
          <cell r="M111">
            <v>0.83333333333333337</v>
          </cell>
          <cell r="O111">
            <v>1</v>
          </cell>
        </row>
        <row r="112">
          <cell r="G112">
            <v>0.890625</v>
          </cell>
          <cell r="I112">
            <v>0.73972602739726023</v>
          </cell>
          <cell r="K112">
            <v>0.90909090909090906</v>
          </cell>
          <cell r="M112">
            <v>0.83333333333333337</v>
          </cell>
          <cell r="O112">
            <v>1</v>
          </cell>
        </row>
        <row r="113">
          <cell r="G113">
            <v>0.890625</v>
          </cell>
          <cell r="I113">
            <v>0.73972602739726023</v>
          </cell>
          <cell r="K113">
            <v>0.90909090909090906</v>
          </cell>
          <cell r="M113">
            <v>0.83333333333333337</v>
          </cell>
          <cell r="O113">
            <v>1</v>
          </cell>
        </row>
        <row r="114">
          <cell r="G114">
            <v>0.890625</v>
          </cell>
          <cell r="I114">
            <v>0.73972602739726023</v>
          </cell>
          <cell r="K114">
            <v>0.90909090909090906</v>
          </cell>
          <cell r="M114">
            <v>0.83333333333333337</v>
          </cell>
          <cell r="O114">
            <v>1</v>
          </cell>
        </row>
        <row r="115">
          <cell r="G115">
            <v>0.921875</v>
          </cell>
          <cell r="I115">
            <v>0.77777777777777779</v>
          </cell>
          <cell r="K115">
            <v>0.90909090909090906</v>
          </cell>
          <cell r="M115">
            <v>0.86111111111111116</v>
          </cell>
          <cell r="O115">
            <v>1</v>
          </cell>
        </row>
        <row r="116">
          <cell r="G116">
            <v>0.890625</v>
          </cell>
          <cell r="I116">
            <v>0.70833333333333337</v>
          </cell>
          <cell r="K116">
            <v>0.90909090909090906</v>
          </cell>
          <cell r="M116">
            <v>0.88888888888888884</v>
          </cell>
          <cell r="O116">
            <v>1</v>
          </cell>
        </row>
        <row r="117">
          <cell r="G117">
            <v>0.890625</v>
          </cell>
          <cell r="I117">
            <v>0.75</v>
          </cell>
          <cell r="K117">
            <v>0.92727272727272725</v>
          </cell>
          <cell r="M117">
            <v>0.88888888888888884</v>
          </cell>
          <cell r="O117">
            <v>1</v>
          </cell>
        </row>
        <row r="118">
          <cell r="G118">
            <v>0.890625</v>
          </cell>
          <cell r="I118">
            <v>0.73611111111111116</v>
          </cell>
          <cell r="K118">
            <v>0.92727272727272725</v>
          </cell>
          <cell r="M118">
            <v>0.86111111111111116</v>
          </cell>
          <cell r="O118">
            <v>1</v>
          </cell>
        </row>
        <row r="119">
          <cell r="G119">
            <v>0.890625</v>
          </cell>
          <cell r="I119">
            <v>0.75</v>
          </cell>
          <cell r="K119">
            <v>0.92727272727272725</v>
          </cell>
          <cell r="M119">
            <v>0.86111111111111116</v>
          </cell>
          <cell r="O119">
            <v>1</v>
          </cell>
        </row>
        <row r="120">
          <cell r="G120">
            <v>0.890625</v>
          </cell>
          <cell r="I120">
            <v>0.75</v>
          </cell>
          <cell r="K120">
            <v>0.92727272727272725</v>
          </cell>
          <cell r="M120">
            <v>0.86111111111111116</v>
          </cell>
          <cell r="O120">
            <v>1</v>
          </cell>
        </row>
        <row r="121">
          <cell r="G121">
            <v>0.90625</v>
          </cell>
          <cell r="I121">
            <v>0.76543209876543206</v>
          </cell>
          <cell r="K121">
            <v>0.89090909090909087</v>
          </cell>
          <cell r="M121">
            <v>0.86111111111111116</v>
          </cell>
          <cell r="O121">
            <v>0.8571428571428571</v>
          </cell>
        </row>
        <row r="122">
          <cell r="G122">
            <v>0.890625</v>
          </cell>
          <cell r="I122">
            <v>0.76543209876543206</v>
          </cell>
          <cell r="K122">
            <v>0.90909090909090906</v>
          </cell>
          <cell r="M122">
            <v>0.86111111111111116</v>
          </cell>
          <cell r="O122">
            <v>0.7142857142857143</v>
          </cell>
        </row>
        <row r="123">
          <cell r="G123">
            <v>0.890625</v>
          </cell>
          <cell r="I123">
            <v>0.81481481481481477</v>
          </cell>
          <cell r="K123">
            <v>0.92727272727272725</v>
          </cell>
          <cell r="M123">
            <v>0.86111111111111116</v>
          </cell>
          <cell r="O123">
            <v>0.8571428571428571</v>
          </cell>
        </row>
        <row r="124">
          <cell r="G124">
            <v>0.859375</v>
          </cell>
          <cell r="I124">
            <v>0.85185185185185186</v>
          </cell>
          <cell r="K124">
            <v>0.94545454545454544</v>
          </cell>
          <cell r="M124">
            <v>0.86111111111111116</v>
          </cell>
          <cell r="O124">
            <v>0.8571428571428571</v>
          </cell>
        </row>
        <row r="125">
          <cell r="G125">
            <v>0.859375</v>
          </cell>
          <cell r="I125">
            <v>0.85185185185185186</v>
          </cell>
          <cell r="K125">
            <v>0.94545454545454544</v>
          </cell>
          <cell r="M125">
            <v>0.86111111111111116</v>
          </cell>
          <cell r="O125">
            <v>0.8571428571428571</v>
          </cell>
        </row>
        <row r="126">
          <cell r="G126">
            <v>0.859375</v>
          </cell>
          <cell r="I126">
            <v>0.85185185185185186</v>
          </cell>
          <cell r="K126">
            <v>0.94545454545454544</v>
          </cell>
          <cell r="M126">
            <v>0.86111111111111116</v>
          </cell>
          <cell r="O126">
            <v>0.8571428571428571</v>
          </cell>
        </row>
        <row r="127">
          <cell r="G127">
            <v>0.890625</v>
          </cell>
          <cell r="I127">
            <v>0.8271604938271605</v>
          </cell>
          <cell r="K127">
            <v>0.94545454545454544</v>
          </cell>
          <cell r="M127">
            <v>0.83333333333333337</v>
          </cell>
          <cell r="O127">
            <v>0.7142857142857143</v>
          </cell>
        </row>
        <row r="128">
          <cell r="G128">
            <v>0.84375</v>
          </cell>
          <cell r="I128">
            <v>0.83950617283950613</v>
          </cell>
          <cell r="K128">
            <v>0.94545454545454544</v>
          </cell>
          <cell r="M128">
            <v>0.83333333333333337</v>
          </cell>
          <cell r="O128">
            <v>0.7142857142857143</v>
          </cell>
        </row>
        <row r="129">
          <cell r="G129">
            <v>0.84375</v>
          </cell>
          <cell r="I129">
            <v>0.80246913580246915</v>
          </cell>
          <cell r="K129">
            <v>0.92727272727272725</v>
          </cell>
          <cell r="M129">
            <v>0.80555555555555558</v>
          </cell>
          <cell r="O129">
            <v>0.7142857142857143</v>
          </cell>
        </row>
        <row r="130">
          <cell r="G130">
            <v>0.859375</v>
          </cell>
          <cell r="I130">
            <v>0.81481481481481477</v>
          </cell>
          <cell r="K130">
            <v>0.92727272727272725</v>
          </cell>
          <cell r="M130">
            <v>0.88888888888888884</v>
          </cell>
          <cell r="O130">
            <v>0.7142857142857143</v>
          </cell>
        </row>
        <row r="131">
          <cell r="G131">
            <v>0.859375</v>
          </cell>
          <cell r="I131">
            <v>0.8271604938271605</v>
          </cell>
          <cell r="K131">
            <v>0.92727272727272725</v>
          </cell>
          <cell r="M131">
            <v>0.88888888888888884</v>
          </cell>
          <cell r="O131">
            <v>0.7142857142857143</v>
          </cell>
        </row>
        <row r="132">
          <cell r="G132">
            <v>0.859375</v>
          </cell>
          <cell r="I132">
            <v>0.8271604938271605</v>
          </cell>
          <cell r="K132">
            <v>0.92727272727272725</v>
          </cell>
          <cell r="M132">
            <v>0.88888888888888884</v>
          </cell>
          <cell r="O132">
            <v>0.7142857142857143</v>
          </cell>
        </row>
        <row r="133">
          <cell r="G133">
            <v>0.859375</v>
          </cell>
          <cell r="I133">
            <v>0.8271604938271605</v>
          </cell>
          <cell r="K133">
            <v>0.92727272727272725</v>
          </cell>
          <cell r="M133">
            <v>0.88888888888888884</v>
          </cell>
          <cell r="O133">
            <v>0.7142857142857143</v>
          </cell>
        </row>
        <row r="134">
          <cell r="G134">
            <v>0.84375</v>
          </cell>
          <cell r="I134">
            <v>0.83950617283950613</v>
          </cell>
          <cell r="K134">
            <v>0.94545454545454544</v>
          </cell>
          <cell r="M134">
            <v>0.88888888888888884</v>
          </cell>
          <cell r="O134">
            <v>0.7142857142857143</v>
          </cell>
        </row>
        <row r="135">
          <cell r="G135">
            <v>0.84375</v>
          </cell>
          <cell r="I135">
            <v>0.85185185185185186</v>
          </cell>
          <cell r="K135">
            <v>0.94545454545454544</v>
          </cell>
          <cell r="M135">
            <v>0.88888888888888884</v>
          </cell>
          <cell r="O135">
            <v>0.7142857142857143</v>
          </cell>
        </row>
        <row r="136">
          <cell r="G136">
            <v>0.859375</v>
          </cell>
          <cell r="I136">
            <v>0.85185185185185186</v>
          </cell>
          <cell r="K136">
            <v>0.94545454545454544</v>
          </cell>
          <cell r="M136">
            <v>0.86111111111111116</v>
          </cell>
          <cell r="O136">
            <v>0.8571428571428571</v>
          </cell>
        </row>
        <row r="137">
          <cell r="G137">
            <v>0.84375</v>
          </cell>
          <cell r="I137">
            <v>0.85185185185185186</v>
          </cell>
          <cell r="K137">
            <v>0.90909090909090906</v>
          </cell>
          <cell r="M137">
            <v>0.83333333333333337</v>
          </cell>
          <cell r="O137">
            <v>0.8571428571428571</v>
          </cell>
        </row>
        <row r="138">
          <cell r="G138">
            <v>0.859375</v>
          </cell>
          <cell r="I138">
            <v>0.83950617283950613</v>
          </cell>
          <cell r="K138">
            <v>0.90909090909090906</v>
          </cell>
          <cell r="M138">
            <v>0.77777777777777779</v>
          </cell>
          <cell r="O138">
            <v>0.8571428571428571</v>
          </cell>
        </row>
        <row r="139">
          <cell r="G139">
            <v>0.859375</v>
          </cell>
          <cell r="I139">
            <v>0.83950617283950613</v>
          </cell>
          <cell r="K139">
            <v>0.90909090909090906</v>
          </cell>
          <cell r="M139">
            <v>0.77777777777777779</v>
          </cell>
          <cell r="O139">
            <v>0.8571428571428571</v>
          </cell>
        </row>
        <row r="140">
          <cell r="G140">
            <v>0.859375</v>
          </cell>
          <cell r="I140">
            <v>0.83950617283950613</v>
          </cell>
          <cell r="K140">
            <v>0.90909090909090906</v>
          </cell>
          <cell r="M140">
            <v>0.77777777777777779</v>
          </cell>
          <cell r="O140">
            <v>0.8571428571428571</v>
          </cell>
        </row>
        <row r="141">
          <cell r="G141">
            <v>0.859375</v>
          </cell>
          <cell r="I141">
            <v>0.83950617283950613</v>
          </cell>
          <cell r="K141">
            <v>0.90909090909090906</v>
          </cell>
          <cell r="M141">
            <v>0.77777777777777779</v>
          </cell>
          <cell r="O141">
            <v>0.8571428571428571</v>
          </cell>
        </row>
        <row r="142">
          <cell r="G142">
            <v>0.8125</v>
          </cell>
          <cell r="I142">
            <v>0.8271604938271605</v>
          </cell>
          <cell r="K142">
            <v>0.89090909090909087</v>
          </cell>
          <cell r="M142">
            <v>0.80555555555555558</v>
          </cell>
          <cell r="O142">
            <v>0.8571428571428571</v>
          </cell>
        </row>
        <row r="143">
          <cell r="G143">
            <v>0.8125</v>
          </cell>
          <cell r="I143">
            <v>0.77777777777777779</v>
          </cell>
          <cell r="K143">
            <v>0.89090909090909087</v>
          </cell>
          <cell r="M143">
            <v>0.83333333333333337</v>
          </cell>
          <cell r="O143">
            <v>1</v>
          </cell>
        </row>
        <row r="144">
          <cell r="G144">
            <v>0.859375</v>
          </cell>
          <cell r="I144">
            <v>0.79012345679012341</v>
          </cell>
          <cell r="K144">
            <v>0.90909090909090906</v>
          </cell>
          <cell r="M144">
            <v>0.75</v>
          </cell>
          <cell r="O144">
            <v>1</v>
          </cell>
        </row>
        <row r="145">
          <cell r="G145">
            <v>0.875</v>
          </cell>
          <cell r="I145">
            <v>0.77777777777777779</v>
          </cell>
          <cell r="K145">
            <v>0.89090909090909087</v>
          </cell>
          <cell r="M145">
            <v>0.75</v>
          </cell>
          <cell r="O145">
            <v>1</v>
          </cell>
        </row>
        <row r="146">
          <cell r="G146">
            <v>0.875</v>
          </cell>
          <cell r="I146">
            <v>0.77777777777777779</v>
          </cell>
          <cell r="K146">
            <v>0.89090909090909087</v>
          </cell>
          <cell r="M146">
            <v>0.75</v>
          </cell>
          <cell r="O146">
            <v>1</v>
          </cell>
        </row>
        <row r="147">
          <cell r="G147">
            <v>0.875</v>
          </cell>
          <cell r="I147">
            <v>0.77777777777777779</v>
          </cell>
          <cell r="K147">
            <v>0.89090909090909087</v>
          </cell>
          <cell r="M147">
            <v>0.75</v>
          </cell>
          <cell r="O147">
            <v>1</v>
          </cell>
        </row>
        <row r="148">
          <cell r="G148">
            <v>0.84375</v>
          </cell>
          <cell r="I148">
            <v>0.76543209876543206</v>
          </cell>
          <cell r="K148">
            <v>0.90909090909090906</v>
          </cell>
          <cell r="M148">
            <v>0.72222222222222221</v>
          </cell>
          <cell r="O148">
            <v>1</v>
          </cell>
        </row>
        <row r="149">
          <cell r="G149">
            <v>0.734375</v>
          </cell>
          <cell r="I149">
            <v>0.7407407407407407</v>
          </cell>
          <cell r="K149">
            <v>0.90909090909090906</v>
          </cell>
          <cell r="M149">
            <v>0.77777777777777779</v>
          </cell>
          <cell r="O149">
            <v>1</v>
          </cell>
        </row>
        <row r="150">
          <cell r="G150">
            <v>0.78125</v>
          </cell>
          <cell r="I150">
            <v>0.77777777777777779</v>
          </cell>
          <cell r="K150">
            <v>0.92727272727272725</v>
          </cell>
          <cell r="M150">
            <v>0.77777777777777779</v>
          </cell>
          <cell r="O150">
            <v>1</v>
          </cell>
        </row>
        <row r="151">
          <cell r="G151">
            <v>0.796875</v>
          </cell>
          <cell r="I151">
            <v>0.79012345679012341</v>
          </cell>
          <cell r="K151">
            <v>0.90909090909090906</v>
          </cell>
          <cell r="M151">
            <v>0.80555555555555558</v>
          </cell>
          <cell r="O151">
            <v>1</v>
          </cell>
        </row>
        <row r="152">
          <cell r="G152">
            <v>0.8125</v>
          </cell>
          <cell r="I152">
            <v>0.79012345679012341</v>
          </cell>
          <cell r="K152">
            <v>0.90909090909090906</v>
          </cell>
          <cell r="M152">
            <v>0.83333333333333337</v>
          </cell>
          <cell r="O152">
            <v>0.7142857142857143</v>
          </cell>
        </row>
        <row r="153">
          <cell r="G153">
            <v>0.8125</v>
          </cell>
          <cell r="I153">
            <v>0.79012345679012341</v>
          </cell>
          <cell r="K153">
            <v>0.90909090909090906</v>
          </cell>
          <cell r="M153">
            <v>0.83333333333333337</v>
          </cell>
          <cell r="O153">
            <v>0.7142857142857143</v>
          </cell>
        </row>
        <row r="154">
          <cell r="G154">
            <v>0.8125</v>
          </cell>
          <cell r="I154">
            <v>0.79012345679012341</v>
          </cell>
          <cell r="K154">
            <v>0.90909090909090906</v>
          </cell>
          <cell r="M154">
            <v>0.83333333333333337</v>
          </cell>
          <cell r="O154">
            <v>0.7142857142857143</v>
          </cell>
        </row>
        <row r="155">
          <cell r="G155">
            <v>0.8125</v>
          </cell>
          <cell r="I155">
            <v>0.81481481481481477</v>
          </cell>
          <cell r="K155">
            <v>0.92727272727272725</v>
          </cell>
          <cell r="M155">
            <v>0.77777777777777779</v>
          </cell>
          <cell r="O155">
            <v>0.5714285714285714</v>
          </cell>
        </row>
        <row r="156">
          <cell r="G156">
            <v>0.828125</v>
          </cell>
          <cell r="I156">
            <v>0.81481481481481477</v>
          </cell>
          <cell r="K156">
            <v>0.92727272727272725</v>
          </cell>
          <cell r="M156">
            <v>0.77777777777777779</v>
          </cell>
          <cell r="O156">
            <v>0.5714285714285714</v>
          </cell>
        </row>
        <row r="157">
          <cell r="G157">
            <v>0.84375</v>
          </cell>
          <cell r="I157">
            <v>0.81481481481481477</v>
          </cell>
          <cell r="K157">
            <v>0.92727272727272725</v>
          </cell>
          <cell r="M157">
            <v>0.75</v>
          </cell>
          <cell r="O157">
            <v>0.5714285714285714</v>
          </cell>
        </row>
        <row r="158">
          <cell r="G158">
            <v>0.875</v>
          </cell>
          <cell r="I158">
            <v>0.83950617283950613</v>
          </cell>
          <cell r="K158">
            <v>0.92727272727272725</v>
          </cell>
          <cell r="M158">
            <v>0.77777777777777779</v>
          </cell>
          <cell r="O158">
            <v>0.5714285714285714</v>
          </cell>
        </row>
        <row r="159">
          <cell r="G159">
            <v>0.875</v>
          </cell>
          <cell r="I159">
            <v>0.83950617283950613</v>
          </cell>
          <cell r="K159">
            <v>0.92727272727272725</v>
          </cell>
          <cell r="M159">
            <v>0.77777777777777779</v>
          </cell>
          <cell r="O159">
            <v>0.5714285714285714</v>
          </cell>
        </row>
        <row r="160">
          <cell r="G160">
            <v>0.875</v>
          </cell>
          <cell r="I160">
            <v>0.83950617283950613</v>
          </cell>
          <cell r="K160">
            <v>0.92727272727272725</v>
          </cell>
          <cell r="M160">
            <v>0.77777777777777779</v>
          </cell>
          <cell r="O160">
            <v>0.5714285714285714</v>
          </cell>
        </row>
        <row r="161">
          <cell r="G161">
            <v>0.875</v>
          </cell>
          <cell r="I161">
            <v>0.83950617283950613</v>
          </cell>
          <cell r="K161">
            <v>0.92727272727272725</v>
          </cell>
          <cell r="M161">
            <v>0.77777777777777779</v>
          </cell>
          <cell r="O161">
            <v>0.5714285714285714</v>
          </cell>
        </row>
        <row r="162">
          <cell r="G162">
            <v>0.875</v>
          </cell>
          <cell r="I162">
            <v>0.83950617283950613</v>
          </cell>
          <cell r="K162">
            <v>0.92727272727272725</v>
          </cell>
          <cell r="M162">
            <v>0.77777777777777779</v>
          </cell>
          <cell r="O162">
            <v>0.5714285714285714</v>
          </cell>
        </row>
        <row r="163">
          <cell r="G163">
            <v>0.84375</v>
          </cell>
          <cell r="I163">
            <v>0.71604938271604934</v>
          </cell>
          <cell r="K163">
            <v>0.90909090909090906</v>
          </cell>
          <cell r="M163">
            <v>0.83333333333333337</v>
          </cell>
          <cell r="O163">
            <v>0.5714285714285714</v>
          </cell>
        </row>
        <row r="164">
          <cell r="G164">
            <v>0.8125</v>
          </cell>
          <cell r="I164">
            <v>0.71604938271604934</v>
          </cell>
          <cell r="K164">
            <v>0.92727272727272725</v>
          </cell>
          <cell r="M164">
            <v>0.83333333333333337</v>
          </cell>
          <cell r="O164">
            <v>0.5714285714285714</v>
          </cell>
        </row>
        <row r="165">
          <cell r="G165">
            <v>0.77777777777777779</v>
          </cell>
          <cell r="I165">
            <v>0.77777777777777779</v>
          </cell>
          <cell r="K165">
            <v>0.92727272727272725</v>
          </cell>
          <cell r="M165">
            <v>0.83333333333333337</v>
          </cell>
          <cell r="O165">
            <v>0.7142857142857143</v>
          </cell>
        </row>
        <row r="166">
          <cell r="G166">
            <v>0.82539682539682535</v>
          </cell>
          <cell r="I166">
            <v>0.79012345679012341</v>
          </cell>
          <cell r="K166">
            <v>0.90909090909090906</v>
          </cell>
          <cell r="M166">
            <v>0.80555555555555558</v>
          </cell>
          <cell r="O166">
            <v>0.7142857142857143</v>
          </cell>
        </row>
        <row r="167">
          <cell r="G167">
            <v>0.82539682539682535</v>
          </cell>
          <cell r="I167">
            <v>0.79012345679012341</v>
          </cell>
          <cell r="K167">
            <v>0.90909090909090906</v>
          </cell>
          <cell r="M167">
            <v>0.80555555555555558</v>
          </cell>
          <cell r="O167">
            <v>0.7142857142857143</v>
          </cell>
        </row>
        <row r="168">
          <cell r="G168">
            <v>0.82539682539682535</v>
          </cell>
          <cell r="I168">
            <v>0.79012345679012341</v>
          </cell>
          <cell r="K168">
            <v>0.90909090909090906</v>
          </cell>
          <cell r="M168">
            <v>0.80555555555555558</v>
          </cell>
          <cell r="O168">
            <v>0.7142857142857143</v>
          </cell>
        </row>
        <row r="169">
          <cell r="G169">
            <v>0.82539682539682535</v>
          </cell>
          <cell r="I169">
            <v>0.79012345679012341</v>
          </cell>
          <cell r="K169">
            <v>0.90909090909090906</v>
          </cell>
          <cell r="M169">
            <v>0.80555555555555558</v>
          </cell>
          <cell r="O169">
            <v>0.7142857142857143</v>
          </cell>
        </row>
        <row r="170">
          <cell r="G170">
            <v>0.82539682539682535</v>
          </cell>
          <cell r="I170">
            <v>0.8271604938271605</v>
          </cell>
          <cell r="K170">
            <v>0.94545454545454544</v>
          </cell>
          <cell r="M170">
            <v>0.80555555555555558</v>
          </cell>
          <cell r="O170">
            <v>0.7142857142857143</v>
          </cell>
        </row>
        <row r="171">
          <cell r="G171">
            <v>0.82539682539682535</v>
          </cell>
          <cell r="I171">
            <v>0.83950617283950613</v>
          </cell>
          <cell r="K171">
            <v>0.94545454545454544</v>
          </cell>
          <cell r="M171">
            <v>0.86111111111111116</v>
          </cell>
          <cell r="O171">
            <v>0.7142857142857143</v>
          </cell>
        </row>
        <row r="172">
          <cell r="G172">
            <v>0.77777777777777779</v>
          </cell>
          <cell r="I172">
            <v>0.85185185185185186</v>
          </cell>
          <cell r="K172">
            <v>0.92727272727272725</v>
          </cell>
          <cell r="M172">
            <v>0.77777777777777779</v>
          </cell>
          <cell r="O172">
            <v>0.7142857142857143</v>
          </cell>
        </row>
        <row r="173">
          <cell r="G173">
            <v>0.80952380952380953</v>
          </cell>
          <cell r="I173">
            <v>0.85185185185185186</v>
          </cell>
          <cell r="K173">
            <v>0.90909090909090906</v>
          </cell>
          <cell r="M173">
            <v>0.83333333333333337</v>
          </cell>
          <cell r="O173">
            <v>0.7142857142857143</v>
          </cell>
        </row>
        <row r="174">
          <cell r="G174">
            <v>0.80952380952380953</v>
          </cell>
          <cell r="I174">
            <v>0.85185185185185186</v>
          </cell>
          <cell r="K174">
            <v>0.90909090909090906</v>
          </cell>
          <cell r="M174">
            <v>0.83333333333333337</v>
          </cell>
          <cell r="O174">
            <v>0.7142857142857143</v>
          </cell>
        </row>
        <row r="175">
          <cell r="G175">
            <v>0.80952380952380953</v>
          </cell>
          <cell r="I175">
            <v>0.85185185185185186</v>
          </cell>
          <cell r="K175">
            <v>0.90909090909090906</v>
          </cell>
          <cell r="M175">
            <v>0.83333333333333337</v>
          </cell>
          <cell r="O175">
            <v>0.7142857142857143</v>
          </cell>
        </row>
        <row r="176">
          <cell r="G176">
            <v>0.80952380952380953</v>
          </cell>
          <cell r="I176">
            <v>0.85185185185185186</v>
          </cell>
          <cell r="K176">
            <v>0.90909090909090906</v>
          </cell>
          <cell r="M176">
            <v>0.83333333333333337</v>
          </cell>
          <cell r="O176">
            <v>0.7142857142857143</v>
          </cell>
        </row>
        <row r="177">
          <cell r="G177">
            <v>0.82539682539682535</v>
          </cell>
          <cell r="I177">
            <v>0.83333333333333337</v>
          </cell>
          <cell r="K177">
            <v>0.85106382978723405</v>
          </cell>
          <cell r="M177">
            <v>0.77777777777777779</v>
          </cell>
          <cell r="O177">
            <v>0.7142857142857143</v>
          </cell>
        </row>
        <row r="178">
          <cell r="G178">
            <v>0.8125</v>
          </cell>
          <cell r="I178">
            <v>0.83950617283950613</v>
          </cell>
          <cell r="K178">
            <v>0.90909090909090906</v>
          </cell>
          <cell r="M178">
            <v>0.86111111111111116</v>
          </cell>
          <cell r="O178">
            <v>0.7142857142857143</v>
          </cell>
        </row>
        <row r="179">
          <cell r="G179">
            <v>0.8125</v>
          </cell>
          <cell r="I179">
            <v>0.8271604938271605</v>
          </cell>
          <cell r="K179">
            <v>0.90909090909090906</v>
          </cell>
          <cell r="M179">
            <v>0.86111111111111116</v>
          </cell>
          <cell r="O179">
            <v>0.8571428571428571</v>
          </cell>
        </row>
        <row r="180">
          <cell r="G180">
            <v>0.78125</v>
          </cell>
          <cell r="I180">
            <v>0.8271604938271605</v>
          </cell>
          <cell r="K180">
            <v>0.90909090909090906</v>
          </cell>
          <cell r="M180">
            <v>0.80555555555555558</v>
          </cell>
          <cell r="O180">
            <v>0.7142857142857143</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1"/>
    </sheetNames>
    <sheetDataSet>
      <sheetData sheetId="0"/>
      <sheetData sheetId="1">
        <row r="2">
          <cell r="C2" t="str">
            <v>No. CONTRATOS LIQUIDADOS MENOR O IGUAL A 6 MESES</v>
          </cell>
          <cell r="D2" t="str">
            <v>No.CONTRATOS LIQUIDADOS EN UN PERIODO</v>
          </cell>
        </row>
        <row r="3">
          <cell r="C3">
            <v>24</v>
          </cell>
          <cell r="D3">
            <v>38</v>
          </cell>
        </row>
        <row r="4">
          <cell r="C4">
            <v>20</v>
          </cell>
          <cell r="D4">
            <v>31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1-V11"/>
      <sheetName val="TRIM1"/>
      <sheetName val="TRIM2"/>
      <sheetName val="TRIM3"/>
      <sheetName val="TRIM4"/>
    </sheetNames>
    <sheetDataSet>
      <sheetData sheetId="0">
        <row r="35">
          <cell r="D35">
            <v>0</v>
          </cell>
          <cell r="E35">
            <v>0</v>
          </cell>
          <cell r="F35">
            <v>0</v>
          </cell>
          <cell r="G35">
            <v>0</v>
          </cell>
          <cell r="H35" t="str">
            <v>Sumatoria de actividades del PAA ejecutadas</v>
          </cell>
          <cell r="I35" t="str">
            <v>Sumatoria de actividades del PAA programadas</v>
          </cell>
          <cell r="J35" t="str">
            <v>% cumplimiento</v>
          </cell>
        </row>
        <row r="36">
          <cell r="C36" t="str">
            <v>Trimestre 1</v>
          </cell>
          <cell r="D36">
            <v>0</v>
          </cell>
          <cell r="E36">
            <v>0</v>
          </cell>
          <cell r="F36">
            <v>0</v>
          </cell>
          <cell r="G36">
            <v>0</v>
          </cell>
          <cell r="H36">
            <v>36</v>
          </cell>
          <cell r="I36">
            <v>37</v>
          </cell>
          <cell r="J36">
            <v>0.97297297297297303</v>
          </cell>
        </row>
        <row r="37">
          <cell r="C37" t="str">
            <v>Trimestre 2</v>
          </cell>
          <cell r="D37">
            <v>0</v>
          </cell>
          <cell r="E37">
            <v>0</v>
          </cell>
          <cell r="F37">
            <v>0</v>
          </cell>
          <cell r="G37">
            <v>0</v>
          </cell>
          <cell r="H37">
            <v>23</v>
          </cell>
          <cell r="I37">
            <v>23</v>
          </cell>
          <cell r="J37">
            <v>1</v>
          </cell>
        </row>
        <row r="38">
          <cell r="C38" t="str">
            <v>Trimestre 3</v>
          </cell>
          <cell r="D38">
            <v>0</v>
          </cell>
          <cell r="E38">
            <v>0</v>
          </cell>
          <cell r="F38">
            <v>0</v>
          </cell>
          <cell r="G38">
            <v>0</v>
          </cell>
          <cell r="H38">
            <v>31</v>
          </cell>
          <cell r="I38">
            <v>32</v>
          </cell>
          <cell r="J38">
            <v>0.96875</v>
          </cell>
        </row>
        <row r="39">
          <cell r="C39" t="str">
            <v>Trimestre 4</v>
          </cell>
          <cell r="D39">
            <v>0</v>
          </cell>
          <cell r="E39">
            <v>0</v>
          </cell>
          <cell r="F39">
            <v>0</v>
          </cell>
          <cell r="G39">
            <v>0</v>
          </cell>
          <cell r="H39">
            <v>28</v>
          </cell>
          <cell r="I39">
            <v>29</v>
          </cell>
          <cell r="J39">
            <v>0.96551724137931039</v>
          </cell>
        </row>
        <row r="40">
          <cell r="C40" t="str">
            <v>SUMATORIA</v>
          </cell>
          <cell r="D40">
            <v>0</v>
          </cell>
          <cell r="E40">
            <v>0</v>
          </cell>
          <cell r="F40">
            <v>0</v>
          </cell>
          <cell r="G40">
            <v>0</v>
          </cell>
          <cell r="H40">
            <v>118</v>
          </cell>
          <cell r="I40">
            <v>121</v>
          </cell>
          <cell r="J40">
            <v>0.97520661157024791</v>
          </cell>
        </row>
      </sheetData>
      <sheetData sheetId="1"/>
      <sheetData sheetId="2"/>
      <sheetData sheetId="3"/>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FS4"/>
      <sheetName val="FS1"/>
      <sheetName val="FS2"/>
      <sheetName val="FS3"/>
      <sheetName val="FACT"/>
      <sheetName val="MATRIZ "/>
      <sheetName val="ESTRUCTURA"/>
      <sheetName val="Datos de base"/>
      <sheetName val="TARIFAS 2014"/>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FACTURACION - OBRA"/>
      <sheetName val="FACTURACION - PLANTA"/>
      <sheetName val="ESTRCT. SAP"/>
      <sheetName val="centros de costo"/>
      <sheetName val="Datos de base"/>
      <sheetName val="ID. GRAFOS"/>
      <sheetName val="TARIFAS"/>
      <sheetName val="TARIFAS 2014"/>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Hoja1"/>
      <sheetName val="Hoja3"/>
      <sheetName val="Hoja4"/>
      <sheetName val="Hoja9"/>
      <sheetName val="Base de datos"/>
      <sheetName val="MATRIZ "/>
      <sheetName val="ESTRUCTURA"/>
      <sheetName val="Datos de base"/>
      <sheetName val="FS4"/>
      <sheetName val="FS1"/>
      <sheetName val="FS2"/>
      <sheetName val="FS3"/>
      <sheetName val="FACT"/>
      <sheetName val="Tarifa 2014 "/>
      <sheetName val="EQUIPOS"/>
      <sheetName val="DIFERENCIAS"/>
      <sheetName val="FACT EQUIP"/>
      <sheetName val="Hoja2"/>
      <sheetName val="Hoja5"/>
      <sheetName val="Hoja6"/>
      <sheetName val="Hoja7"/>
      <sheetName val="Hoja11"/>
      <sheetName val="den equip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tura"/>
      <sheetName val="Base de datos"/>
      <sheetName val="CONCILIACION"/>
      <sheetName val="Hoja1"/>
      <sheetName val="MATRIZ "/>
      <sheetName val="facturacion"/>
      <sheetName val="ESTRCT. SAP"/>
      <sheetName val="res. factura"/>
      <sheetName val="DISPONIBILIDAD"/>
      <sheetName val="centros de costo"/>
      <sheetName val="Datos de base"/>
      <sheetName val="ID. GRAFOS"/>
      <sheetName val="TARIFAS 20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
      <sheetName val="Datos de base"/>
      <sheetName val="FS4"/>
      <sheetName val="FS1"/>
      <sheetName val="FS2"/>
      <sheetName val="FS3"/>
      <sheetName val="ESTRUCTURA"/>
      <sheetName val="Tarifa 2014 "/>
      <sheetName val="PEPS"/>
      <sheetName val="LISTADO DE EQUI-OBRA-PLANTA"/>
      <sheetName val="EQUIP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8.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9.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1.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2.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3.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4.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15.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16.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17.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18.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19.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0.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1.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2.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23.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24.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25.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26.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27.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29.bin"/><Relationship Id="rId4"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31.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32.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33.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34.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35.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36.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37.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38.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39.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40.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41.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42.bin"/><Relationship Id="rId4"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43.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44.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2.xml"/><Relationship Id="rId1" Type="http://schemas.openxmlformats.org/officeDocument/2006/relationships/printerSettings" Target="../printerSettings/printerSettings45.bin"/><Relationship Id="rId4"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46.bin"/><Relationship Id="rId4"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4.xml"/><Relationship Id="rId1" Type="http://schemas.openxmlformats.org/officeDocument/2006/relationships/printerSettings" Target="../printerSettings/printerSettings47.bin"/><Relationship Id="rId4"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5.xml"/><Relationship Id="rId1" Type="http://schemas.openxmlformats.org/officeDocument/2006/relationships/printerSettings" Target="../printerSettings/printerSettings48.bin"/><Relationship Id="rId4"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49.bin"/><Relationship Id="rId4"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90"/>
  <sheetViews>
    <sheetView topLeftCell="A13" workbookViewId="0">
      <selection sqref="A1:XFD1048576"/>
    </sheetView>
  </sheetViews>
  <sheetFormatPr baseColWidth="10" defaultColWidth="3.7109375" defaultRowHeight="14.25" x14ac:dyDescent="0.2"/>
  <cols>
    <col min="1" max="1" width="3.7109375" style="396"/>
    <col min="2" max="2" width="2.85546875" style="396" customWidth="1"/>
    <col min="3" max="6" width="2.7109375" style="396" customWidth="1"/>
    <col min="7" max="7" width="4.28515625" style="396" customWidth="1"/>
    <col min="8" max="8" width="14.28515625" style="396" customWidth="1"/>
    <col min="9" max="9" width="13.42578125" style="396" customWidth="1"/>
    <col min="10" max="10" width="15" style="396" customWidth="1"/>
    <col min="11" max="12" width="3.42578125" style="396" customWidth="1"/>
    <col min="13" max="15" width="2.7109375" style="396" customWidth="1"/>
    <col min="16" max="17" width="3.42578125" style="396" customWidth="1"/>
    <col min="18" max="18" width="3.7109375" style="396"/>
    <col min="19" max="19" width="3.28515625" style="396" customWidth="1"/>
    <col min="20" max="20" width="7.42578125" style="396" customWidth="1"/>
    <col min="21" max="21" width="6.42578125" style="396" customWidth="1"/>
    <col min="22" max="22" width="3.7109375" style="396"/>
    <col min="23" max="25" width="5" style="396" customWidth="1"/>
    <col min="26" max="26" width="6.7109375" style="396" customWidth="1"/>
    <col min="27" max="27" width="4.140625" style="396" customWidth="1"/>
    <col min="28" max="28" width="2" style="396" customWidth="1"/>
    <col min="29" max="16384" width="3.7109375" style="396"/>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9.6" customHeight="1" x14ac:dyDescent="0.2">
      <c r="H5" s="3"/>
      <c r="I5" s="3"/>
      <c r="J5" s="3"/>
      <c r="K5" s="3"/>
      <c r="L5" s="3"/>
      <c r="M5" s="3"/>
      <c r="N5" s="3"/>
      <c r="O5" s="3"/>
      <c r="P5" s="3"/>
      <c r="Q5" s="3"/>
      <c r="R5" s="3"/>
      <c r="S5" s="3"/>
      <c r="T5" s="3"/>
      <c r="U5" s="3"/>
      <c r="V5" s="3"/>
      <c r="W5" s="3"/>
      <c r="X5" s="3"/>
      <c r="Y5" s="3"/>
      <c r="Z5" s="3"/>
      <c r="AA5" s="3"/>
      <c r="AB5" s="3"/>
    </row>
    <row r="6" spans="2:28" ht="9.6"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627" t="s">
        <v>1000</v>
      </c>
      <c r="J7" s="628"/>
      <c r="K7" s="628"/>
      <c r="L7" s="628"/>
      <c r="M7" s="628"/>
      <c r="N7" s="628"/>
      <c r="O7" s="628"/>
      <c r="P7" s="628"/>
      <c r="Q7" s="628"/>
      <c r="R7" s="628"/>
      <c r="S7" s="628"/>
      <c r="T7" s="628"/>
      <c r="U7" s="628"/>
      <c r="V7" s="628"/>
      <c r="W7" s="628"/>
      <c r="X7" s="628"/>
      <c r="Y7" s="628"/>
      <c r="Z7" s="628"/>
      <c r="AA7" s="629"/>
      <c r="AB7" s="10"/>
    </row>
    <row r="8" spans="2:28" ht="15.75" thickBot="1" x14ac:dyDescent="0.25">
      <c r="B8" s="9"/>
      <c r="C8" s="602"/>
      <c r="D8" s="603"/>
      <c r="E8" s="603"/>
      <c r="F8" s="603"/>
      <c r="G8" s="603"/>
      <c r="H8" s="604"/>
      <c r="I8" s="630"/>
      <c r="J8" s="631"/>
      <c r="K8" s="631"/>
      <c r="L8" s="631"/>
      <c r="M8" s="631"/>
      <c r="N8" s="631"/>
      <c r="O8" s="631"/>
      <c r="P8" s="631"/>
      <c r="Q8" s="631"/>
      <c r="R8" s="631"/>
      <c r="S8" s="631"/>
      <c r="T8" s="631"/>
      <c r="U8" s="631"/>
      <c r="V8" s="631"/>
      <c r="W8" s="631"/>
      <c r="X8" s="631"/>
      <c r="Y8" s="631"/>
      <c r="Z8" s="631"/>
      <c r="AA8" s="632"/>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1001</v>
      </c>
      <c r="J10" s="615"/>
      <c r="K10" s="615"/>
      <c r="L10" s="615"/>
      <c r="M10" s="615"/>
      <c r="N10" s="615"/>
      <c r="O10" s="615"/>
      <c r="P10" s="615"/>
      <c r="Q10" s="616"/>
      <c r="R10" s="620" t="s">
        <v>8</v>
      </c>
      <c r="S10" s="621"/>
      <c r="T10" s="621"/>
      <c r="U10" s="622"/>
      <c r="V10" s="574" t="s">
        <v>9</v>
      </c>
      <c r="W10" s="575"/>
      <c r="X10" s="575"/>
      <c r="Y10" s="575"/>
      <c r="Z10" s="575"/>
      <c r="AA10" s="576"/>
      <c r="AB10" s="10"/>
    </row>
    <row r="11" spans="2:28" ht="20.45" customHeight="1" thickBot="1" x14ac:dyDescent="0.25">
      <c r="B11" s="9"/>
      <c r="C11" s="602"/>
      <c r="D11" s="603"/>
      <c r="E11" s="603"/>
      <c r="F11" s="603"/>
      <c r="G11" s="603"/>
      <c r="H11" s="604"/>
      <c r="I11" s="617"/>
      <c r="J11" s="618"/>
      <c r="K11" s="618"/>
      <c r="L11" s="618"/>
      <c r="M11" s="618"/>
      <c r="N11" s="618"/>
      <c r="O11" s="618"/>
      <c r="P11" s="618"/>
      <c r="Q11" s="619"/>
      <c r="R11" s="564" t="s">
        <v>1002</v>
      </c>
      <c r="S11" s="623"/>
      <c r="T11" s="623"/>
      <c r="U11" s="624"/>
      <c r="V11" s="598">
        <v>2</v>
      </c>
      <c r="W11" s="625"/>
      <c r="X11" s="625"/>
      <c r="Y11" s="625"/>
      <c r="Z11" s="625"/>
      <c r="AA11" s="626"/>
      <c r="AB11" s="10"/>
    </row>
    <row r="12" spans="2:28" ht="11.4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95"/>
    </row>
    <row r="13" spans="2:28" ht="15" customHeight="1" x14ac:dyDescent="0.2">
      <c r="B13" s="14"/>
      <c r="C13" s="599" t="s">
        <v>11</v>
      </c>
      <c r="D13" s="600"/>
      <c r="E13" s="600"/>
      <c r="F13" s="600"/>
      <c r="G13" s="600"/>
      <c r="H13" s="601"/>
      <c r="I13" s="605" t="s">
        <v>1003</v>
      </c>
      <c r="J13" s="606"/>
      <c r="K13" s="606"/>
      <c r="L13" s="606"/>
      <c r="M13" s="606"/>
      <c r="N13" s="606"/>
      <c r="O13" s="606"/>
      <c r="P13" s="606"/>
      <c r="Q13" s="606"/>
      <c r="R13" s="606"/>
      <c r="S13" s="607"/>
      <c r="T13" s="599" t="s">
        <v>13</v>
      </c>
      <c r="U13" s="600"/>
      <c r="V13" s="600"/>
      <c r="W13" s="600"/>
      <c r="X13" s="600"/>
      <c r="Y13" s="600"/>
      <c r="Z13" s="600"/>
      <c r="AA13" s="601"/>
      <c r="AB13" s="395"/>
    </row>
    <row r="14" spans="2:28" ht="30" customHeight="1" thickBot="1" x14ac:dyDescent="0.25">
      <c r="B14" s="14"/>
      <c r="C14" s="602"/>
      <c r="D14" s="603"/>
      <c r="E14" s="603"/>
      <c r="F14" s="603"/>
      <c r="G14" s="603"/>
      <c r="H14" s="604"/>
      <c r="I14" s="608"/>
      <c r="J14" s="609"/>
      <c r="K14" s="609"/>
      <c r="L14" s="609"/>
      <c r="M14" s="609"/>
      <c r="N14" s="609"/>
      <c r="O14" s="609"/>
      <c r="P14" s="609"/>
      <c r="Q14" s="609"/>
      <c r="R14" s="609"/>
      <c r="S14" s="610"/>
      <c r="T14" s="611" t="s">
        <v>14</v>
      </c>
      <c r="U14" s="612"/>
      <c r="V14" s="612"/>
      <c r="W14" s="612"/>
      <c r="X14" s="612"/>
      <c r="Y14" s="612"/>
      <c r="Z14" s="612"/>
      <c r="AA14" s="613"/>
      <c r="AB14" s="395"/>
    </row>
    <row r="15" spans="2:28" ht="10.3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95"/>
    </row>
    <row r="16" spans="2:28" ht="43.35" customHeight="1" thickBot="1" x14ac:dyDescent="0.25">
      <c r="B16" s="14"/>
      <c r="C16" s="558" t="s">
        <v>15</v>
      </c>
      <c r="D16" s="559"/>
      <c r="E16" s="559"/>
      <c r="F16" s="559"/>
      <c r="G16" s="559"/>
      <c r="H16" s="560"/>
      <c r="I16" s="561" t="s">
        <v>1004</v>
      </c>
      <c r="J16" s="562"/>
      <c r="K16" s="562"/>
      <c r="L16" s="562"/>
      <c r="M16" s="562"/>
      <c r="N16" s="562"/>
      <c r="O16" s="562"/>
      <c r="P16" s="562"/>
      <c r="Q16" s="562"/>
      <c r="R16" s="562"/>
      <c r="S16" s="562"/>
      <c r="T16" s="562"/>
      <c r="U16" s="562"/>
      <c r="V16" s="562"/>
      <c r="W16" s="562"/>
      <c r="X16" s="562"/>
      <c r="Y16" s="562"/>
      <c r="Z16" s="562"/>
      <c r="AA16" s="563"/>
      <c r="AB16" s="395"/>
    </row>
    <row r="17" spans="2:28" ht="10.3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395"/>
    </row>
    <row r="18" spans="2:28" ht="83.45" customHeight="1" thickBot="1" x14ac:dyDescent="0.25">
      <c r="B18" s="14"/>
      <c r="C18" s="558" t="s">
        <v>325</v>
      </c>
      <c r="D18" s="559"/>
      <c r="E18" s="559"/>
      <c r="F18" s="559"/>
      <c r="G18" s="559"/>
      <c r="H18" s="560"/>
      <c r="I18" s="561" t="s">
        <v>1005</v>
      </c>
      <c r="J18" s="562"/>
      <c r="K18" s="562"/>
      <c r="L18" s="562"/>
      <c r="M18" s="562"/>
      <c r="N18" s="562"/>
      <c r="O18" s="562"/>
      <c r="P18" s="562"/>
      <c r="Q18" s="562"/>
      <c r="R18" s="562"/>
      <c r="S18" s="562"/>
      <c r="T18" s="562"/>
      <c r="U18" s="562"/>
      <c r="V18" s="562"/>
      <c r="W18" s="562"/>
      <c r="X18" s="562"/>
      <c r="Y18" s="562"/>
      <c r="Z18" s="562"/>
      <c r="AA18" s="563"/>
      <c r="AB18" s="395"/>
    </row>
    <row r="19" spans="2:28" ht="12"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395"/>
    </row>
    <row r="20" spans="2:28" ht="22.5" customHeight="1" x14ac:dyDescent="0.2">
      <c r="B20" s="14"/>
      <c r="C20" s="583" t="s">
        <v>19</v>
      </c>
      <c r="D20" s="584"/>
      <c r="E20" s="584"/>
      <c r="F20" s="584"/>
      <c r="G20" s="584"/>
      <c r="H20" s="585"/>
      <c r="I20" s="589" t="s">
        <v>1006</v>
      </c>
      <c r="J20" s="590"/>
      <c r="K20" s="590"/>
      <c r="L20" s="591"/>
      <c r="M20" s="574" t="s">
        <v>21</v>
      </c>
      <c r="N20" s="575"/>
      <c r="O20" s="575"/>
      <c r="P20" s="575"/>
      <c r="Q20" s="575"/>
      <c r="R20" s="575"/>
      <c r="S20" s="576"/>
      <c r="T20" s="574" t="s">
        <v>22</v>
      </c>
      <c r="U20" s="575"/>
      <c r="V20" s="575"/>
      <c r="W20" s="575"/>
      <c r="X20" s="575"/>
      <c r="Y20" s="575"/>
      <c r="Z20" s="575"/>
      <c r="AA20" s="576"/>
      <c r="AB20" s="395"/>
    </row>
    <row r="21" spans="2:28" ht="14.1"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86</v>
      </c>
      <c r="U21" s="596"/>
      <c r="V21" s="596"/>
      <c r="W21" s="596"/>
      <c r="X21" s="596"/>
      <c r="Y21" s="596"/>
      <c r="Z21" s="596"/>
      <c r="AA21" s="597"/>
      <c r="AB21" s="395"/>
    </row>
    <row r="22" spans="2:28" ht="11.1"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95"/>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395"/>
    </row>
    <row r="24" spans="2:28" ht="34.35" customHeight="1" thickBot="1" x14ac:dyDescent="0.25">
      <c r="B24" s="14"/>
      <c r="C24" s="577" t="s">
        <v>1007</v>
      </c>
      <c r="D24" s="578"/>
      <c r="E24" s="578"/>
      <c r="F24" s="578"/>
      <c r="G24" s="578"/>
      <c r="H24" s="578"/>
      <c r="I24" s="579"/>
      <c r="J24" s="577" t="s">
        <v>1008</v>
      </c>
      <c r="K24" s="578"/>
      <c r="L24" s="578"/>
      <c r="M24" s="578"/>
      <c r="N24" s="578"/>
      <c r="O24" s="578"/>
      <c r="P24" s="579"/>
      <c r="Q24" s="580" t="s">
        <v>1009</v>
      </c>
      <c r="R24" s="581"/>
      <c r="S24" s="581"/>
      <c r="T24" s="581"/>
      <c r="U24" s="581"/>
      <c r="V24" s="581"/>
      <c r="W24" s="581"/>
      <c r="X24" s="581"/>
      <c r="Y24" s="581"/>
      <c r="Z24" s="581"/>
      <c r="AA24" s="582"/>
      <c r="AB24" s="395"/>
    </row>
    <row r="25" spans="2:28" ht="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95"/>
    </row>
    <row r="26" spans="2:28" ht="33" customHeight="1" thickBot="1" x14ac:dyDescent="0.25">
      <c r="B26" s="14"/>
      <c r="C26" s="558" t="s">
        <v>31</v>
      </c>
      <c r="D26" s="559"/>
      <c r="E26" s="559"/>
      <c r="F26" s="559"/>
      <c r="G26" s="559"/>
      <c r="H26" s="560"/>
      <c r="I26" s="561" t="s">
        <v>1010</v>
      </c>
      <c r="J26" s="562"/>
      <c r="K26" s="562"/>
      <c r="L26" s="562"/>
      <c r="M26" s="562"/>
      <c r="N26" s="562"/>
      <c r="O26" s="562"/>
      <c r="P26" s="562"/>
      <c r="Q26" s="562"/>
      <c r="R26" s="562"/>
      <c r="S26" s="562"/>
      <c r="T26" s="562"/>
      <c r="U26" s="562"/>
      <c r="V26" s="562"/>
      <c r="W26" s="562"/>
      <c r="X26" s="562"/>
      <c r="Y26" s="562"/>
      <c r="Z26" s="562"/>
      <c r="AA26" s="563"/>
      <c r="AB26" s="395"/>
    </row>
    <row r="27" spans="2:28" ht="8.1"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395"/>
    </row>
    <row r="28" spans="2:28" ht="38.450000000000003" customHeight="1" thickBot="1" x14ac:dyDescent="0.25">
      <c r="B28" s="14"/>
      <c r="C28" s="558" t="s">
        <v>32</v>
      </c>
      <c r="D28" s="559"/>
      <c r="E28" s="559"/>
      <c r="F28" s="559"/>
      <c r="G28" s="559"/>
      <c r="H28" s="560"/>
      <c r="I28" s="564">
        <v>0.9</v>
      </c>
      <c r="J28" s="561"/>
      <c r="K28" s="565" t="s">
        <v>33</v>
      </c>
      <c r="L28" s="566"/>
      <c r="M28" s="566"/>
      <c r="N28" s="567"/>
      <c r="O28" s="568" t="s">
        <v>34</v>
      </c>
      <c r="P28" s="569"/>
      <c r="Q28" s="569"/>
      <c r="R28" s="570"/>
      <c r="S28" s="48"/>
      <c r="T28" s="569" t="s">
        <v>35</v>
      </c>
      <c r="U28" s="569"/>
      <c r="V28" s="570"/>
      <c r="W28" s="49" t="s">
        <v>94</v>
      </c>
      <c r="X28" s="571" t="s">
        <v>37</v>
      </c>
      <c r="Y28" s="572"/>
      <c r="Z28" s="573"/>
      <c r="AA28" s="50"/>
      <c r="AB28" s="395"/>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95"/>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395"/>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395"/>
    </row>
    <row r="32" spans="2:28" ht="15" customHeight="1" thickBot="1" x14ac:dyDescent="0.25">
      <c r="B32" s="14"/>
      <c r="C32" s="547"/>
      <c r="D32" s="548"/>
      <c r="E32" s="548"/>
      <c r="F32" s="548"/>
      <c r="G32" s="548"/>
      <c r="H32" s="548"/>
      <c r="I32" s="548"/>
      <c r="J32" s="549"/>
      <c r="K32" s="537">
        <v>0</v>
      </c>
      <c r="L32" s="538"/>
      <c r="M32" s="538"/>
      <c r="N32" s="538"/>
      <c r="O32" s="539">
        <v>0.79</v>
      </c>
      <c r="P32" s="538"/>
      <c r="Q32" s="538"/>
      <c r="R32" s="538"/>
      <c r="S32" s="539">
        <v>0.8</v>
      </c>
      <c r="T32" s="538"/>
      <c r="U32" s="539">
        <v>0.89</v>
      </c>
      <c r="V32" s="538"/>
      <c r="W32" s="538"/>
      <c r="X32" s="539">
        <v>0.9</v>
      </c>
      <c r="Y32" s="538"/>
      <c r="Z32" s="539">
        <v>1</v>
      </c>
      <c r="AA32" s="540"/>
      <c r="AB32" s="395"/>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95"/>
    </row>
    <row r="34" spans="2:28" s="21" customFormat="1" ht="15" thickBot="1" x14ac:dyDescent="0.25">
      <c r="B34" s="20"/>
      <c r="C34" s="516" t="s">
        <v>44</v>
      </c>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8"/>
      <c r="AB34" s="395"/>
    </row>
    <row r="35" spans="2:28" s="21" customFormat="1" ht="51.95" customHeight="1" thickBot="1" x14ac:dyDescent="0.25">
      <c r="B35" s="20"/>
      <c r="C35" s="519" t="s">
        <v>45</v>
      </c>
      <c r="D35" s="520"/>
      <c r="E35" s="520"/>
      <c r="F35" s="520"/>
      <c r="G35" s="521"/>
      <c r="H35" s="52" t="s">
        <v>1011</v>
      </c>
      <c r="I35" s="52" t="s">
        <v>1012</v>
      </c>
      <c r="J35" s="52" t="s">
        <v>98</v>
      </c>
      <c r="K35" s="522" t="s">
        <v>49</v>
      </c>
      <c r="L35" s="523"/>
      <c r="M35" s="523"/>
      <c r="N35" s="523"/>
      <c r="O35" s="523"/>
      <c r="P35" s="523"/>
      <c r="Q35" s="523"/>
      <c r="R35" s="523"/>
      <c r="S35" s="523"/>
      <c r="T35" s="523"/>
      <c r="U35" s="523"/>
      <c r="V35" s="523"/>
      <c r="W35" s="523"/>
      <c r="X35" s="523"/>
      <c r="Y35" s="523"/>
      <c r="Z35" s="523"/>
      <c r="AA35" s="524"/>
      <c r="AB35" s="395"/>
    </row>
    <row r="36" spans="2:28" s="21" customFormat="1" ht="408.95" customHeight="1" thickBot="1" x14ac:dyDescent="0.25">
      <c r="B36" s="20"/>
      <c r="C36" s="525" t="s">
        <v>1013</v>
      </c>
      <c r="D36" s="526"/>
      <c r="E36" s="526"/>
      <c r="F36" s="526"/>
      <c r="G36" s="527"/>
      <c r="H36" s="169">
        <v>11</v>
      </c>
      <c r="I36" s="169">
        <v>11</v>
      </c>
      <c r="J36" s="105">
        <f>+H36/I36</f>
        <v>1</v>
      </c>
      <c r="K36" s="528" t="s">
        <v>1014</v>
      </c>
      <c r="L36" s="529"/>
      <c r="M36" s="529"/>
      <c r="N36" s="529"/>
      <c r="O36" s="529"/>
      <c r="P36" s="529"/>
      <c r="Q36" s="529"/>
      <c r="R36" s="529"/>
      <c r="S36" s="529"/>
      <c r="T36" s="529"/>
      <c r="U36" s="529"/>
      <c r="V36" s="529"/>
      <c r="W36" s="529"/>
      <c r="X36" s="529"/>
      <c r="Y36" s="529"/>
      <c r="Z36" s="529"/>
      <c r="AA36" s="530"/>
      <c r="AB36" s="395"/>
    </row>
    <row r="37" spans="2:28" s="21" customFormat="1" ht="15" customHeight="1" thickBot="1" x14ac:dyDescent="0.25">
      <c r="B37" s="20"/>
      <c r="C37" s="531" t="s">
        <v>68</v>
      </c>
      <c r="D37" s="532"/>
      <c r="E37" s="532"/>
      <c r="F37" s="532"/>
      <c r="G37" s="533"/>
      <c r="H37" s="408">
        <f>SUM(H36:H36)</f>
        <v>11</v>
      </c>
      <c r="I37" s="408">
        <f>SUM(I36:I36)</f>
        <v>11</v>
      </c>
      <c r="J37" s="409">
        <f>+H37/I37</f>
        <v>1</v>
      </c>
      <c r="K37" s="534"/>
      <c r="L37" s="535"/>
      <c r="M37" s="535"/>
      <c r="N37" s="535"/>
      <c r="O37" s="535"/>
      <c r="P37" s="535"/>
      <c r="Q37" s="535"/>
      <c r="R37" s="535"/>
      <c r="S37" s="535"/>
      <c r="T37" s="535"/>
      <c r="U37" s="535"/>
      <c r="V37" s="535"/>
      <c r="W37" s="535"/>
      <c r="X37" s="535"/>
      <c r="Y37" s="535"/>
      <c r="Z37" s="535"/>
      <c r="AA37" s="536"/>
      <c r="AB37" s="395"/>
    </row>
    <row r="38" spans="2:28" s="21" customFormat="1" ht="5.25" customHeight="1" x14ac:dyDescent="0.2">
      <c r="B38" s="20"/>
      <c r="C38" s="410"/>
      <c r="D38" s="410"/>
      <c r="E38" s="410"/>
      <c r="F38" s="410"/>
      <c r="G38" s="410"/>
      <c r="H38" s="411"/>
      <c r="I38" s="411"/>
      <c r="J38" s="412"/>
      <c r="K38" s="410"/>
      <c r="L38" s="410"/>
      <c r="M38" s="410"/>
      <c r="N38" s="410"/>
      <c r="O38" s="410"/>
      <c r="P38" s="410"/>
      <c r="Q38" s="410"/>
      <c r="R38" s="410"/>
      <c r="S38" s="410"/>
      <c r="T38" s="410"/>
      <c r="U38" s="410"/>
      <c r="V38" s="410"/>
      <c r="W38" s="410"/>
      <c r="X38" s="410"/>
      <c r="Y38" s="410"/>
      <c r="Z38" s="410"/>
      <c r="AA38" s="410"/>
      <c r="AB38" s="395"/>
    </row>
    <row r="39" spans="2:28" s="21" customFormat="1" ht="3.6" customHeight="1" thickBot="1" x14ac:dyDescent="0.25">
      <c r="B39" s="20"/>
      <c r="C39" s="410"/>
      <c r="D39" s="410"/>
      <c r="E39" s="410"/>
      <c r="F39" s="410"/>
      <c r="G39" s="410"/>
      <c r="H39" s="411"/>
      <c r="I39" s="411"/>
      <c r="J39" s="412"/>
      <c r="K39" s="410"/>
      <c r="L39" s="410"/>
      <c r="M39" s="410"/>
      <c r="N39" s="410"/>
      <c r="O39" s="410"/>
      <c r="P39" s="410"/>
      <c r="Q39" s="410"/>
      <c r="R39" s="410"/>
      <c r="S39" s="410"/>
      <c r="T39" s="410"/>
      <c r="U39" s="410"/>
      <c r="V39" s="410"/>
      <c r="W39" s="410"/>
      <c r="X39" s="410"/>
      <c r="Y39" s="410"/>
      <c r="Z39" s="410"/>
      <c r="AA39" s="410"/>
      <c r="AB39" s="395"/>
    </row>
    <row r="40" spans="2:28" s="21" customFormat="1" ht="12" customHeight="1" thickBot="1" x14ac:dyDescent="0.25">
      <c r="B40" s="20"/>
      <c r="C40" s="486" t="s">
        <v>69</v>
      </c>
      <c r="D40" s="487"/>
      <c r="E40" s="487"/>
      <c r="F40" s="487"/>
      <c r="G40" s="487"/>
      <c r="H40" s="487"/>
      <c r="I40" s="487"/>
      <c r="J40" s="487"/>
      <c r="K40" s="487"/>
      <c r="L40" s="487"/>
      <c r="M40" s="487"/>
      <c r="N40" s="487"/>
      <c r="O40" s="487"/>
      <c r="P40" s="487"/>
      <c r="Q40" s="487"/>
      <c r="R40" s="487"/>
      <c r="S40" s="487"/>
      <c r="T40" s="487"/>
      <c r="U40" s="487"/>
      <c r="V40" s="487"/>
      <c r="W40" s="487"/>
      <c r="X40" s="487"/>
      <c r="Y40" s="487"/>
      <c r="Z40" s="487"/>
      <c r="AA40" s="488"/>
      <c r="AB40" s="395"/>
    </row>
    <row r="41" spans="2:28" ht="2.4500000000000002" hidden="1" customHeight="1" x14ac:dyDescent="0.2">
      <c r="B41" s="14"/>
      <c r="C41" s="489"/>
      <c r="D41" s="490"/>
      <c r="E41" s="490"/>
      <c r="F41" s="490"/>
      <c r="G41" s="490"/>
      <c r="H41" s="490"/>
      <c r="I41" s="490"/>
      <c r="J41" s="490"/>
      <c r="K41" s="490"/>
      <c r="L41" s="490"/>
      <c r="M41" s="490"/>
      <c r="N41" s="490"/>
      <c r="O41" s="490"/>
      <c r="P41" s="490"/>
      <c r="Q41" s="490"/>
      <c r="R41" s="490"/>
      <c r="S41" s="490"/>
      <c r="T41" s="490"/>
      <c r="U41" s="490"/>
      <c r="V41" s="490"/>
      <c r="W41" s="490"/>
      <c r="X41" s="490"/>
      <c r="Y41" s="490"/>
      <c r="Z41" s="490"/>
      <c r="AA41" s="491"/>
      <c r="AB41" s="395"/>
    </row>
    <row r="42" spans="2:28" ht="112.5" customHeight="1" x14ac:dyDescent="0.2">
      <c r="B42" s="14"/>
      <c r="C42" s="492"/>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4"/>
      <c r="AB42" s="395"/>
    </row>
    <row r="43" spans="2:28" ht="112.5" customHeight="1" x14ac:dyDescent="0.2">
      <c r="B43" s="14"/>
      <c r="C43" s="495"/>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7"/>
      <c r="AB43" s="395"/>
    </row>
    <row r="44" spans="2:28" ht="112.5" customHeight="1" thickBot="1" x14ac:dyDescent="0.25">
      <c r="B44" s="14"/>
      <c r="C44" s="498"/>
      <c r="D44" s="499"/>
      <c r="E44" s="499"/>
      <c r="F44" s="499"/>
      <c r="G44" s="499"/>
      <c r="H44" s="499"/>
      <c r="I44" s="499"/>
      <c r="J44" s="499"/>
      <c r="K44" s="499"/>
      <c r="L44" s="499"/>
      <c r="M44" s="499"/>
      <c r="N44" s="499"/>
      <c r="O44" s="499"/>
      <c r="P44" s="499"/>
      <c r="Q44" s="499"/>
      <c r="R44" s="499"/>
      <c r="S44" s="499"/>
      <c r="T44" s="499"/>
      <c r="U44" s="499"/>
      <c r="V44" s="499"/>
      <c r="W44" s="499"/>
      <c r="X44" s="499"/>
      <c r="Y44" s="499"/>
      <c r="Z44" s="499"/>
      <c r="AA44" s="500"/>
      <c r="AB44" s="395"/>
    </row>
    <row r="45" spans="2:28" ht="8.4499999999999993" customHeight="1" x14ac:dyDescent="0.2">
      <c r="B45" s="35"/>
      <c r="C45" s="413"/>
      <c r="D45" s="413"/>
      <c r="E45" s="413"/>
      <c r="F45" s="413"/>
      <c r="G45" s="413"/>
      <c r="H45" s="413"/>
      <c r="I45" s="413"/>
      <c r="J45" s="413"/>
      <c r="K45" s="413"/>
      <c r="L45" s="413"/>
      <c r="M45" s="413"/>
      <c r="N45" s="413"/>
      <c r="O45" s="413"/>
      <c r="P45" s="413"/>
      <c r="Q45" s="413"/>
      <c r="R45" s="413"/>
      <c r="S45" s="413"/>
      <c r="T45" s="413"/>
      <c r="U45" s="413"/>
      <c r="V45" s="413"/>
      <c r="W45" s="413"/>
      <c r="X45" s="413"/>
      <c r="Y45" s="413"/>
      <c r="Z45" s="413"/>
      <c r="AA45" s="413"/>
      <c r="AB45" s="37"/>
    </row>
    <row r="46" spans="2:28" ht="9" customHeight="1" thickBot="1" x14ac:dyDescent="0.25">
      <c r="B46" s="38"/>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0"/>
    </row>
    <row r="47" spans="2:28" ht="15.75" x14ac:dyDescent="0.2">
      <c r="B47" s="41"/>
      <c r="C47" s="501" t="s">
        <v>45</v>
      </c>
      <c r="D47" s="502"/>
      <c r="E47" s="502"/>
      <c r="F47" s="502"/>
      <c r="G47" s="503"/>
      <c r="H47" s="501" t="s">
        <v>1015</v>
      </c>
      <c r="I47" s="503"/>
      <c r="J47" s="501" t="s">
        <v>72</v>
      </c>
      <c r="K47" s="502"/>
      <c r="L47" s="502"/>
      <c r="M47" s="503"/>
      <c r="N47" s="501" t="s">
        <v>106</v>
      </c>
      <c r="O47" s="502"/>
      <c r="P47" s="502"/>
      <c r="Q47" s="502"/>
      <c r="R47" s="502"/>
      <c r="S47" s="502"/>
      <c r="T47" s="502"/>
      <c r="U47" s="503"/>
      <c r="V47" s="510" t="s">
        <v>74</v>
      </c>
      <c r="W47" s="510"/>
      <c r="X47" s="510"/>
      <c r="Y47" s="510"/>
      <c r="Z47" s="510"/>
      <c r="AA47" s="511"/>
      <c r="AB47" s="42"/>
    </row>
    <row r="48" spans="2:28" ht="9.6" customHeight="1" thickBot="1" x14ac:dyDescent="0.25">
      <c r="B48" s="43"/>
      <c r="C48" s="504"/>
      <c r="D48" s="505"/>
      <c r="E48" s="505"/>
      <c r="F48" s="505"/>
      <c r="G48" s="506"/>
      <c r="H48" s="504"/>
      <c r="I48" s="506"/>
      <c r="J48" s="504"/>
      <c r="K48" s="505"/>
      <c r="L48" s="505"/>
      <c r="M48" s="506"/>
      <c r="N48" s="504"/>
      <c r="O48" s="505"/>
      <c r="P48" s="505"/>
      <c r="Q48" s="505"/>
      <c r="R48" s="505"/>
      <c r="S48" s="505"/>
      <c r="T48" s="505"/>
      <c r="U48" s="506"/>
      <c r="V48" s="512"/>
      <c r="W48" s="512"/>
      <c r="X48" s="512"/>
      <c r="Y48" s="512"/>
      <c r="Z48" s="512"/>
      <c r="AA48" s="513"/>
      <c r="AB48" s="42"/>
    </row>
    <row r="49" spans="2:28" ht="16.5" hidden="1" thickBot="1" x14ac:dyDescent="0.25">
      <c r="B49" s="43"/>
      <c r="C49" s="504"/>
      <c r="D49" s="505"/>
      <c r="E49" s="505"/>
      <c r="F49" s="505"/>
      <c r="G49" s="506"/>
      <c r="H49" s="504"/>
      <c r="I49" s="506"/>
      <c r="J49" s="504"/>
      <c r="K49" s="505"/>
      <c r="L49" s="505"/>
      <c r="M49" s="506"/>
      <c r="N49" s="507"/>
      <c r="O49" s="508"/>
      <c r="P49" s="508"/>
      <c r="Q49" s="508"/>
      <c r="R49" s="508"/>
      <c r="S49" s="508"/>
      <c r="T49" s="508"/>
      <c r="U49" s="509"/>
      <c r="V49" s="514"/>
      <c r="W49" s="514"/>
      <c r="X49" s="514"/>
      <c r="Y49" s="514"/>
      <c r="Z49" s="514"/>
      <c r="AA49" s="515"/>
      <c r="AB49" s="42"/>
    </row>
    <row r="50" spans="2:28" ht="72.95" customHeight="1" x14ac:dyDescent="0.2">
      <c r="B50" s="41"/>
      <c r="C50" s="476">
        <v>2023</v>
      </c>
      <c r="D50" s="477"/>
      <c r="E50" s="477"/>
      <c r="F50" s="477"/>
      <c r="G50" s="478"/>
      <c r="H50" s="479">
        <v>1</v>
      </c>
      <c r="I50" s="478"/>
      <c r="J50" s="479">
        <v>1</v>
      </c>
      <c r="K50" s="480"/>
      <c r="L50" s="480"/>
      <c r="M50" s="481"/>
      <c r="N50" s="482" t="s">
        <v>1016</v>
      </c>
      <c r="O50" s="483"/>
      <c r="P50" s="483"/>
      <c r="Q50" s="483"/>
      <c r="R50" s="483"/>
      <c r="S50" s="483"/>
      <c r="T50" s="483"/>
      <c r="U50" s="484"/>
      <c r="V50" s="482" t="s">
        <v>93</v>
      </c>
      <c r="W50" s="483"/>
      <c r="X50" s="483"/>
      <c r="Y50" s="483"/>
      <c r="Z50" s="483"/>
      <c r="AA50" s="485"/>
      <c r="AB50" s="397"/>
    </row>
    <row r="51" spans="2:28" x14ac:dyDescent="0.2">
      <c r="B51" s="45"/>
      <c r="C51" s="413"/>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3"/>
      <c r="AB51" s="46"/>
    </row>
    <row r="58" spans="2:28" x14ac:dyDescent="0.2">
      <c r="H58" s="396">
        <v>143.1</v>
      </c>
      <c r="I58" s="396">
        <v>124.71</v>
      </c>
      <c r="J58" s="415">
        <f>+H58/I58</f>
        <v>1.1474621121000721</v>
      </c>
    </row>
    <row r="90" ht="6" customHeight="1" x14ac:dyDescent="0.2"/>
  </sheetData>
  <mergeCells count="7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40:AA41"/>
    <mergeCell ref="C42:AA44"/>
    <mergeCell ref="C47:G49"/>
    <mergeCell ref="H47:I49"/>
    <mergeCell ref="J47:M49"/>
    <mergeCell ref="N47:U49"/>
    <mergeCell ref="V47:AA49"/>
    <mergeCell ref="C50:G50"/>
    <mergeCell ref="H50:I50"/>
    <mergeCell ref="J50:M50"/>
    <mergeCell ref="N50:U50"/>
    <mergeCell ref="V50:AA50"/>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U114"/>
  <sheetViews>
    <sheetView workbookViewId="0">
      <selection activeCell="I16" sqref="I16:AA16"/>
    </sheetView>
  </sheetViews>
  <sheetFormatPr baseColWidth="10" defaultColWidth="3.7109375" defaultRowHeight="14.25" x14ac:dyDescent="0.2"/>
  <cols>
    <col min="1" max="1" width="3.7109375" style="405"/>
    <col min="2" max="2" width="2.85546875" style="405" customWidth="1"/>
    <col min="3" max="6" width="2.7109375" style="405" customWidth="1"/>
    <col min="7" max="7" width="4.28515625" style="405" customWidth="1"/>
    <col min="8" max="8" width="19.5703125" style="405" customWidth="1"/>
    <col min="9" max="9" width="27.42578125" style="405" customWidth="1"/>
    <col min="10" max="10" width="15" style="405" customWidth="1"/>
    <col min="11" max="12" width="3.42578125" style="405" customWidth="1"/>
    <col min="13" max="15" width="2.7109375" style="405" customWidth="1"/>
    <col min="16" max="16" width="3.42578125" style="405" customWidth="1"/>
    <col min="17" max="17" width="3.5703125" style="405" customWidth="1"/>
    <col min="18" max="18" width="3.7109375" style="405"/>
    <col min="19" max="19" width="3.28515625" style="405" customWidth="1"/>
    <col min="20" max="20" width="7.42578125" style="405" customWidth="1"/>
    <col min="21" max="21" width="3.5703125" style="405" customWidth="1"/>
    <col min="22" max="22" width="3.7109375" style="405"/>
    <col min="23" max="25" width="5" style="405" customWidth="1"/>
    <col min="26" max="26" width="6.7109375" style="405" customWidth="1"/>
    <col min="27" max="27" width="4.140625" style="405" customWidth="1"/>
    <col min="28" max="28" width="2" style="405" customWidth="1"/>
    <col min="29" max="31" width="3.7109375" style="405"/>
    <col min="32" max="32" width="8.28515625" style="405" customWidth="1"/>
    <col min="33" max="42" width="3.7109375" style="405"/>
    <col min="43" max="43" width="3.7109375" style="405" customWidth="1"/>
    <col min="44" max="44" width="16.140625" style="405" customWidth="1"/>
    <col min="45" max="45" width="22.28515625" style="405" customWidth="1"/>
    <col min="46" max="46" width="18.140625" style="405" customWidth="1"/>
    <col min="47" max="47" width="14" style="405" customWidth="1"/>
    <col min="48" max="49" width="3.7109375" style="405"/>
    <col min="50" max="50" width="6.140625" style="405" bestFit="1" customWidth="1"/>
    <col min="51" max="16384" width="3.7109375" style="405"/>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1017</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1047</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1048</v>
      </c>
      <c r="S11" s="623"/>
      <c r="T11" s="623"/>
      <c r="U11" s="624"/>
      <c r="V11" s="598" t="s">
        <v>340</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401"/>
    </row>
    <row r="13" spans="2:28" ht="15" customHeight="1" x14ac:dyDescent="0.2">
      <c r="B13" s="14"/>
      <c r="C13" s="599" t="s">
        <v>11</v>
      </c>
      <c r="D13" s="600"/>
      <c r="E13" s="600"/>
      <c r="F13" s="600"/>
      <c r="G13" s="600"/>
      <c r="H13" s="601"/>
      <c r="I13" s="657" t="s">
        <v>1049</v>
      </c>
      <c r="J13" s="658"/>
      <c r="K13" s="658"/>
      <c r="L13" s="658"/>
      <c r="M13" s="658"/>
      <c r="N13" s="658"/>
      <c r="O13" s="658"/>
      <c r="P13" s="658"/>
      <c r="Q13" s="658"/>
      <c r="R13" s="658"/>
      <c r="S13" s="659"/>
      <c r="T13" s="599" t="s">
        <v>13</v>
      </c>
      <c r="U13" s="600"/>
      <c r="V13" s="600"/>
      <c r="W13" s="600"/>
      <c r="X13" s="600"/>
      <c r="Y13" s="600"/>
      <c r="Z13" s="600"/>
      <c r="AA13" s="601"/>
      <c r="AB13" s="401"/>
    </row>
    <row r="14" spans="2:28" ht="45"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401"/>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401"/>
    </row>
    <row r="16" spans="2:28" ht="57.75" customHeight="1" thickBot="1" x14ac:dyDescent="0.25">
      <c r="B16" s="14"/>
      <c r="C16" s="558" t="s">
        <v>15</v>
      </c>
      <c r="D16" s="559"/>
      <c r="E16" s="559"/>
      <c r="F16" s="559"/>
      <c r="G16" s="559"/>
      <c r="H16" s="560"/>
      <c r="I16" s="561" t="s">
        <v>1050</v>
      </c>
      <c r="J16" s="562"/>
      <c r="K16" s="562"/>
      <c r="L16" s="562"/>
      <c r="M16" s="562"/>
      <c r="N16" s="562"/>
      <c r="O16" s="562"/>
      <c r="P16" s="562"/>
      <c r="Q16" s="562"/>
      <c r="R16" s="562"/>
      <c r="S16" s="562"/>
      <c r="T16" s="562"/>
      <c r="U16" s="562"/>
      <c r="V16" s="562"/>
      <c r="W16" s="562"/>
      <c r="X16" s="562"/>
      <c r="Y16" s="562"/>
      <c r="Z16" s="562"/>
      <c r="AA16" s="563"/>
      <c r="AB16" s="401"/>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401"/>
    </row>
    <row r="18" spans="2:28" ht="52.5" customHeight="1" thickBot="1" x14ac:dyDescent="0.25">
      <c r="B18" s="14"/>
      <c r="C18" s="558" t="s">
        <v>325</v>
      </c>
      <c r="D18" s="559"/>
      <c r="E18" s="559"/>
      <c r="F18" s="559"/>
      <c r="G18" s="559"/>
      <c r="H18" s="560"/>
      <c r="I18" s="561" t="s">
        <v>1051</v>
      </c>
      <c r="J18" s="562"/>
      <c r="K18" s="562"/>
      <c r="L18" s="562"/>
      <c r="M18" s="562"/>
      <c r="N18" s="562"/>
      <c r="O18" s="562"/>
      <c r="P18" s="562"/>
      <c r="Q18" s="562"/>
      <c r="R18" s="562"/>
      <c r="S18" s="562"/>
      <c r="T18" s="562"/>
      <c r="U18" s="562"/>
      <c r="V18" s="562"/>
      <c r="W18" s="562"/>
      <c r="X18" s="562"/>
      <c r="Y18" s="562"/>
      <c r="Z18" s="562"/>
      <c r="AA18" s="563"/>
      <c r="AB18" s="401"/>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401"/>
    </row>
    <row r="20" spans="2:28" ht="22.5" customHeight="1" x14ac:dyDescent="0.2">
      <c r="B20" s="14"/>
      <c r="C20" s="583" t="s">
        <v>19</v>
      </c>
      <c r="D20" s="584"/>
      <c r="E20" s="584"/>
      <c r="F20" s="584"/>
      <c r="G20" s="584"/>
      <c r="H20" s="585"/>
      <c r="I20" s="589" t="s">
        <v>1023</v>
      </c>
      <c r="J20" s="590"/>
      <c r="K20" s="590"/>
      <c r="L20" s="591"/>
      <c r="M20" s="574" t="s">
        <v>21</v>
      </c>
      <c r="N20" s="575"/>
      <c r="O20" s="575"/>
      <c r="P20" s="575"/>
      <c r="Q20" s="575"/>
      <c r="R20" s="575"/>
      <c r="S20" s="576"/>
      <c r="T20" s="574" t="s">
        <v>22</v>
      </c>
      <c r="U20" s="575"/>
      <c r="V20" s="575"/>
      <c r="W20" s="575"/>
      <c r="X20" s="575"/>
      <c r="Y20" s="575"/>
      <c r="Z20" s="575"/>
      <c r="AA20" s="576"/>
      <c r="AB20" s="401"/>
    </row>
    <row r="21" spans="2:28" ht="30.75" customHeight="1" thickBot="1" x14ac:dyDescent="0.25">
      <c r="B21" s="14"/>
      <c r="C21" s="586"/>
      <c r="D21" s="587"/>
      <c r="E21" s="587"/>
      <c r="F21" s="587"/>
      <c r="G21" s="587"/>
      <c r="H21" s="588"/>
      <c r="I21" s="592"/>
      <c r="J21" s="593"/>
      <c r="K21" s="593"/>
      <c r="L21" s="594"/>
      <c r="M21" s="779" t="s">
        <v>213</v>
      </c>
      <c r="N21" s="780"/>
      <c r="O21" s="780"/>
      <c r="P21" s="780"/>
      <c r="Q21" s="780"/>
      <c r="R21" s="780"/>
      <c r="S21" s="781"/>
      <c r="T21" s="779" t="s">
        <v>24</v>
      </c>
      <c r="U21" s="780"/>
      <c r="V21" s="780"/>
      <c r="W21" s="780"/>
      <c r="X21" s="780"/>
      <c r="Y21" s="780"/>
      <c r="Z21" s="781"/>
      <c r="AA21" s="400"/>
      <c r="AB21" s="401"/>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401"/>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401"/>
    </row>
    <row r="24" spans="2:28" ht="47.45" customHeight="1" thickBot="1" x14ac:dyDescent="0.25">
      <c r="B24" s="14"/>
      <c r="C24" s="577" t="s">
        <v>1052</v>
      </c>
      <c r="D24" s="578"/>
      <c r="E24" s="578"/>
      <c r="F24" s="578"/>
      <c r="G24" s="578"/>
      <c r="H24" s="578"/>
      <c r="I24" s="579"/>
      <c r="J24" s="577" t="s">
        <v>1053</v>
      </c>
      <c r="K24" s="578"/>
      <c r="L24" s="578"/>
      <c r="M24" s="578"/>
      <c r="N24" s="578"/>
      <c r="O24" s="578"/>
      <c r="P24" s="579"/>
      <c r="Q24" s="1042" t="s">
        <v>1054</v>
      </c>
      <c r="R24" s="1043"/>
      <c r="S24" s="1043"/>
      <c r="T24" s="1043"/>
      <c r="U24" s="1043"/>
      <c r="V24" s="1043"/>
      <c r="W24" s="1043"/>
      <c r="X24" s="1043"/>
      <c r="Y24" s="1043"/>
      <c r="Z24" s="1043"/>
      <c r="AA24" s="1044"/>
      <c r="AB24" s="401"/>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401"/>
    </row>
    <row r="26" spans="2:28" ht="33" customHeight="1" thickBot="1" x14ac:dyDescent="0.25">
      <c r="B26" s="14"/>
      <c r="C26" s="558" t="s">
        <v>31</v>
      </c>
      <c r="D26" s="559"/>
      <c r="E26" s="559"/>
      <c r="F26" s="559"/>
      <c r="G26" s="559"/>
      <c r="H26" s="560"/>
      <c r="I26" s="561" t="s">
        <v>1055</v>
      </c>
      <c r="J26" s="562"/>
      <c r="K26" s="562"/>
      <c r="L26" s="562"/>
      <c r="M26" s="562"/>
      <c r="N26" s="562"/>
      <c r="O26" s="562"/>
      <c r="P26" s="562"/>
      <c r="Q26" s="562"/>
      <c r="R26" s="562"/>
      <c r="S26" s="562"/>
      <c r="T26" s="562"/>
      <c r="U26" s="562"/>
      <c r="V26" s="562"/>
      <c r="W26" s="562"/>
      <c r="X26" s="562"/>
      <c r="Y26" s="562"/>
      <c r="Z26" s="562"/>
      <c r="AA26" s="563"/>
      <c r="AB26" s="401"/>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401"/>
    </row>
    <row r="28" spans="2:28" ht="53.25" customHeight="1" thickBot="1" x14ac:dyDescent="0.25">
      <c r="B28" s="14"/>
      <c r="C28" s="558" t="s">
        <v>32</v>
      </c>
      <c r="D28" s="559"/>
      <c r="E28" s="559"/>
      <c r="F28" s="559"/>
      <c r="G28" s="559"/>
      <c r="H28" s="560"/>
      <c r="I28" s="564">
        <v>1</v>
      </c>
      <c r="J28" s="561"/>
      <c r="K28" s="565" t="s">
        <v>33</v>
      </c>
      <c r="L28" s="566"/>
      <c r="M28" s="566"/>
      <c r="N28" s="567"/>
      <c r="O28" s="568" t="s">
        <v>34</v>
      </c>
      <c r="P28" s="569"/>
      <c r="Q28" s="569"/>
      <c r="R28" s="570"/>
      <c r="S28" s="166" t="s">
        <v>94</v>
      </c>
      <c r="T28" s="569" t="s">
        <v>35</v>
      </c>
      <c r="U28" s="569"/>
      <c r="V28" s="570"/>
      <c r="W28" s="49"/>
      <c r="X28" s="571" t="s">
        <v>37</v>
      </c>
      <c r="Y28" s="572"/>
      <c r="Z28" s="573"/>
      <c r="AA28" s="50"/>
      <c r="AB28" s="401"/>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401"/>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01"/>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01"/>
    </row>
    <row r="32" spans="2:28" ht="15" customHeight="1" thickBot="1" x14ac:dyDescent="0.25">
      <c r="B32" s="14"/>
      <c r="C32" s="547"/>
      <c r="D32" s="548"/>
      <c r="E32" s="548"/>
      <c r="F32" s="548"/>
      <c r="G32" s="548"/>
      <c r="H32" s="548"/>
      <c r="I32" s="548"/>
      <c r="J32" s="549"/>
      <c r="K32" s="663">
        <v>0</v>
      </c>
      <c r="L32" s="538"/>
      <c r="M32" s="538"/>
      <c r="N32" s="538"/>
      <c r="O32" s="539">
        <v>0.89</v>
      </c>
      <c r="P32" s="538"/>
      <c r="Q32" s="538"/>
      <c r="R32" s="538"/>
      <c r="S32" s="539">
        <v>0.9</v>
      </c>
      <c r="T32" s="538"/>
      <c r="U32" s="539">
        <v>0.99</v>
      </c>
      <c r="V32" s="538"/>
      <c r="W32" s="538"/>
      <c r="X32" s="539">
        <v>1</v>
      </c>
      <c r="Y32" s="538"/>
      <c r="Z32" s="539">
        <v>1.1000000000000001</v>
      </c>
      <c r="AA32" s="540"/>
      <c r="AB32" s="401"/>
    </row>
    <row r="33" spans="2:47"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401"/>
    </row>
    <row r="34" spans="2:47"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401"/>
    </row>
    <row r="35" spans="2:47" s="21" customFormat="1" ht="45.75" thickBot="1" x14ac:dyDescent="0.25">
      <c r="B35" s="20"/>
      <c r="C35" s="877" t="s">
        <v>45</v>
      </c>
      <c r="D35" s="878"/>
      <c r="E35" s="878"/>
      <c r="F35" s="878"/>
      <c r="G35" s="879"/>
      <c r="H35" s="402" t="s">
        <v>1056</v>
      </c>
      <c r="I35" s="402" t="s">
        <v>1057</v>
      </c>
      <c r="J35" s="402" t="s">
        <v>98</v>
      </c>
      <c r="K35" s="974" t="s">
        <v>49</v>
      </c>
      <c r="L35" s="975"/>
      <c r="M35" s="975"/>
      <c r="N35" s="975"/>
      <c r="O35" s="975"/>
      <c r="P35" s="975"/>
      <c r="Q35" s="975"/>
      <c r="R35" s="975"/>
      <c r="S35" s="975"/>
      <c r="T35" s="975"/>
      <c r="U35" s="975"/>
      <c r="V35" s="975"/>
      <c r="W35" s="975"/>
      <c r="X35" s="975"/>
      <c r="Y35" s="975"/>
      <c r="Z35" s="975"/>
      <c r="AA35" s="976"/>
      <c r="AB35" s="401"/>
    </row>
    <row r="36" spans="2:47" s="21" customFormat="1" ht="79.5" customHeight="1" x14ac:dyDescent="0.2">
      <c r="B36" s="20"/>
      <c r="C36" s="861" t="s">
        <v>1030</v>
      </c>
      <c r="D36" s="1024"/>
      <c r="E36" s="1024"/>
      <c r="F36" s="1024"/>
      <c r="G36" s="1025"/>
      <c r="H36" s="159">
        <v>687</v>
      </c>
      <c r="I36" s="161">
        <v>680</v>
      </c>
      <c r="J36" s="226">
        <f>+H36/I36</f>
        <v>1.0102941176470588</v>
      </c>
      <c r="K36" s="1045" t="s">
        <v>1058</v>
      </c>
      <c r="L36" s="1046"/>
      <c r="M36" s="1046"/>
      <c r="N36" s="1046"/>
      <c r="O36" s="1046"/>
      <c r="P36" s="1046"/>
      <c r="Q36" s="1046"/>
      <c r="R36" s="1046"/>
      <c r="S36" s="1046"/>
      <c r="T36" s="1046"/>
      <c r="U36" s="1046"/>
      <c r="V36" s="1046"/>
      <c r="W36" s="1046"/>
      <c r="X36" s="1046"/>
      <c r="Y36" s="1046"/>
      <c r="Z36" s="1046"/>
      <c r="AA36" s="1047"/>
      <c r="AB36" s="401"/>
    </row>
    <row r="37" spans="2:47" s="21" customFormat="1" ht="82.5" customHeight="1" x14ac:dyDescent="0.2">
      <c r="B37" s="20"/>
      <c r="C37" s="861" t="s">
        <v>1032</v>
      </c>
      <c r="D37" s="1024"/>
      <c r="E37" s="1024"/>
      <c r="F37" s="1024"/>
      <c r="G37" s="1025"/>
      <c r="H37" s="161">
        <v>554</v>
      </c>
      <c r="I37" s="161">
        <v>550</v>
      </c>
      <c r="J37" s="226">
        <f>+H37/I37</f>
        <v>1.0072727272727273</v>
      </c>
      <c r="K37" s="1045" t="s">
        <v>1059</v>
      </c>
      <c r="L37" s="1046"/>
      <c r="M37" s="1046"/>
      <c r="N37" s="1046"/>
      <c r="O37" s="1046"/>
      <c r="P37" s="1046"/>
      <c r="Q37" s="1046"/>
      <c r="R37" s="1046"/>
      <c r="S37" s="1046"/>
      <c r="T37" s="1046"/>
      <c r="U37" s="1046"/>
      <c r="V37" s="1046"/>
      <c r="W37" s="1046"/>
      <c r="X37" s="1046"/>
      <c r="Y37" s="1046"/>
      <c r="Z37" s="1046"/>
      <c r="AA37" s="1047"/>
      <c r="AB37" s="401"/>
    </row>
    <row r="38" spans="2:47" s="21" customFormat="1" ht="82.5" customHeight="1" x14ac:dyDescent="0.2">
      <c r="B38" s="20"/>
      <c r="C38" s="861" t="s">
        <v>1034</v>
      </c>
      <c r="D38" s="1024"/>
      <c r="E38" s="1024"/>
      <c r="F38" s="1024"/>
      <c r="G38" s="1025"/>
      <c r="H38" s="161"/>
      <c r="I38" s="161">
        <v>550</v>
      </c>
      <c r="J38" s="226">
        <f>+H38/I38</f>
        <v>0</v>
      </c>
      <c r="K38" s="1045"/>
      <c r="L38" s="1046"/>
      <c r="M38" s="1046"/>
      <c r="N38" s="1046"/>
      <c r="O38" s="1046"/>
      <c r="P38" s="1046"/>
      <c r="Q38" s="1046"/>
      <c r="R38" s="1046"/>
      <c r="S38" s="1046"/>
      <c r="T38" s="1046"/>
      <c r="U38" s="1046"/>
      <c r="V38" s="1046"/>
      <c r="W38" s="1046"/>
      <c r="X38" s="1046"/>
      <c r="Y38" s="1046"/>
      <c r="Z38" s="1046"/>
      <c r="AA38" s="1047"/>
      <c r="AB38" s="401"/>
    </row>
    <row r="39" spans="2:47" s="21" customFormat="1" ht="48" customHeight="1" thickBot="1" x14ac:dyDescent="0.25">
      <c r="B39" s="20"/>
      <c r="C39" s="861" t="s">
        <v>1035</v>
      </c>
      <c r="D39" s="1024"/>
      <c r="E39" s="1024"/>
      <c r="F39" s="1024"/>
      <c r="G39" s="1025"/>
      <c r="H39" s="161"/>
      <c r="I39" s="161">
        <v>250</v>
      </c>
      <c r="J39" s="226">
        <f>+H39/I39</f>
        <v>0</v>
      </c>
      <c r="K39" s="980"/>
      <c r="L39" s="981"/>
      <c r="M39" s="981"/>
      <c r="N39" s="981"/>
      <c r="O39" s="981"/>
      <c r="P39" s="981"/>
      <c r="Q39" s="981"/>
      <c r="R39" s="981"/>
      <c r="S39" s="981"/>
      <c r="T39" s="981"/>
      <c r="U39" s="981"/>
      <c r="V39" s="981"/>
      <c r="W39" s="981"/>
      <c r="X39" s="981"/>
      <c r="Y39" s="981"/>
      <c r="Z39" s="981"/>
      <c r="AA39" s="982"/>
      <c r="AB39" s="401"/>
    </row>
    <row r="40" spans="2:47" s="21" customFormat="1" ht="15.75" customHeight="1" thickBot="1" x14ac:dyDescent="0.3">
      <c r="B40" s="20"/>
      <c r="C40" s="908" t="s">
        <v>68</v>
      </c>
      <c r="D40" s="909"/>
      <c r="E40" s="909"/>
      <c r="F40" s="909"/>
      <c r="G40" s="910"/>
      <c r="H40" s="427">
        <f>SUM(H36:H39)</f>
        <v>1241</v>
      </c>
      <c r="I40" s="428">
        <f>SUM(I36:I39)</f>
        <v>2030</v>
      </c>
      <c r="J40" s="429">
        <f>H40/I40</f>
        <v>0.6113300492610837</v>
      </c>
      <c r="K40" s="911"/>
      <c r="L40" s="912"/>
      <c r="M40" s="912"/>
      <c r="N40" s="912"/>
      <c r="O40" s="912"/>
      <c r="P40" s="912"/>
      <c r="Q40" s="912"/>
      <c r="R40" s="912"/>
      <c r="S40" s="912"/>
      <c r="T40" s="912"/>
      <c r="U40" s="912"/>
      <c r="V40" s="912"/>
      <c r="W40" s="912"/>
      <c r="X40" s="912"/>
      <c r="Y40" s="912"/>
      <c r="Z40" s="912"/>
      <c r="AA40" s="913"/>
      <c r="AB40" s="401"/>
    </row>
    <row r="41" spans="2:47"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401"/>
    </row>
    <row r="42" spans="2:47"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401"/>
    </row>
    <row r="43" spans="2:47"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401"/>
    </row>
    <row r="44" spans="2:47"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401"/>
    </row>
    <row r="45" spans="2:47" x14ac:dyDescent="0.2">
      <c r="B45" s="14"/>
      <c r="C45" s="890" t="s">
        <v>188</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401"/>
      <c r="AR45" s="405" t="s">
        <v>1036</v>
      </c>
      <c r="AS45" s="405" t="s">
        <v>1060</v>
      </c>
      <c r="AT45" s="405" t="s">
        <v>1061</v>
      </c>
      <c r="AU45" s="405" t="s">
        <v>1062</v>
      </c>
    </row>
    <row r="46" spans="2:47"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401"/>
      <c r="AR46" s="405" t="s">
        <v>1040</v>
      </c>
      <c r="AS46" s="405">
        <v>687</v>
      </c>
      <c r="AT46" s="405">
        <v>687</v>
      </c>
      <c r="AU46" s="405">
        <v>680</v>
      </c>
    </row>
    <row r="47" spans="2:47"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401"/>
      <c r="AR47" s="405" t="s">
        <v>1041</v>
      </c>
      <c r="AS47" s="405">
        <v>554</v>
      </c>
      <c r="AT47" s="405">
        <f>+AS47+AT46</f>
        <v>1241</v>
      </c>
      <c r="AU47" s="405">
        <v>550</v>
      </c>
    </row>
    <row r="48" spans="2:47"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401"/>
      <c r="AR48" s="405" t="s">
        <v>1042</v>
      </c>
      <c r="AT48" s="405">
        <f t="shared" ref="AT48:AT49" si="0">+AS48+AT47</f>
        <v>1241</v>
      </c>
      <c r="AU48" s="405">
        <v>550</v>
      </c>
    </row>
    <row r="49" spans="2:47"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401"/>
      <c r="AR49" s="405" t="s">
        <v>1043</v>
      </c>
      <c r="AT49" s="405">
        <f t="shared" si="0"/>
        <v>1241</v>
      </c>
      <c r="AU49" s="405">
        <v>250</v>
      </c>
    </row>
    <row r="50" spans="2:47"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401"/>
      <c r="AR50" s="405" t="s">
        <v>68</v>
      </c>
      <c r="AS50" s="405">
        <f>SUM(AS46:AS49)</f>
        <v>1241</v>
      </c>
      <c r="AT50" s="405">
        <f>AT49</f>
        <v>1241</v>
      </c>
      <c r="AU50" s="405">
        <f>SUM(AU46:AU49)</f>
        <v>2030</v>
      </c>
    </row>
    <row r="51" spans="2:47"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401"/>
    </row>
    <row r="52" spans="2:47"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401"/>
    </row>
    <row r="53" spans="2:47"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401"/>
    </row>
    <row r="54" spans="2:47"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401"/>
    </row>
    <row r="55" spans="2:47"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401"/>
    </row>
    <row r="56" spans="2:47"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401"/>
    </row>
    <row r="57" spans="2:47" ht="118.5" customHeight="1"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401"/>
    </row>
    <row r="58" spans="2:47"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47"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47"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row>
    <row r="61" spans="2:47"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row>
    <row r="62" spans="2:47" ht="15.75" x14ac:dyDescent="0.2">
      <c r="B62" s="43"/>
      <c r="C62" s="902"/>
      <c r="D62" s="903"/>
      <c r="E62" s="903"/>
      <c r="F62" s="903"/>
      <c r="G62" s="904"/>
      <c r="H62" s="902"/>
      <c r="I62" s="904"/>
      <c r="J62" s="902"/>
      <c r="K62" s="903"/>
      <c r="L62" s="903"/>
      <c r="M62" s="904"/>
      <c r="N62" s="902"/>
      <c r="O62" s="903"/>
      <c r="P62" s="903"/>
      <c r="Q62" s="903"/>
      <c r="R62" s="903"/>
      <c r="S62" s="903"/>
      <c r="T62" s="903"/>
      <c r="U62" s="904"/>
      <c r="V62" s="1031"/>
      <c r="W62" s="1031"/>
      <c r="X62" s="1031"/>
      <c r="Y62" s="1031"/>
      <c r="Z62" s="1031"/>
      <c r="AA62" s="1032"/>
      <c r="AB62" s="42"/>
    </row>
    <row r="63" spans="2:47" ht="110.25" customHeight="1" x14ac:dyDescent="0.2">
      <c r="B63" s="41"/>
      <c r="C63" s="1037" t="s">
        <v>1030</v>
      </c>
      <c r="D63" s="1037"/>
      <c r="E63" s="1037"/>
      <c r="F63" s="1037"/>
      <c r="G63" s="1037"/>
      <c r="H63" s="1037">
        <v>404</v>
      </c>
      <c r="I63" s="1037"/>
      <c r="J63" s="1037">
        <v>687</v>
      </c>
      <c r="K63" s="1037"/>
      <c r="L63" s="1037"/>
      <c r="M63" s="1037"/>
      <c r="N63" s="999" t="s">
        <v>1063</v>
      </c>
      <c r="O63" s="999"/>
      <c r="P63" s="999"/>
      <c r="Q63" s="999"/>
      <c r="R63" s="999"/>
      <c r="S63" s="999"/>
      <c r="T63" s="999"/>
      <c r="U63" s="999"/>
      <c r="V63" s="999" t="s">
        <v>93</v>
      </c>
      <c r="W63" s="999"/>
      <c r="X63" s="999"/>
      <c r="Y63" s="999"/>
      <c r="Z63" s="999"/>
      <c r="AA63" s="999"/>
      <c r="AB63" s="406"/>
    </row>
    <row r="64" spans="2:47" ht="132.75" customHeight="1" x14ac:dyDescent="0.2">
      <c r="B64" s="41"/>
      <c r="C64" s="1037" t="s">
        <v>1032</v>
      </c>
      <c r="D64" s="1037"/>
      <c r="E64" s="1037"/>
      <c r="F64" s="1037"/>
      <c r="G64" s="1037"/>
      <c r="H64" s="1037">
        <v>652</v>
      </c>
      <c r="I64" s="1037"/>
      <c r="J64" s="1037">
        <v>554</v>
      </c>
      <c r="K64" s="1037"/>
      <c r="L64" s="1037"/>
      <c r="M64" s="1037"/>
      <c r="N64" s="999" t="s">
        <v>1063</v>
      </c>
      <c r="O64" s="999"/>
      <c r="P64" s="999"/>
      <c r="Q64" s="999"/>
      <c r="R64" s="999"/>
      <c r="S64" s="999"/>
      <c r="T64" s="999"/>
      <c r="U64" s="999"/>
      <c r="V64" s="999" t="s">
        <v>93</v>
      </c>
      <c r="W64" s="999"/>
      <c r="X64" s="999"/>
      <c r="Y64" s="999"/>
      <c r="Z64" s="999"/>
      <c r="AA64" s="999"/>
      <c r="AB64" s="406"/>
    </row>
    <row r="65" spans="2:28" ht="54.75" customHeight="1" x14ac:dyDescent="0.2">
      <c r="B65" s="41"/>
      <c r="C65" s="1037" t="s">
        <v>1034</v>
      </c>
      <c r="D65" s="1037"/>
      <c r="E65" s="1037"/>
      <c r="F65" s="1037"/>
      <c r="G65" s="1037"/>
      <c r="H65" s="1037">
        <v>665</v>
      </c>
      <c r="I65" s="1037"/>
      <c r="J65" s="1037"/>
      <c r="K65" s="1037"/>
      <c r="L65" s="1037"/>
      <c r="M65" s="1037"/>
      <c r="N65" s="999"/>
      <c r="O65" s="999"/>
      <c r="P65" s="999"/>
      <c r="Q65" s="999"/>
      <c r="R65" s="999"/>
      <c r="S65" s="999"/>
      <c r="T65" s="999"/>
      <c r="U65" s="999"/>
      <c r="V65" s="999"/>
      <c r="W65" s="999"/>
      <c r="X65" s="999"/>
      <c r="Y65" s="999"/>
      <c r="Z65" s="999"/>
      <c r="AA65" s="999"/>
      <c r="AB65" s="406"/>
    </row>
    <row r="66" spans="2:28" ht="54" customHeight="1" x14ac:dyDescent="0.2">
      <c r="B66" s="41"/>
      <c r="C66" s="1037" t="s">
        <v>1035</v>
      </c>
      <c r="D66" s="1037"/>
      <c r="E66" s="1037"/>
      <c r="F66" s="1037"/>
      <c r="G66" s="1037"/>
      <c r="H66" s="1037">
        <v>540</v>
      </c>
      <c r="I66" s="1037"/>
      <c r="J66" s="1037"/>
      <c r="K66" s="1037"/>
      <c r="L66" s="1037"/>
      <c r="M66" s="1037"/>
      <c r="N66" s="999"/>
      <c r="O66" s="999"/>
      <c r="P66" s="999"/>
      <c r="Q66" s="999"/>
      <c r="R66" s="999"/>
      <c r="S66" s="999"/>
      <c r="T66" s="999"/>
      <c r="U66" s="999"/>
      <c r="V66" s="999"/>
      <c r="W66" s="999"/>
      <c r="X66" s="999"/>
      <c r="Y66" s="999"/>
      <c r="Z66" s="999"/>
      <c r="AA66" s="999"/>
      <c r="AB66" s="406"/>
    </row>
    <row r="67" spans="2:28" x14ac:dyDescent="0.2">
      <c r="B67" s="41"/>
      <c r="C67" s="636"/>
      <c r="D67" s="636"/>
      <c r="E67" s="636"/>
      <c r="F67" s="636"/>
      <c r="G67" s="636"/>
      <c r="H67" s="636"/>
      <c r="I67" s="636"/>
      <c r="J67" s="636"/>
      <c r="K67" s="636"/>
      <c r="L67" s="636"/>
      <c r="M67" s="636"/>
      <c r="N67" s="636"/>
      <c r="O67" s="636"/>
      <c r="P67" s="636"/>
      <c r="Q67" s="636"/>
      <c r="R67" s="636"/>
      <c r="S67" s="636"/>
      <c r="T67" s="636"/>
      <c r="U67" s="636"/>
      <c r="V67" s="636"/>
      <c r="W67" s="636"/>
      <c r="X67" s="636"/>
      <c r="Y67" s="636"/>
      <c r="Z67" s="636"/>
      <c r="AA67" s="636"/>
      <c r="AB67" s="406"/>
    </row>
    <row r="68" spans="2:28" x14ac:dyDescent="0.2">
      <c r="B68" s="41"/>
      <c r="C68" s="636"/>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636"/>
      <c r="AB68" s="406"/>
    </row>
    <row r="69" spans="2:28" ht="12" customHeight="1" x14ac:dyDescent="0.2">
      <c r="B69" s="41"/>
      <c r="C69" s="636"/>
      <c r="D69" s="636"/>
      <c r="E69" s="636"/>
      <c r="F69" s="636"/>
      <c r="G69" s="636"/>
      <c r="H69" s="636"/>
      <c r="I69" s="636"/>
      <c r="J69" s="636"/>
      <c r="K69" s="636"/>
      <c r="L69" s="636"/>
      <c r="M69" s="636"/>
      <c r="N69" s="636"/>
      <c r="O69" s="636"/>
      <c r="P69" s="636"/>
      <c r="Q69" s="636"/>
      <c r="R69" s="636"/>
      <c r="S69" s="636"/>
      <c r="T69" s="636"/>
      <c r="U69" s="636"/>
      <c r="V69" s="636"/>
      <c r="W69" s="636"/>
      <c r="X69" s="636"/>
      <c r="Y69" s="636"/>
      <c r="Z69" s="636"/>
      <c r="AA69" s="636"/>
      <c r="AB69" s="406"/>
    </row>
    <row r="70" spans="2:28" hidden="1" x14ac:dyDescent="0.2">
      <c r="B70" s="41"/>
      <c r="C70" s="635"/>
      <c r="D70" s="636"/>
      <c r="E70" s="636"/>
      <c r="F70" s="636"/>
      <c r="G70" s="636"/>
      <c r="H70" s="636"/>
      <c r="I70" s="636"/>
      <c r="J70" s="636"/>
      <c r="K70" s="636"/>
      <c r="L70" s="636"/>
      <c r="M70" s="636"/>
      <c r="N70" s="961"/>
      <c r="O70" s="962"/>
      <c r="P70" s="962"/>
      <c r="Q70" s="962"/>
      <c r="R70" s="962"/>
      <c r="S70" s="962"/>
      <c r="T70" s="962"/>
      <c r="U70" s="963"/>
      <c r="V70" s="961"/>
      <c r="W70" s="962"/>
      <c r="X70" s="962"/>
      <c r="Y70" s="962"/>
      <c r="Z70" s="962"/>
      <c r="AA70" s="964"/>
      <c r="AB70" s="406"/>
    </row>
    <row r="71" spans="2:28" hidden="1" x14ac:dyDescent="0.2">
      <c r="B71" s="41"/>
      <c r="C71" s="635"/>
      <c r="D71" s="636"/>
      <c r="E71" s="636"/>
      <c r="F71" s="636"/>
      <c r="G71" s="636"/>
      <c r="H71" s="636"/>
      <c r="I71" s="636"/>
      <c r="J71" s="636"/>
      <c r="K71" s="636"/>
      <c r="L71" s="636"/>
      <c r="M71" s="636"/>
      <c r="N71" s="961"/>
      <c r="O71" s="962"/>
      <c r="P71" s="962"/>
      <c r="Q71" s="962"/>
      <c r="R71" s="962"/>
      <c r="S71" s="962"/>
      <c r="T71" s="962"/>
      <c r="U71" s="963"/>
      <c r="V71" s="961"/>
      <c r="W71" s="962"/>
      <c r="X71" s="962"/>
      <c r="Y71" s="962"/>
      <c r="Z71" s="962"/>
      <c r="AA71" s="964"/>
      <c r="AB71" s="406"/>
    </row>
    <row r="72" spans="2:28" hidden="1" x14ac:dyDescent="0.2">
      <c r="B72" s="41"/>
      <c r="C72" s="635"/>
      <c r="D72" s="636"/>
      <c r="E72" s="636"/>
      <c r="F72" s="636"/>
      <c r="G72" s="636"/>
      <c r="H72" s="636"/>
      <c r="I72" s="636"/>
      <c r="J72" s="636"/>
      <c r="K72" s="636"/>
      <c r="L72" s="636"/>
      <c r="M72" s="636"/>
      <c r="N72" s="961"/>
      <c r="O72" s="962"/>
      <c r="P72" s="962"/>
      <c r="Q72" s="962"/>
      <c r="R72" s="962"/>
      <c r="S72" s="962"/>
      <c r="T72" s="962"/>
      <c r="U72" s="963"/>
      <c r="V72" s="961"/>
      <c r="W72" s="962"/>
      <c r="X72" s="962"/>
      <c r="Y72" s="962"/>
      <c r="Z72" s="962"/>
      <c r="AA72" s="964"/>
      <c r="AB72" s="406"/>
    </row>
    <row r="73" spans="2:28" hidden="1" x14ac:dyDescent="0.2">
      <c r="B73" s="41"/>
      <c r="C73" s="635"/>
      <c r="D73" s="636"/>
      <c r="E73" s="636"/>
      <c r="F73" s="636"/>
      <c r="G73" s="636"/>
      <c r="H73" s="636"/>
      <c r="I73" s="636"/>
      <c r="J73" s="636"/>
      <c r="K73" s="636"/>
      <c r="L73" s="636"/>
      <c r="M73" s="636"/>
      <c r="N73" s="961"/>
      <c r="O73" s="962"/>
      <c r="P73" s="962"/>
      <c r="Q73" s="962"/>
      <c r="R73" s="962"/>
      <c r="S73" s="962"/>
      <c r="T73" s="962"/>
      <c r="U73" s="963"/>
      <c r="V73" s="961"/>
      <c r="W73" s="962"/>
      <c r="X73" s="962"/>
      <c r="Y73" s="962"/>
      <c r="Z73" s="962"/>
      <c r="AA73" s="964"/>
      <c r="AB73" s="406"/>
    </row>
    <row r="74" spans="2:28" ht="15.75" hidden="1" customHeight="1" x14ac:dyDescent="0.2">
      <c r="B74" s="41"/>
      <c r="C74" s="637"/>
      <c r="D74" s="638"/>
      <c r="E74" s="638"/>
      <c r="F74" s="638"/>
      <c r="G74" s="638"/>
      <c r="H74" s="638"/>
      <c r="I74" s="638"/>
      <c r="J74" s="638"/>
      <c r="K74" s="638"/>
      <c r="L74" s="638"/>
      <c r="M74" s="638"/>
      <c r="N74" s="965"/>
      <c r="O74" s="966"/>
      <c r="P74" s="966"/>
      <c r="Q74" s="966"/>
      <c r="R74" s="966"/>
      <c r="S74" s="966"/>
      <c r="T74" s="966"/>
      <c r="U74" s="967"/>
      <c r="V74" s="965"/>
      <c r="W74" s="966"/>
      <c r="X74" s="966"/>
      <c r="Y74" s="966"/>
      <c r="Z74" s="966"/>
      <c r="AA74" s="968"/>
      <c r="AB74" s="406"/>
    </row>
    <row r="75" spans="2:28" hidden="1"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4"/>
  <sheetViews>
    <sheetView workbookViewId="0">
      <selection activeCell="I18" sqref="I18:AA18"/>
    </sheetView>
  </sheetViews>
  <sheetFormatPr baseColWidth="10" defaultColWidth="3.7109375" defaultRowHeight="14.25" x14ac:dyDescent="0.2"/>
  <cols>
    <col min="1" max="1" width="3.7109375" style="405"/>
    <col min="2" max="2" width="2.85546875" style="405" customWidth="1"/>
    <col min="3" max="6" width="2.7109375" style="405" customWidth="1"/>
    <col min="7" max="7" width="4.28515625" style="405" customWidth="1"/>
    <col min="8" max="8" width="16.7109375" style="405" customWidth="1"/>
    <col min="9" max="9" width="18.140625" style="405" customWidth="1"/>
    <col min="10" max="10" width="15" style="405" customWidth="1"/>
    <col min="11" max="12" width="3.42578125" style="405" customWidth="1"/>
    <col min="13" max="15" width="2.7109375" style="405" customWidth="1"/>
    <col min="16" max="16" width="3.42578125" style="405" customWidth="1"/>
    <col min="17" max="17" width="3.5703125" style="405" customWidth="1"/>
    <col min="18" max="18" width="3.7109375" style="405"/>
    <col min="19" max="19" width="3.28515625" style="405" customWidth="1"/>
    <col min="20" max="20" width="7.42578125" style="405" customWidth="1"/>
    <col min="21" max="21" width="3.5703125" style="405" customWidth="1"/>
    <col min="22" max="22" width="3.7109375" style="405"/>
    <col min="23" max="25" width="5" style="405" customWidth="1"/>
    <col min="26" max="26" width="6.7109375" style="405" customWidth="1"/>
    <col min="27" max="27" width="4.140625" style="405" customWidth="1"/>
    <col min="28" max="28" width="2" style="405" customWidth="1"/>
    <col min="29" max="42" width="3.7109375" style="405"/>
    <col min="43" max="43" width="18.42578125" style="405" customWidth="1"/>
    <col min="44" max="44" width="30.28515625" style="405" customWidth="1"/>
    <col min="45" max="45" width="26.7109375" style="405" customWidth="1"/>
    <col min="46" max="46" width="18.85546875" style="405" customWidth="1"/>
    <col min="47" max="16384" width="3.7109375" style="405"/>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1017</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1064</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1065</v>
      </c>
      <c r="S11" s="623"/>
      <c r="T11" s="623"/>
      <c r="U11" s="624"/>
      <c r="V11" s="598" t="s">
        <v>321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401"/>
    </row>
    <row r="13" spans="2:28" ht="15" customHeight="1" x14ac:dyDescent="0.2">
      <c r="B13" s="14"/>
      <c r="C13" s="599" t="s">
        <v>11</v>
      </c>
      <c r="D13" s="600"/>
      <c r="E13" s="600"/>
      <c r="F13" s="600"/>
      <c r="G13" s="600"/>
      <c r="H13" s="601"/>
      <c r="I13" s="657" t="s">
        <v>1066</v>
      </c>
      <c r="J13" s="658"/>
      <c r="K13" s="658"/>
      <c r="L13" s="658"/>
      <c r="M13" s="658"/>
      <c r="N13" s="658"/>
      <c r="O13" s="658"/>
      <c r="P13" s="658"/>
      <c r="Q13" s="658"/>
      <c r="R13" s="658"/>
      <c r="S13" s="659"/>
      <c r="T13" s="599" t="s">
        <v>13</v>
      </c>
      <c r="U13" s="600"/>
      <c r="V13" s="600"/>
      <c r="W13" s="600"/>
      <c r="X13" s="600"/>
      <c r="Y13" s="600"/>
      <c r="Z13" s="600"/>
      <c r="AA13" s="601"/>
      <c r="AB13" s="401"/>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401"/>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401"/>
    </row>
    <row r="16" spans="2:28" ht="57.75" customHeight="1" thickBot="1" x14ac:dyDescent="0.25">
      <c r="B16" s="14"/>
      <c r="C16" s="558" t="s">
        <v>15</v>
      </c>
      <c r="D16" s="559"/>
      <c r="E16" s="559"/>
      <c r="F16" s="559"/>
      <c r="G16" s="559"/>
      <c r="H16" s="560"/>
      <c r="I16" s="561" t="s">
        <v>1067</v>
      </c>
      <c r="J16" s="562"/>
      <c r="K16" s="562"/>
      <c r="L16" s="562"/>
      <c r="M16" s="562"/>
      <c r="N16" s="562"/>
      <c r="O16" s="562"/>
      <c r="P16" s="562"/>
      <c r="Q16" s="562"/>
      <c r="R16" s="562"/>
      <c r="S16" s="562"/>
      <c r="T16" s="562"/>
      <c r="U16" s="562"/>
      <c r="V16" s="562"/>
      <c r="W16" s="562"/>
      <c r="X16" s="562"/>
      <c r="Y16" s="562"/>
      <c r="Z16" s="562"/>
      <c r="AA16" s="563"/>
      <c r="AB16" s="401"/>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401"/>
    </row>
    <row r="18" spans="2:28" ht="74.25" customHeight="1" thickBot="1" x14ac:dyDescent="0.25">
      <c r="B18" s="14"/>
      <c r="C18" s="558" t="s">
        <v>17</v>
      </c>
      <c r="D18" s="559"/>
      <c r="E18" s="559"/>
      <c r="F18" s="559"/>
      <c r="G18" s="559"/>
      <c r="H18" s="560"/>
      <c r="I18" s="561" t="s">
        <v>1068</v>
      </c>
      <c r="J18" s="562"/>
      <c r="K18" s="562"/>
      <c r="L18" s="562"/>
      <c r="M18" s="562"/>
      <c r="N18" s="562"/>
      <c r="O18" s="562"/>
      <c r="P18" s="562"/>
      <c r="Q18" s="562"/>
      <c r="R18" s="562"/>
      <c r="S18" s="562"/>
      <c r="T18" s="562"/>
      <c r="U18" s="562"/>
      <c r="V18" s="562"/>
      <c r="W18" s="562"/>
      <c r="X18" s="562"/>
      <c r="Y18" s="562"/>
      <c r="Z18" s="562"/>
      <c r="AA18" s="563"/>
      <c r="AB18" s="401"/>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401"/>
    </row>
    <row r="20" spans="2:28" ht="22.5" customHeight="1" x14ac:dyDescent="0.2">
      <c r="B20" s="14"/>
      <c r="C20" s="583" t="s">
        <v>19</v>
      </c>
      <c r="D20" s="584"/>
      <c r="E20" s="584"/>
      <c r="F20" s="584"/>
      <c r="G20" s="584"/>
      <c r="H20" s="585"/>
      <c r="I20" s="589" t="s">
        <v>1023</v>
      </c>
      <c r="J20" s="590"/>
      <c r="K20" s="590"/>
      <c r="L20" s="591"/>
      <c r="M20" s="574" t="s">
        <v>21</v>
      </c>
      <c r="N20" s="575"/>
      <c r="O20" s="575"/>
      <c r="P20" s="575"/>
      <c r="Q20" s="575"/>
      <c r="R20" s="575"/>
      <c r="S20" s="576"/>
      <c r="T20" s="574" t="s">
        <v>22</v>
      </c>
      <c r="U20" s="575"/>
      <c r="V20" s="575"/>
      <c r="W20" s="575"/>
      <c r="X20" s="575"/>
      <c r="Y20" s="575"/>
      <c r="Z20" s="575"/>
      <c r="AA20" s="576"/>
      <c r="AB20" s="401"/>
    </row>
    <row r="21" spans="2:28" ht="30.75" customHeight="1" thickBot="1" x14ac:dyDescent="0.25">
      <c r="B21" s="14"/>
      <c r="C21" s="586"/>
      <c r="D21" s="587"/>
      <c r="E21" s="587"/>
      <c r="F21" s="587"/>
      <c r="G21" s="587"/>
      <c r="H21" s="588"/>
      <c r="I21" s="592"/>
      <c r="J21" s="593"/>
      <c r="K21" s="593"/>
      <c r="L21" s="594"/>
      <c r="M21" s="595" t="s">
        <v>213</v>
      </c>
      <c r="N21" s="596"/>
      <c r="O21" s="596"/>
      <c r="P21" s="596"/>
      <c r="Q21" s="596"/>
      <c r="R21" s="596"/>
      <c r="S21" s="597"/>
      <c r="T21" s="595" t="s">
        <v>24</v>
      </c>
      <c r="U21" s="596"/>
      <c r="V21" s="596"/>
      <c r="W21" s="596"/>
      <c r="X21" s="596"/>
      <c r="Y21" s="596"/>
      <c r="Z21" s="597"/>
      <c r="AA21" s="403"/>
      <c r="AB21" s="401"/>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401"/>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401"/>
    </row>
    <row r="24" spans="2:28" ht="33" customHeight="1" thickBot="1" x14ac:dyDescent="0.25">
      <c r="B24" s="14"/>
      <c r="C24" s="577" t="s">
        <v>1069</v>
      </c>
      <c r="D24" s="578"/>
      <c r="E24" s="578"/>
      <c r="F24" s="578"/>
      <c r="G24" s="578"/>
      <c r="H24" s="578"/>
      <c r="I24" s="579"/>
      <c r="J24" s="577" t="s">
        <v>1025</v>
      </c>
      <c r="K24" s="578"/>
      <c r="L24" s="578"/>
      <c r="M24" s="578"/>
      <c r="N24" s="578"/>
      <c r="O24" s="578"/>
      <c r="P24" s="579"/>
      <c r="Q24" s="1042" t="s">
        <v>1026</v>
      </c>
      <c r="R24" s="1043"/>
      <c r="S24" s="1043"/>
      <c r="T24" s="1043"/>
      <c r="U24" s="1043"/>
      <c r="V24" s="1043"/>
      <c r="W24" s="1043"/>
      <c r="X24" s="1043"/>
      <c r="Y24" s="1043"/>
      <c r="Z24" s="1043"/>
      <c r="AA24" s="1044"/>
      <c r="AB24" s="401"/>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401"/>
    </row>
    <row r="26" spans="2:28" ht="33" customHeight="1" thickBot="1" x14ac:dyDescent="0.25">
      <c r="B26" s="14"/>
      <c r="C26" s="558" t="s">
        <v>31</v>
      </c>
      <c r="D26" s="559"/>
      <c r="E26" s="559"/>
      <c r="F26" s="559"/>
      <c r="G26" s="559"/>
      <c r="H26" s="560"/>
      <c r="I26" s="561" t="s">
        <v>1070</v>
      </c>
      <c r="J26" s="562"/>
      <c r="K26" s="562"/>
      <c r="L26" s="562"/>
      <c r="M26" s="562"/>
      <c r="N26" s="562"/>
      <c r="O26" s="562"/>
      <c r="P26" s="562"/>
      <c r="Q26" s="562"/>
      <c r="R26" s="562"/>
      <c r="S26" s="562"/>
      <c r="T26" s="562"/>
      <c r="U26" s="562"/>
      <c r="V26" s="562"/>
      <c r="W26" s="562"/>
      <c r="X26" s="562"/>
      <c r="Y26" s="562"/>
      <c r="Z26" s="562"/>
      <c r="AA26" s="563"/>
      <c r="AB26" s="401"/>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401"/>
    </row>
    <row r="28" spans="2:28" ht="53.25" customHeight="1" thickBot="1" x14ac:dyDescent="0.25">
      <c r="B28" s="14"/>
      <c r="C28" s="558" t="s">
        <v>837</v>
      </c>
      <c r="D28" s="559"/>
      <c r="E28" s="559"/>
      <c r="F28" s="559"/>
      <c r="G28" s="559"/>
      <c r="H28" s="560"/>
      <c r="I28" s="564">
        <v>1</v>
      </c>
      <c r="J28" s="561"/>
      <c r="K28" s="565" t="s">
        <v>33</v>
      </c>
      <c r="L28" s="566"/>
      <c r="M28" s="566"/>
      <c r="N28" s="567"/>
      <c r="O28" s="568" t="s">
        <v>34</v>
      </c>
      <c r="P28" s="569"/>
      <c r="Q28" s="569"/>
      <c r="R28" s="570"/>
      <c r="S28" s="166" t="s">
        <v>94</v>
      </c>
      <c r="T28" s="569" t="s">
        <v>35</v>
      </c>
      <c r="U28" s="569"/>
      <c r="V28" s="570"/>
      <c r="W28" s="49"/>
      <c r="X28" s="571" t="s">
        <v>37</v>
      </c>
      <c r="Y28" s="572"/>
      <c r="Z28" s="573"/>
      <c r="AA28" s="50"/>
      <c r="AB28" s="401"/>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401"/>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01"/>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01"/>
    </row>
    <row r="32" spans="2:28" ht="15" customHeight="1" thickBot="1" x14ac:dyDescent="0.25">
      <c r="B32" s="14"/>
      <c r="C32" s="547"/>
      <c r="D32" s="548"/>
      <c r="E32" s="548"/>
      <c r="F32" s="548"/>
      <c r="G32" s="548"/>
      <c r="H32" s="548"/>
      <c r="I32" s="548"/>
      <c r="J32" s="549"/>
      <c r="K32" s="663">
        <v>0</v>
      </c>
      <c r="L32" s="538"/>
      <c r="M32" s="538"/>
      <c r="N32" s="538"/>
      <c r="O32" s="539">
        <v>0.89</v>
      </c>
      <c r="P32" s="538"/>
      <c r="Q32" s="538"/>
      <c r="R32" s="538"/>
      <c r="S32" s="539">
        <v>0.9</v>
      </c>
      <c r="T32" s="538"/>
      <c r="U32" s="539">
        <v>0.99</v>
      </c>
      <c r="V32" s="538"/>
      <c r="W32" s="538"/>
      <c r="X32" s="539">
        <v>1</v>
      </c>
      <c r="Y32" s="538"/>
      <c r="Z32" s="539">
        <v>1.1000000000000001</v>
      </c>
      <c r="AA32" s="540"/>
      <c r="AB32" s="401"/>
    </row>
    <row r="33" spans="2:46"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401"/>
    </row>
    <row r="34" spans="2:46"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401"/>
    </row>
    <row r="35" spans="2:46" s="21" customFormat="1" ht="59.25" customHeight="1" thickBot="1" x14ac:dyDescent="0.25">
      <c r="B35" s="20"/>
      <c r="C35" s="877" t="s">
        <v>45</v>
      </c>
      <c r="D35" s="878"/>
      <c r="E35" s="878"/>
      <c r="F35" s="878"/>
      <c r="G35" s="879"/>
      <c r="H35" s="402" t="s">
        <v>1028</v>
      </c>
      <c r="I35" s="402" t="s">
        <v>1071</v>
      </c>
      <c r="J35" s="402" t="s">
        <v>98</v>
      </c>
      <c r="K35" s="974" t="s">
        <v>49</v>
      </c>
      <c r="L35" s="975"/>
      <c r="M35" s="975"/>
      <c r="N35" s="975"/>
      <c r="O35" s="975"/>
      <c r="P35" s="975"/>
      <c r="Q35" s="975"/>
      <c r="R35" s="975"/>
      <c r="S35" s="975"/>
      <c r="T35" s="975"/>
      <c r="U35" s="975"/>
      <c r="V35" s="975"/>
      <c r="W35" s="975"/>
      <c r="X35" s="975"/>
      <c r="Y35" s="975"/>
      <c r="Z35" s="975"/>
      <c r="AA35" s="976"/>
      <c r="AB35" s="401"/>
    </row>
    <row r="36" spans="2:46" s="21" customFormat="1" ht="205.5" customHeight="1" thickBot="1" x14ac:dyDescent="0.25">
      <c r="B36" s="20"/>
      <c r="C36" s="861" t="s">
        <v>1030</v>
      </c>
      <c r="D36" s="1024"/>
      <c r="E36" s="1024"/>
      <c r="F36" s="1024"/>
      <c r="G36" s="1025"/>
      <c r="H36" s="420">
        <v>13.56</v>
      </c>
      <c r="I36" s="422">
        <v>12</v>
      </c>
      <c r="J36" s="162">
        <f>ROUND((H36/I36),3)</f>
        <v>1.1299999999999999</v>
      </c>
      <c r="K36" s="1048" t="s">
        <v>1072</v>
      </c>
      <c r="L36" s="1049"/>
      <c r="M36" s="1049"/>
      <c r="N36" s="1049"/>
      <c r="O36" s="1049"/>
      <c r="P36" s="1049"/>
      <c r="Q36" s="1049"/>
      <c r="R36" s="1049"/>
      <c r="S36" s="1049"/>
      <c r="T36" s="1049"/>
      <c r="U36" s="1049"/>
      <c r="V36" s="1049"/>
      <c r="W36" s="1049"/>
      <c r="X36" s="1049"/>
      <c r="Y36" s="1049"/>
      <c r="Z36" s="1049"/>
      <c r="AA36" s="1050"/>
      <c r="AB36" s="401"/>
    </row>
    <row r="37" spans="2:46" s="21" customFormat="1" ht="29.25" customHeight="1" thickBot="1" x14ac:dyDescent="0.25">
      <c r="B37" s="20"/>
      <c r="C37" s="861" t="s">
        <v>1032</v>
      </c>
      <c r="D37" s="1024"/>
      <c r="E37" s="1024"/>
      <c r="F37" s="1024"/>
      <c r="G37" s="1025"/>
      <c r="H37" s="421">
        <v>0</v>
      </c>
      <c r="I37" s="422">
        <v>0</v>
      </c>
      <c r="J37" s="162">
        <v>0</v>
      </c>
      <c r="K37" s="1048" t="s">
        <v>1073</v>
      </c>
      <c r="L37" s="1049"/>
      <c r="M37" s="1049"/>
      <c r="N37" s="1049"/>
      <c r="O37" s="1049"/>
      <c r="P37" s="1049"/>
      <c r="Q37" s="1049"/>
      <c r="R37" s="1049"/>
      <c r="S37" s="1049"/>
      <c r="T37" s="1049"/>
      <c r="U37" s="1049"/>
      <c r="V37" s="1049"/>
      <c r="W37" s="1049"/>
      <c r="X37" s="1049"/>
      <c r="Y37" s="1049"/>
      <c r="Z37" s="1049"/>
      <c r="AA37" s="1050"/>
      <c r="AB37" s="401"/>
    </row>
    <row r="38" spans="2:46" s="21" customFormat="1" ht="35.25" customHeight="1" thickBot="1" x14ac:dyDescent="0.25">
      <c r="B38" s="20"/>
      <c r="C38" s="861" t="s">
        <v>1034</v>
      </c>
      <c r="D38" s="1024"/>
      <c r="E38" s="1024"/>
      <c r="F38" s="1024"/>
      <c r="G38" s="1025"/>
      <c r="H38" s="421"/>
      <c r="I38" s="422">
        <v>0</v>
      </c>
      <c r="J38" s="162"/>
      <c r="K38" s="1051"/>
      <c r="L38" s="1052"/>
      <c r="M38" s="1052"/>
      <c r="N38" s="1052"/>
      <c r="O38" s="1052"/>
      <c r="P38" s="1052"/>
      <c r="Q38" s="1052"/>
      <c r="R38" s="1052"/>
      <c r="S38" s="1052"/>
      <c r="T38" s="1052"/>
      <c r="U38" s="1052"/>
      <c r="V38" s="1052"/>
      <c r="W38" s="1052"/>
      <c r="X38" s="1052"/>
      <c r="Y38" s="1052"/>
      <c r="Z38" s="1052"/>
      <c r="AA38" s="1053"/>
      <c r="AB38" s="401"/>
    </row>
    <row r="39" spans="2:46" s="21" customFormat="1" ht="44.45" customHeight="1" thickBot="1" x14ac:dyDescent="0.25">
      <c r="B39" s="20"/>
      <c r="C39" s="861" t="s">
        <v>1035</v>
      </c>
      <c r="D39" s="1024"/>
      <c r="E39" s="1024"/>
      <c r="F39" s="1024"/>
      <c r="G39" s="1025"/>
      <c r="H39" s="421"/>
      <c r="I39" s="422">
        <v>2</v>
      </c>
      <c r="J39" s="162">
        <f t="shared" ref="J39" si="0">ROUND((H39/I39),3)</f>
        <v>0</v>
      </c>
      <c r="K39" s="1048"/>
      <c r="L39" s="1049"/>
      <c r="M39" s="1049"/>
      <c r="N39" s="1049"/>
      <c r="O39" s="1049"/>
      <c r="P39" s="1049"/>
      <c r="Q39" s="1049"/>
      <c r="R39" s="1049"/>
      <c r="S39" s="1049"/>
      <c r="T39" s="1049"/>
      <c r="U39" s="1049"/>
      <c r="V39" s="1049"/>
      <c r="W39" s="1049"/>
      <c r="X39" s="1049"/>
      <c r="Y39" s="1049"/>
      <c r="Z39" s="1049"/>
      <c r="AA39" s="1050"/>
      <c r="AB39" s="401"/>
    </row>
    <row r="40" spans="2:46" s="21" customFormat="1" ht="15.75" customHeight="1" thickBot="1" x14ac:dyDescent="0.3">
      <c r="B40" s="20"/>
      <c r="C40" s="908" t="s">
        <v>68</v>
      </c>
      <c r="D40" s="909"/>
      <c r="E40" s="909"/>
      <c r="F40" s="909"/>
      <c r="G40" s="910"/>
      <c r="H40" s="423">
        <f>SUM(H36:H39)</f>
        <v>13.56</v>
      </c>
      <c r="I40" s="430">
        <f>SUM(I36:I39)</f>
        <v>14</v>
      </c>
      <c r="J40" s="425">
        <f>ROUND((H40/I40),3)</f>
        <v>0.96899999999999997</v>
      </c>
      <c r="K40" s="911"/>
      <c r="L40" s="912"/>
      <c r="M40" s="912"/>
      <c r="N40" s="912"/>
      <c r="O40" s="912"/>
      <c r="P40" s="912"/>
      <c r="Q40" s="912"/>
      <c r="R40" s="912"/>
      <c r="S40" s="912"/>
      <c r="T40" s="912"/>
      <c r="U40" s="912"/>
      <c r="V40" s="912"/>
      <c r="W40" s="912"/>
      <c r="X40" s="912"/>
      <c r="Y40" s="912"/>
      <c r="Z40" s="912"/>
      <c r="AA40" s="913"/>
      <c r="AB40" s="401"/>
    </row>
    <row r="41" spans="2:46"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401"/>
    </row>
    <row r="42" spans="2:46"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401"/>
    </row>
    <row r="43" spans="2:46"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401"/>
    </row>
    <row r="44" spans="2:46"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401"/>
    </row>
    <row r="45" spans="2:46" x14ac:dyDescent="0.2">
      <c r="B45" s="14"/>
      <c r="C45" s="890" t="s">
        <v>396</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401"/>
    </row>
    <row r="46" spans="2:46"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401"/>
      <c r="AQ46" s="405" t="s">
        <v>1036</v>
      </c>
      <c r="AR46" s="405" t="s">
        <v>1037</v>
      </c>
      <c r="AS46" s="405" t="s">
        <v>1038</v>
      </c>
      <c r="AT46" s="405" t="s">
        <v>1039</v>
      </c>
    </row>
    <row r="47" spans="2:46"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401"/>
      <c r="AQ47" s="405" t="s">
        <v>1040</v>
      </c>
      <c r="AR47" s="257">
        <f>H36</f>
        <v>13.56</v>
      </c>
      <c r="AS47" s="257">
        <f>AR47</f>
        <v>13.56</v>
      </c>
      <c r="AT47" s="426">
        <f>I36</f>
        <v>12</v>
      </c>
    </row>
    <row r="48" spans="2:46"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401"/>
      <c r="AQ48" s="405" t="s">
        <v>1041</v>
      </c>
      <c r="AR48" s="257">
        <f t="shared" ref="AR48:AR50" si="1">H37</f>
        <v>0</v>
      </c>
      <c r="AS48" s="257">
        <f>AS47+AR48</f>
        <v>13.56</v>
      </c>
      <c r="AT48" s="426">
        <f t="shared" ref="AT48:AT50" si="2">I37</f>
        <v>0</v>
      </c>
    </row>
    <row r="49" spans="1:46"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401"/>
      <c r="AQ49" s="405" t="s">
        <v>1042</v>
      </c>
      <c r="AR49" s="257">
        <f t="shared" si="1"/>
        <v>0</v>
      </c>
      <c r="AS49" s="257">
        <f t="shared" ref="AS49:AS50" si="3">AS48+AR49</f>
        <v>13.56</v>
      </c>
      <c r="AT49" s="426">
        <f t="shared" si="2"/>
        <v>0</v>
      </c>
    </row>
    <row r="50" spans="1:46"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401"/>
      <c r="AQ50" s="405" t="s">
        <v>1043</v>
      </c>
      <c r="AR50" s="257">
        <f t="shared" si="1"/>
        <v>0</v>
      </c>
      <c r="AS50" s="257">
        <f t="shared" si="3"/>
        <v>13.56</v>
      </c>
      <c r="AT50" s="426">
        <f t="shared" si="2"/>
        <v>2</v>
      </c>
    </row>
    <row r="51" spans="1:46"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401"/>
      <c r="AQ51" s="405" t="s">
        <v>68</v>
      </c>
      <c r="AR51" s="257">
        <f>SUM(AR47:AR50)</f>
        <v>13.56</v>
      </c>
      <c r="AS51" s="257">
        <f>AR51</f>
        <v>13.56</v>
      </c>
      <c r="AT51" s="431">
        <f t="shared" ref="AT51" si="4">SUM(AT47:AT50)</f>
        <v>14</v>
      </c>
    </row>
    <row r="52" spans="1:46"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401"/>
    </row>
    <row r="53" spans="1:46"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401"/>
    </row>
    <row r="54" spans="1:46"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401"/>
    </row>
    <row r="55" spans="1:46"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401"/>
    </row>
    <row r="56" spans="1:46"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401"/>
    </row>
    <row r="57" spans="1:46"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401"/>
    </row>
    <row r="58" spans="1:46"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1:46"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1:46"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row>
    <row r="61" spans="1:46"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row>
    <row r="62" spans="1:46" ht="15.75" x14ac:dyDescent="0.2">
      <c r="B62" s="43"/>
      <c r="C62" s="902"/>
      <c r="D62" s="903"/>
      <c r="E62" s="903"/>
      <c r="F62" s="903"/>
      <c r="G62" s="904"/>
      <c r="H62" s="902"/>
      <c r="I62" s="904"/>
      <c r="J62" s="902"/>
      <c r="K62" s="903"/>
      <c r="L62" s="903"/>
      <c r="M62" s="904"/>
      <c r="N62" s="902"/>
      <c r="O62" s="903"/>
      <c r="P62" s="903"/>
      <c r="Q62" s="903"/>
      <c r="R62" s="903"/>
      <c r="S62" s="903"/>
      <c r="T62" s="903"/>
      <c r="U62" s="904"/>
      <c r="V62" s="1031"/>
      <c r="W62" s="1031"/>
      <c r="X62" s="1031"/>
      <c r="Y62" s="1031"/>
      <c r="Z62" s="1031"/>
      <c r="AA62" s="1032"/>
      <c r="AB62" s="42"/>
    </row>
    <row r="63" spans="1:46" ht="42.75" customHeight="1" x14ac:dyDescent="0.2">
      <c r="A63" s="405" t="s">
        <v>1074</v>
      </c>
      <c r="B63" s="41"/>
      <c r="C63" s="1036" t="s">
        <v>224</v>
      </c>
      <c r="D63" s="1037"/>
      <c r="E63" s="1037"/>
      <c r="F63" s="1037"/>
      <c r="G63" s="1037"/>
      <c r="H63" s="1037">
        <v>7.78</v>
      </c>
      <c r="I63" s="1037"/>
      <c r="J63" s="1038">
        <f>H36</f>
        <v>13.56</v>
      </c>
      <c r="K63" s="1037"/>
      <c r="L63" s="1037"/>
      <c r="M63" s="1037"/>
      <c r="N63" s="1054" t="s">
        <v>1044</v>
      </c>
      <c r="O63" s="1054"/>
      <c r="P63" s="1054"/>
      <c r="Q63" s="1054"/>
      <c r="R63" s="1054"/>
      <c r="S63" s="1054"/>
      <c r="T63" s="1054"/>
      <c r="U63" s="1054"/>
      <c r="V63" s="999" t="s">
        <v>1045</v>
      </c>
      <c r="W63" s="999"/>
      <c r="X63" s="999"/>
      <c r="Y63" s="999"/>
      <c r="Z63" s="999"/>
      <c r="AA63" s="1039"/>
      <c r="AB63" s="406"/>
    </row>
    <row r="64" spans="1:46" x14ac:dyDescent="0.2">
      <c r="B64" s="41"/>
      <c r="C64" s="1036" t="s">
        <v>226</v>
      </c>
      <c r="D64" s="1037"/>
      <c r="E64" s="1037"/>
      <c r="F64" s="1037"/>
      <c r="G64" s="1037"/>
      <c r="H64" s="1037">
        <v>1.42</v>
      </c>
      <c r="I64" s="1037"/>
      <c r="J64" s="1038">
        <f t="shared" ref="J64:J66" si="5">H37</f>
        <v>0</v>
      </c>
      <c r="K64" s="1037"/>
      <c r="L64" s="1037"/>
      <c r="M64" s="1037"/>
      <c r="N64" s="999" t="s">
        <v>1045</v>
      </c>
      <c r="O64" s="999"/>
      <c r="P64" s="999"/>
      <c r="Q64" s="999"/>
      <c r="R64" s="999"/>
      <c r="S64" s="999"/>
      <c r="T64" s="999"/>
      <c r="U64" s="999"/>
      <c r="V64" s="999" t="s">
        <v>1045</v>
      </c>
      <c r="W64" s="999"/>
      <c r="X64" s="999"/>
      <c r="Y64" s="999"/>
      <c r="Z64" s="999"/>
      <c r="AA64" s="1039"/>
      <c r="AB64" s="406"/>
    </row>
    <row r="65" spans="2:28" x14ac:dyDescent="0.2">
      <c r="B65" s="41"/>
      <c r="C65" s="1036" t="s">
        <v>228</v>
      </c>
      <c r="D65" s="1037"/>
      <c r="E65" s="1037"/>
      <c r="F65" s="1037"/>
      <c r="G65" s="1037"/>
      <c r="H65" s="1037">
        <v>0</v>
      </c>
      <c r="I65" s="1037"/>
      <c r="J65" s="1038">
        <f t="shared" si="5"/>
        <v>0</v>
      </c>
      <c r="K65" s="1037"/>
      <c r="L65" s="1037"/>
      <c r="M65" s="1037"/>
      <c r="N65" s="999"/>
      <c r="O65" s="999"/>
      <c r="P65" s="999"/>
      <c r="Q65" s="999"/>
      <c r="R65" s="999"/>
      <c r="S65" s="999"/>
      <c r="T65" s="999"/>
      <c r="U65" s="999"/>
      <c r="V65" s="999"/>
      <c r="W65" s="999"/>
      <c r="X65" s="999"/>
      <c r="Y65" s="999"/>
      <c r="Z65" s="999"/>
      <c r="AA65" s="1039"/>
      <c r="AB65" s="406"/>
    </row>
    <row r="66" spans="2:28" x14ac:dyDescent="0.2">
      <c r="B66" s="41"/>
      <c r="C66" s="1036" t="s">
        <v>229</v>
      </c>
      <c r="D66" s="1037"/>
      <c r="E66" s="1037"/>
      <c r="F66" s="1037"/>
      <c r="G66" s="1037"/>
      <c r="H66" s="1037">
        <v>0.2</v>
      </c>
      <c r="I66" s="1037"/>
      <c r="J66" s="1038">
        <f t="shared" si="5"/>
        <v>0</v>
      </c>
      <c r="K66" s="1037"/>
      <c r="L66" s="1037"/>
      <c r="M66" s="1037"/>
      <c r="N66" s="1054"/>
      <c r="O66" s="1054"/>
      <c r="P66" s="1054"/>
      <c r="Q66" s="1054"/>
      <c r="R66" s="1054"/>
      <c r="S66" s="1054"/>
      <c r="T66" s="1054"/>
      <c r="U66" s="1054"/>
      <c r="V66" s="999"/>
      <c r="W66" s="999"/>
      <c r="X66" s="999"/>
      <c r="Y66" s="999"/>
      <c r="Z66" s="999"/>
      <c r="AA66" s="1039"/>
      <c r="AB66" s="406"/>
    </row>
    <row r="67" spans="2:28" x14ac:dyDescent="0.2">
      <c r="B67" s="41"/>
      <c r="C67" s="635"/>
      <c r="D67" s="636"/>
      <c r="E67" s="636"/>
      <c r="F67" s="636"/>
      <c r="G67" s="636"/>
      <c r="H67" s="636"/>
      <c r="I67" s="636"/>
      <c r="J67" s="636"/>
      <c r="K67" s="636"/>
      <c r="L67" s="636"/>
      <c r="M67" s="636"/>
      <c r="N67" s="961"/>
      <c r="O67" s="962"/>
      <c r="P67" s="962"/>
      <c r="Q67" s="962"/>
      <c r="R67" s="962"/>
      <c r="S67" s="962"/>
      <c r="T67" s="962"/>
      <c r="U67" s="963"/>
      <c r="V67" s="961"/>
      <c r="W67" s="962"/>
      <c r="X67" s="962"/>
      <c r="Y67" s="962"/>
      <c r="Z67" s="962"/>
      <c r="AA67" s="964"/>
      <c r="AB67" s="406"/>
    </row>
    <row r="68" spans="2:28" x14ac:dyDescent="0.2">
      <c r="B68" s="41"/>
      <c r="C68" s="635"/>
      <c r="D68" s="636"/>
      <c r="E68" s="636"/>
      <c r="F68" s="636"/>
      <c r="G68" s="636"/>
      <c r="H68" s="636"/>
      <c r="I68" s="636"/>
      <c r="J68" s="636"/>
      <c r="K68" s="636"/>
      <c r="L68" s="636"/>
      <c r="M68" s="636"/>
      <c r="N68" s="961"/>
      <c r="O68" s="962"/>
      <c r="P68" s="962"/>
      <c r="Q68" s="962"/>
      <c r="R68" s="962"/>
      <c r="S68" s="962"/>
      <c r="T68" s="962"/>
      <c r="U68" s="963"/>
      <c r="V68" s="961"/>
      <c r="W68" s="962"/>
      <c r="X68" s="962"/>
      <c r="Y68" s="962"/>
      <c r="Z68" s="962"/>
      <c r="AA68" s="964"/>
      <c r="AB68" s="406"/>
    </row>
    <row r="69" spans="2:28" x14ac:dyDescent="0.2">
      <c r="B69" s="41"/>
      <c r="C69" s="635"/>
      <c r="D69" s="636"/>
      <c r="E69" s="636"/>
      <c r="F69" s="636"/>
      <c r="G69" s="636"/>
      <c r="H69" s="636"/>
      <c r="I69" s="636"/>
      <c r="J69" s="636"/>
      <c r="K69" s="636"/>
      <c r="L69" s="636"/>
      <c r="M69" s="636"/>
      <c r="N69" s="961"/>
      <c r="O69" s="962"/>
      <c r="P69" s="962"/>
      <c r="Q69" s="962"/>
      <c r="R69" s="962"/>
      <c r="S69" s="962"/>
      <c r="T69" s="962"/>
      <c r="U69" s="963"/>
      <c r="V69" s="961"/>
      <c r="W69" s="962"/>
      <c r="X69" s="962"/>
      <c r="Y69" s="962"/>
      <c r="Z69" s="962"/>
      <c r="AA69" s="964"/>
      <c r="AB69" s="406"/>
    </row>
    <row r="70" spans="2:28" x14ac:dyDescent="0.2">
      <c r="B70" s="41"/>
      <c r="C70" s="635"/>
      <c r="D70" s="636"/>
      <c r="E70" s="636"/>
      <c r="F70" s="636"/>
      <c r="G70" s="636"/>
      <c r="H70" s="636"/>
      <c r="I70" s="636"/>
      <c r="J70" s="636"/>
      <c r="K70" s="636"/>
      <c r="L70" s="636"/>
      <c r="M70" s="636"/>
      <c r="N70" s="961"/>
      <c r="O70" s="962"/>
      <c r="P70" s="962"/>
      <c r="Q70" s="962"/>
      <c r="R70" s="962"/>
      <c r="S70" s="962"/>
      <c r="T70" s="962"/>
      <c r="U70" s="963"/>
      <c r="V70" s="961"/>
      <c r="W70" s="962"/>
      <c r="X70" s="962"/>
      <c r="Y70" s="962"/>
      <c r="Z70" s="962"/>
      <c r="AA70" s="964"/>
      <c r="AB70" s="406"/>
    </row>
    <row r="71" spans="2:28" x14ac:dyDescent="0.2">
      <c r="B71" s="41"/>
      <c r="C71" s="635"/>
      <c r="D71" s="636"/>
      <c r="E71" s="636"/>
      <c r="F71" s="636"/>
      <c r="G71" s="636"/>
      <c r="H71" s="636"/>
      <c r="I71" s="636"/>
      <c r="J71" s="636"/>
      <c r="K71" s="636"/>
      <c r="L71" s="636"/>
      <c r="M71" s="636"/>
      <c r="N71" s="961"/>
      <c r="O71" s="962"/>
      <c r="P71" s="962"/>
      <c r="Q71" s="962"/>
      <c r="R71" s="962"/>
      <c r="S71" s="962"/>
      <c r="T71" s="962"/>
      <c r="U71" s="963"/>
      <c r="V71" s="961"/>
      <c r="W71" s="962"/>
      <c r="X71" s="962"/>
      <c r="Y71" s="962"/>
      <c r="Z71" s="962"/>
      <c r="AA71" s="964"/>
      <c r="AB71" s="406"/>
    </row>
    <row r="72" spans="2:28" x14ac:dyDescent="0.2">
      <c r="B72" s="41"/>
      <c r="C72" s="635"/>
      <c r="D72" s="636"/>
      <c r="E72" s="636"/>
      <c r="F72" s="636"/>
      <c r="G72" s="636"/>
      <c r="H72" s="636"/>
      <c r="I72" s="636"/>
      <c r="J72" s="636"/>
      <c r="K72" s="636"/>
      <c r="L72" s="636"/>
      <c r="M72" s="636"/>
      <c r="N72" s="961"/>
      <c r="O72" s="962"/>
      <c r="P72" s="962"/>
      <c r="Q72" s="962"/>
      <c r="R72" s="962"/>
      <c r="S72" s="962"/>
      <c r="T72" s="962"/>
      <c r="U72" s="963"/>
      <c r="V72" s="961"/>
      <c r="W72" s="962"/>
      <c r="X72" s="962"/>
      <c r="Y72" s="962"/>
      <c r="Z72" s="962"/>
      <c r="AA72" s="964"/>
      <c r="AB72" s="406"/>
    </row>
    <row r="73" spans="2:28" x14ac:dyDescent="0.2">
      <c r="B73" s="41"/>
      <c r="C73" s="635"/>
      <c r="D73" s="636"/>
      <c r="E73" s="636"/>
      <c r="F73" s="636"/>
      <c r="G73" s="636"/>
      <c r="H73" s="636"/>
      <c r="I73" s="636"/>
      <c r="J73" s="636"/>
      <c r="K73" s="636"/>
      <c r="L73" s="636"/>
      <c r="M73" s="636"/>
      <c r="N73" s="961"/>
      <c r="O73" s="962"/>
      <c r="P73" s="962"/>
      <c r="Q73" s="962"/>
      <c r="R73" s="962"/>
      <c r="S73" s="962"/>
      <c r="T73" s="962"/>
      <c r="U73" s="963"/>
      <c r="V73" s="961"/>
      <c r="W73" s="962"/>
      <c r="X73" s="962"/>
      <c r="Y73" s="962"/>
      <c r="Z73" s="962"/>
      <c r="AA73" s="964"/>
      <c r="AB73" s="406"/>
    </row>
    <row r="74" spans="2:28" ht="15.75" customHeight="1" thickBot="1" x14ac:dyDescent="0.25">
      <c r="B74" s="41"/>
      <c r="C74" s="637"/>
      <c r="D74" s="638"/>
      <c r="E74" s="638"/>
      <c r="F74" s="638"/>
      <c r="G74" s="638"/>
      <c r="H74" s="638"/>
      <c r="I74" s="638"/>
      <c r="J74" s="638"/>
      <c r="K74" s="638"/>
      <c r="L74" s="638"/>
      <c r="M74" s="638"/>
      <c r="N74" s="965"/>
      <c r="O74" s="966"/>
      <c r="P74" s="966"/>
      <c r="Q74" s="966"/>
      <c r="R74" s="966"/>
      <c r="S74" s="966"/>
      <c r="T74" s="966"/>
      <c r="U74" s="967"/>
      <c r="V74" s="965"/>
      <c r="W74" s="966"/>
      <c r="X74" s="966"/>
      <c r="Y74" s="966"/>
      <c r="Z74" s="966"/>
      <c r="AA74" s="968"/>
      <c r="AB74" s="406"/>
    </row>
    <row r="75" spans="2:28"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P114"/>
  <sheetViews>
    <sheetView workbookViewId="0">
      <selection activeCell="I16" sqref="I16:AA16"/>
    </sheetView>
  </sheetViews>
  <sheetFormatPr baseColWidth="10" defaultColWidth="3.7109375" defaultRowHeight="14.25" x14ac:dyDescent="0.2"/>
  <cols>
    <col min="1" max="1" width="3.7109375" style="405"/>
    <col min="2" max="2" width="2.85546875" style="405" customWidth="1"/>
    <col min="3" max="6" width="2.7109375" style="405" customWidth="1"/>
    <col min="7" max="7" width="4.28515625" style="405" customWidth="1"/>
    <col min="8" max="9" width="18.85546875" style="405" customWidth="1"/>
    <col min="10" max="10" width="15" style="405" customWidth="1"/>
    <col min="11" max="12" width="3.42578125" style="405" customWidth="1"/>
    <col min="13" max="15" width="2.7109375" style="405" customWidth="1"/>
    <col min="16" max="16" width="3.42578125" style="405" customWidth="1"/>
    <col min="17" max="17" width="3.5703125" style="405" customWidth="1"/>
    <col min="18" max="18" width="3.7109375" style="405"/>
    <col min="19" max="19" width="3.28515625" style="405" customWidth="1"/>
    <col min="20" max="20" width="7.42578125" style="405" customWidth="1"/>
    <col min="21" max="21" width="3.5703125" style="405" customWidth="1"/>
    <col min="22" max="22" width="3.7109375" style="405"/>
    <col min="23" max="25" width="5" style="405" customWidth="1"/>
    <col min="26" max="26" width="6.7109375" style="405" customWidth="1"/>
    <col min="27" max="27" width="4.140625" style="405" customWidth="1"/>
    <col min="28" max="28" width="2" style="405" customWidth="1"/>
    <col min="29" max="32" width="3.7109375" style="405"/>
    <col min="33" max="33" width="7.7109375" style="405" customWidth="1"/>
    <col min="34" max="38" width="3.7109375" style="405"/>
    <col min="39" max="39" width="15" style="405" customWidth="1"/>
    <col min="40" max="40" width="30" style="405" customWidth="1"/>
    <col min="41" max="41" width="26.28515625" style="405" customWidth="1"/>
    <col min="42" max="42" width="17.42578125" style="405" customWidth="1"/>
    <col min="43" max="16384" width="3.7109375" style="405"/>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1017</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1075</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1076</v>
      </c>
      <c r="S11" s="623"/>
      <c r="T11" s="623"/>
      <c r="U11" s="624"/>
      <c r="V11" s="598" t="s">
        <v>686</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401"/>
    </row>
    <row r="13" spans="2:28" ht="15" customHeight="1" x14ac:dyDescent="0.2">
      <c r="B13" s="14"/>
      <c r="C13" s="599" t="s">
        <v>11</v>
      </c>
      <c r="D13" s="600"/>
      <c r="E13" s="600"/>
      <c r="F13" s="600"/>
      <c r="G13" s="600"/>
      <c r="H13" s="601"/>
      <c r="I13" s="657" t="s">
        <v>1077</v>
      </c>
      <c r="J13" s="658"/>
      <c r="K13" s="658"/>
      <c r="L13" s="658"/>
      <c r="M13" s="658"/>
      <c r="N13" s="658"/>
      <c r="O13" s="658"/>
      <c r="P13" s="658"/>
      <c r="Q13" s="658"/>
      <c r="R13" s="658"/>
      <c r="S13" s="659"/>
      <c r="T13" s="599" t="s">
        <v>13</v>
      </c>
      <c r="U13" s="600"/>
      <c r="V13" s="600"/>
      <c r="W13" s="600"/>
      <c r="X13" s="600"/>
      <c r="Y13" s="600"/>
      <c r="Z13" s="600"/>
      <c r="AA13" s="601"/>
      <c r="AB13" s="401"/>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401"/>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401"/>
    </row>
    <row r="16" spans="2:28" ht="57.75" customHeight="1" thickBot="1" x14ac:dyDescent="0.25">
      <c r="B16" s="14"/>
      <c r="C16" s="558" t="s">
        <v>15</v>
      </c>
      <c r="D16" s="559"/>
      <c r="E16" s="559"/>
      <c r="F16" s="559"/>
      <c r="G16" s="559"/>
      <c r="H16" s="560"/>
      <c r="I16" s="561" t="s">
        <v>1078</v>
      </c>
      <c r="J16" s="562"/>
      <c r="K16" s="562"/>
      <c r="L16" s="562"/>
      <c r="M16" s="562"/>
      <c r="N16" s="562"/>
      <c r="O16" s="562"/>
      <c r="P16" s="562"/>
      <c r="Q16" s="562"/>
      <c r="R16" s="562"/>
      <c r="S16" s="562"/>
      <c r="T16" s="562"/>
      <c r="U16" s="562"/>
      <c r="V16" s="562"/>
      <c r="W16" s="562"/>
      <c r="X16" s="562"/>
      <c r="Y16" s="562"/>
      <c r="Z16" s="562"/>
      <c r="AA16" s="563"/>
      <c r="AB16" s="401"/>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401"/>
    </row>
    <row r="18" spans="2:28" ht="73.900000000000006" customHeight="1" thickBot="1" x14ac:dyDescent="0.25">
      <c r="B18" s="14"/>
      <c r="C18" s="558" t="s">
        <v>17</v>
      </c>
      <c r="D18" s="559"/>
      <c r="E18" s="559"/>
      <c r="F18" s="559"/>
      <c r="G18" s="559"/>
      <c r="H18" s="560"/>
      <c r="I18" s="561" t="s">
        <v>1079</v>
      </c>
      <c r="J18" s="562"/>
      <c r="K18" s="562"/>
      <c r="L18" s="562"/>
      <c r="M18" s="562"/>
      <c r="N18" s="562"/>
      <c r="O18" s="562"/>
      <c r="P18" s="562"/>
      <c r="Q18" s="562"/>
      <c r="R18" s="562"/>
      <c r="S18" s="562"/>
      <c r="T18" s="562"/>
      <c r="U18" s="562"/>
      <c r="V18" s="562"/>
      <c r="W18" s="562"/>
      <c r="X18" s="562"/>
      <c r="Y18" s="562"/>
      <c r="Z18" s="562"/>
      <c r="AA18" s="563"/>
      <c r="AB18" s="401"/>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401"/>
    </row>
    <row r="20" spans="2:28" ht="22.5" customHeight="1" x14ac:dyDescent="0.2">
      <c r="B20" s="14"/>
      <c r="C20" s="583" t="s">
        <v>19</v>
      </c>
      <c r="D20" s="584"/>
      <c r="E20" s="584"/>
      <c r="F20" s="584"/>
      <c r="G20" s="584"/>
      <c r="H20" s="585"/>
      <c r="I20" s="589" t="s">
        <v>1023</v>
      </c>
      <c r="J20" s="590"/>
      <c r="K20" s="590"/>
      <c r="L20" s="591"/>
      <c r="M20" s="574" t="s">
        <v>21</v>
      </c>
      <c r="N20" s="575"/>
      <c r="O20" s="575"/>
      <c r="P20" s="575"/>
      <c r="Q20" s="575"/>
      <c r="R20" s="575"/>
      <c r="S20" s="576"/>
      <c r="T20" s="574" t="s">
        <v>22</v>
      </c>
      <c r="U20" s="575"/>
      <c r="V20" s="575"/>
      <c r="W20" s="575"/>
      <c r="X20" s="575"/>
      <c r="Y20" s="575"/>
      <c r="Z20" s="575"/>
      <c r="AA20" s="576"/>
      <c r="AB20" s="401"/>
    </row>
    <row r="21" spans="2:28" ht="30.75" customHeight="1" thickBot="1" x14ac:dyDescent="0.25">
      <c r="B21" s="14"/>
      <c r="C21" s="586"/>
      <c r="D21" s="587"/>
      <c r="E21" s="587"/>
      <c r="F21" s="587"/>
      <c r="G21" s="587"/>
      <c r="H21" s="588"/>
      <c r="I21" s="592"/>
      <c r="J21" s="593"/>
      <c r="K21" s="593"/>
      <c r="L21" s="594"/>
      <c r="M21" s="595" t="s">
        <v>213</v>
      </c>
      <c r="N21" s="596"/>
      <c r="O21" s="596"/>
      <c r="P21" s="596"/>
      <c r="Q21" s="596"/>
      <c r="R21" s="596"/>
      <c r="S21" s="597"/>
      <c r="T21" s="595" t="s">
        <v>24</v>
      </c>
      <c r="U21" s="596"/>
      <c r="V21" s="596"/>
      <c r="W21" s="596"/>
      <c r="X21" s="596"/>
      <c r="Y21" s="596"/>
      <c r="Z21" s="597"/>
      <c r="AA21" s="400"/>
      <c r="AB21" s="401"/>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401"/>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401"/>
    </row>
    <row r="24" spans="2:28" ht="15.75" customHeight="1" thickBot="1" x14ac:dyDescent="0.25">
      <c r="B24" s="14"/>
      <c r="C24" s="577" t="s">
        <v>1024</v>
      </c>
      <c r="D24" s="578"/>
      <c r="E24" s="578"/>
      <c r="F24" s="578"/>
      <c r="G24" s="578"/>
      <c r="H24" s="578"/>
      <c r="I24" s="579"/>
      <c r="J24" s="577" t="s">
        <v>1025</v>
      </c>
      <c r="K24" s="578"/>
      <c r="L24" s="578"/>
      <c r="M24" s="578"/>
      <c r="N24" s="578"/>
      <c r="O24" s="578"/>
      <c r="P24" s="579"/>
      <c r="Q24" s="969" t="s">
        <v>1026</v>
      </c>
      <c r="R24" s="538"/>
      <c r="S24" s="538"/>
      <c r="T24" s="538"/>
      <c r="U24" s="538"/>
      <c r="V24" s="538"/>
      <c r="W24" s="538"/>
      <c r="X24" s="538"/>
      <c r="Y24" s="538"/>
      <c r="Z24" s="538"/>
      <c r="AA24" s="540"/>
      <c r="AB24" s="401"/>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401"/>
    </row>
    <row r="26" spans="2:28" ht="33" customHeight="1" thickBot="1" x14ac:dyDescent="0.25">
      <c r="B26" s="14"/>
      <c r="C26" s="558" t="s">
        <v>31</v>
      </c>
      <c r="D26" s="559"/>
      <c r="E26" s="559"/>
      <c r="F26" s="559"/>
      <c r="G26" s="559"/>
      <c r="H26" s="560"/>
      <c r="I26" s="561" t="s">
        <v>1080</v>
      </c>
      <c r="J26" s="562"/>
      <c r="K26" s="562"/>
      <c r="L26" s="562"/>
      <c r="M26" s="562"/>
      <c r="N26" s="562"/>
      <c r="O26" s="562"/>
      <c r="P26" s="562"/>
      <c r="Q26" s="562"/>
      <c r="R26" s="562"/>
      <c r="S26" s="562"/>
      <c r="T26" s="562"/>
      <c r="U26" s="562"/>
      <c r="V26" s="562"/>
      <c r="W26" s="562"/>
      <c r="X26" s="562"/>
      <c r="Y26" s="562"/>
      <c r="Z26" s="562"/>
      <c r="AA26" s="563"/>
      <c r="AB26" s="401"/>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401"/>
    </row>
    <row r="28" spans="2:28" ht="53.25" customHeight="1" thickBot="1" x14ac:dyDescent="0.25">
      <c r="B28" s="14"/>
      <c r="C28" s="558" t="s">
        <v>837</v>
      </c>
      <c r="D28" s="559"/>
      <c r="E28" s="559"/>
      <c r="F28" s="559"/>
      <c r="G28" s="559"/>
      <c r="H28" s="560"/>
      <c r="I28" s="564">
        <v>1</v>
      </c>
      <c r="J28" s="561"/>
      <c r="K28" s="565" t="s">
        <v>33</v>
      </c>
      <c r="L28" s="566"/>
      <c r="M28" s="566"/>
      <c r="N28" s="567"/>
      <c r="O28" s="568" t="s">
        <v>34</v>
      </c>
      <c r="P28" s="569"/>
      <c r="Q28" s="569"/>
      <c r="R28" s="570"/>
      <c r="S28" s="166" t="s">
        <v>94</v>
      </c>
      <c r="T28" s="569" t="s">
        <v>35</v>
      </c>
      <c r="U28" s="569"/>
      <c r="V28" s="570"/>
      <c r="W28" s="49"/>
      <c r="X28" s="571" t="s">
        <v>37</v>
      </c>
      <c r="Y28" s="572"/>
      <c r="Z28" s="573"/>
      <c r="AA28" s="50"/>
      <c r="AB28" s="401"/>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401"/>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01"/>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01"/>
    </row>
    <row r="32" spans="2:28" ht="15" customHeight="1" thickBot="1" x14ac:dyDescent="0.25">
      <c r="B32" s="14"/>
      <c r="C32" s="547"/>
      <c r="D32" s="548"/>
      <c r="E32" s="548"/>
      <c r="F32" s="548"/>
      <c r="G32" s="548"/>
      <c r="H32" s="548"/>
      <c r="I32" s="548"/>
      <c r="J32" s="549"/>
      <c r="K32" s="1055">
        <v>0</v>
      </c>
      <c r="L32" s="1056"/>
      <c r="M32" s="1056"/>
      <c r="N32" s="1056"/>
      <c r="O32" s="1056">
        <v>0.89</v>
      </c>
      <c r="P32" s="1056"/>
      <c r="Q32" s="1056"/>
      <c r="R32" s="1056"/>
      <c r="S32" s="1056">
        <v>0.9</v>
      </c>
      <c r="T32" s="1056"/>
      <c r="U32" s="1056">
        <v>0.99</v>
      </c>
      <c r="V32" s="1056"/>
      <c r="W32" s="1056"/>
      <c r="X32" s="1056">
        <v>1</v>
      </c>
      <c r="Y32" s="1056"/>
      <c r="Z32" s="1056">
        <v>1</v>
      </c>
      <c r="AA32" s="1057"/>
      <c r="AB32" s="401"/>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401"/>
    </row>
    <row r="34" spans="2:42"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401"/>
    </row>
    <row r="35" spans="2:42" s="21" customFormat="1" ht="60.75" thickBot="1" x14ac:dyDescent="0.25">
      <c r="B35" s="20"/>
      <c r="C35" s="877" t="s">
        <v>45</v>
      </c>
      <c r="D35" s="878"/>
      <c r="E35" s="878"/>
      <c r="F35" s="878"/>
      <c r="G35" s="879"/>
      <c r="H35" s="402" t="s">
        <v>1081</v>
      </c>
      <c r="I35" s="402" t="s">
        <v>1071</v>
      </c>
      <c r="J35" s="402" t="s">
        <v>98</v>
      </c>
      <c r="K35" s="974" t="s">
        <v>49</v>
      </c>
      <c r="L35" s="975"/>
      <c r="M35" s="975"/>
      <c r="N35" s="975"/>
      <c r="O35" s="975"/>
      <c r="P35" s="975"/>
      <c r="Q35" s="975"/>
      <c r="R35" s="975"/>
      <c r="S35" s="975"/>
      <c r="T35" s="975"/>
      <c r="U35" s="975"/>
      <c r="V35" s="975"/>
      <c r="W35" s="975"/>
      <c r="X35" s="975"/>
      <c r="Y35" s="975"/>
      <c r="Z35" s="975"/>
      <c r="AA35" s="976"/>
      <c r="AB35" s="401"/>
    </row>
    <row r="36" spans="2:42" s="21" customFormat="1" ht="161.25" customHeight="1" thickBot="1" x14ac:dyDescent="0.25">
      <c r="B36" s="20"/>
      <c r="C36" s="861" t="s">
        <v>1030</v>
      </c>
      <c r="D36" s="1024"/>
      <c r="E36" s="1024"/>
      <c r="F36" s="1024"/>
      <c r="G36" s="1025"/>
      <c r="H36" s="420">
        <v>17.2</v>
      </c>
      <c r="I36" s="422">
        <v>17</v>
      </c>
      <c r="J36" s="162">
        <f>ROUND((H36/I36),3)</f>
        <v>1.012</v>
      </c>
      <c r="K36" s="1048" t="s">
        <v>1082</v>
      </c>
      <c r="L36" s="1049"/>
      <c r="M36" s="1049"/>
      <c r="N36" s="1049"/>
      <c r="O36" s="1049"/>
      <c r="P36" s="1049"/>
      <c r="Q36" s="1049"/>
      <c r="R36" s="1049"/>
      <c r="S36" s="1049"/>
      <c r="T36" s="1049"/>
      <c r="U36" s="1049"/>
      <c r="V36" s="1049"/>
      <c r="W36" s="1049"/>
      <c r="X36" s="1049"/>
      <c r="Y36" s="1049"/>
      <c r="Z36" s="1049"/>
      <c r="AA36" s="1050"/>
      <c r="AB36" s="401"/>
    </row>
    <row r="37" spans="2:42" s="21" customFormat="1" ht="49.5" customHeight="1" thickBot="1" x14ac:dyDescent="0.25">
      <c r="B37" s="20"/>
      <c r="C37" s="861" t="s">
        <v>1032</v>
      </c>
      <c r="D37" s="1024"/>
      <c r="E37" s="1024"/>
      <c r="F37" s="1024"/>
      <c r="G37" s="1025"/>
      <c r="H37" s="421">
        <v>3.97</v>
      </c>
      <c r="I37" s="422">
        <v>4</v>
      </c>
      <c r="J37" s="162">
        <f t="shared" ref="J37:J39" si="0">ROUND((H37/I37),3)</f>
        <v>0.99299999999999999</v>
      </c>
      <c r="K37" s="1048" t="s">
        <v>1083</v>
      </c>
      <c r="L37" s="1049"/>
      <c r="M37" s="1049"/>
      <c r="N37" s="1049"/>
      <c r="O37" s="1049"/>
      <c r="P37" s="1049"/>
      <c r="Q37" s="1049"/>
      <c r="R37" s="1049"/>
      <c r="S37" s="1049"/>
      <c r="T37" s="1049"/>
      <c r="U37" s="1049"/>
      <c r="V37" s="1049"/>
      <c r="W37" s="1049"/>
      <c r="X37" s="1049"/>
      <c r="Y37" s="1049"/>
      <c r="Z37" s="1049"/>
      <c r="AA37" s="1050"/>
      <c r="AB37" s="401"/>
    </row>
    <row r="38" spans="2:42" s="21" customFormat="1" ht="69" customHeight="1" thickBot="1" x14ac:dyDescent="0.25">
      <c r="B38" s="20"/>
      <c r="C38" s="861" t="s">
        <v>1034</v>
      </c>
      <c r="D38" s="1024"/>
      <c r="E38" s="1024"/>
      <c r="F38" s="1024"/>
      <c r="G38" s="1025"/>
      <c r="H38" s="421"/>
      <c r="I38" s="422">
        <v>4</v>
      </c>
      <c r="J38" s="162">
        <f t="shared" si="0"/>
        <v>0</v>
      </c>
      <c r="K38" s="1048"/>
      <c r="L38" s="1049"/>
      <c r="M38" s="1049"/>
      <c r="N38" s="1049"/>
      <c r="O38" s="1049"/>
      <c r="P38" s="1049"/>
      <c r="Q38" s="1049"/>
      <c r="R38" s="1049"/>
      <c r="S38" s="1049"/>
      <c r="T38" s="1049"/>
      <c r="U38" s="1049"/>
      <c r="V38" s="1049"/>
      <c r="W38" s="1049"/>
      <c r="X38" s="1049"/>
      <c r="Y38" s="1049"/>
      <c r="Z38" s="1049"/>
      <c r="AA38" s="1050"/>
      <c r="AB38" s="401"/>
    </row>
    <row r="39" spans="2:42" s="21" customFormat="1" ht="69" customHeight="1" thickBot="1" x14ac:dyDescent="0.25">
      <c r="B39" s="20"/>
      <c r="C39" s="861" t="s">
        <v>1035</v>
      </c>
      <c r="D39" s="1024"/>
      <c r="E39" s="1024"/>
      <c r="F39" s="1024"/>
      <c r="G39" s="1025"/>
      <c r="H39" s="421"/>
      <c r="I39" s="422">
        <v>3</v>
      </c>
      <c r="J39" s="162">
        <f t="shared" si="0"/>
        <v>0</v>
      </c>
      <c r="K39" s="1048"/>
      <c r="L39" s="1049"/>
      <c r="M39" s="1049"/>
      <c r="N39" s="1049"/>
      <c r="O39" s="1049"/>
      <c r="P39" s="1049"/>
      <c r="Q39" s="1049"/>
      <c r="R39" s="1049"/>
      <c r="S39" s="1049"/>
      <c r="T39" s="1049"/>
      <c r="U39" s="1049"/>
      <c r="V39" s="1049"/>
      <c r="W39" s="1049"/>
      <c r="X39" s="1049"/>
      <c r="Y39" s="1049"/>
      <c r="Z39" s="1049"/>
      <c r="AA39" s="1050"/>
      <c r="AB39" s="401"/>
    </row>
    <row r="40" spans="2:42" s="21" customFormat="1" ht="15.75" customHeight="1" thickBot="1" x14ac:dyDescent="0.3">
      <c r="B40" s="20"/>
      <c r="C40" s="908" t="s">
        <v>68</v>
      </c>
      <c r="D40" s="909"/>
      <c r="E40" s="909"/>
      <c r="F40" s="909"/>
      <c r="G40" s="910"/>
      <c r="H40" s="432">
        <f>SUM(H36:H39)</f>
        <v>21.169999999999998</v>
      </c>
      <c r="I40" s="433">
        <f>SUM(I36:I39)</f>
        <v>28</v>
      </c>
      <c r="J40" s="434">
        <f>ROUND((H40/I40),3)</f>
        <v>0.75600000000000001</v>
      </c>
      <c r="K40" s="911"/>
      <c r="L40" s="912"/>
      <c r="M40" s="912"/>
      <c r="N40" s="912"/>
      <c r="O40" s="912"/>
      <c r="P40" s="912"/>
      <c r="Q40" s="912"/>
      <c r="R40" s="912"/>
      <c r="S40" s="912"/>
      <c r="T40" s="912"/>
      <c r="U40" s="912"/>
      <c r="V40" s="912"/>
      <c r="W40" s="912"/>
      <c r="X40" s="912"/>
      <c r="Y40" s="912"/>
      <c r="Z40" s="912"/>
      <c r="AA40" s="913"/>
      <c r="AB40" s="401"/>
    </row>
    <row r="41" spans="2:42"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401"/>
    </row>
    <row r="42" spans="2:42"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401"/>
    </row>
    <row r="43" spans="2:42"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401"/>
    </row>
    <row r="44" spans="2:42"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401"/>
    </row>
    <row r="45" spans="2:42" x14ac:dyDescent="0.2">
      <c r="B45" s="14"/>
      <c r="C45" s="890" t="s">
        <v>396</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401"/>
      <c r="AM45" s="405" t="s">
        <v>1036</v>
      </c>
      <c r="AN45" s="405" t="s">
        <v>1037</v>
      </c>
      <c r="AO45" s="405" t="s">
        <v>1038</v>
      </c>
      <c r="AP45" s="405" t="s">
        <v>1039</v>
      </c>
    </row>
    <row r="46" spans="2:42"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401"/>
      <c r="AM46" s="405" t="s">
        <v>1040</v>
      </c>
      <c r="AN46" s="257">
        <f>H36</f>
        <v>17.2</v>
      </c>
      <c r="AO46" s="257">
        <f>AN46</f>
        <v>17.2</v>
      </c>
      <c r="AP46" s="426">
        <f>I36</f>
        <v>17</v>
      </c>
    </row>
    <row r="47" spans="2:42"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401"/>
      <c r="AM47" s="405" t="s">
        <v>1041</v>
      </c>
      <c r="AN47" s="257">
        <f t="shared" ref="AN47:AN49" si="1">H37</f>
        <v>3.97</v>
      </c>
      <c r="AO47" s="257">
        <f>AO46+AN47</f>
        <v>21.169999999999998</v>
      </c>
      <c r="AP47" s="426">
        <f t="shared" ref="AP47:AP49" si="2">I37</f>
        <v>4</v>
      </c>
    </row>
    <row r="48" spans="2:42"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401"/>
      <c r="AM48" s="405" t="s">
        <v>1042</v>
      </c>
      <c r="AN48" s="257">
        <f t="shared" si="1"/>
        <v>0</v>
      </c>
      <c r="AO48" s="257">
        <f t="shared" ref="AO48:AO49" si="3">AO47+AN48</f>
        <v>21.169999999999998</v>
      </c>
      <c r="AP48" s="426">
        <f t="shared" si="2"/>
        <v>4</v>
      </c>
    </row>
    <row r="49" spans="2:42"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401"/>
      <c r="AM49" s="405" t="s">
        <v>1043</v>
      </c>
      <c r="AN49" s="257">
        <f t="shared" si="1"/>
        <v>0</v>
      </c>
      <c r="AO49" s="257">
        <f t="shared" si="3"/>
        <v>21.169999999999998</v>
      </c>
      <c r="AP49" s="426">
        <f t="shared" si="2"/>
        <v>3</v>
      </c>
    </row>
    <row r="50" spans="2:42"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401"/>
      <c r="AM50" s="405" t="s">
        <v>68</v>
      </c>
      <c r="AN50" s="257">
        <f>SUM(AN46:AN49)</f>
        <v>21.169999999999998</v>
      </c>
      <c r="AO50" s="257">
        <f>AN50</f>
        <v>21.169999999999998</v>
      </c>
      <c r="AP50" s="431">
        <f t="shared" ref="AP50" si="4">SUM(AP46:AP49)</f>
        <v>28</v>
      </c>
    </row>
    <row r="51" spans="2:42"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401"/>
    </row>
    <row r="52" spans="2:42"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401"/>
    </row>
    <row r="53" spans="2:42"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401"/>
    </row>
    <row r="54" spans="2:42"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401"/>
    </row>
    <row r="55" spans="2:42"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401"/>
    </row>
    <row r="56" spans="2:42"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401"/>
    </row>
    <row r="57" spans="2:42"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401"/>
    </row>
    <row r="58" spans="2:42"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42"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42"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row>
    <row r="61" spans="2:42"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row>
    <row r="62" spans="2:42" ht="16.5" thickBot="1" x14ac:dyDescent="0.25">
      <c r="B62" s="43"/>
      <c r="C62" s="905"/>
      <c r="D62" s="906"/>
      <c r="E62" s="906"/>
      <c r="F62" s="906"/>
      <c r="G62" s="907"/>
      <c r="H62" s="905"/>
      <c r="I62" s="907"/>
      <c r="J62" s="905"/>
      <c r="K62" s="906"/>
      <c r="L62" s="906"/>
      <c r="M62" s="907"/>
      <c r="N62" s="905"/>
      <c r="O62" s="906"/>
      <c r="P62" s="906"/>
      <c r="Q62" s="906"/>
      <c r="R62" s="906"/>
      <c r="S62" s="906"/>
      <c r="T62" s="906"/>
      <c r="U62" s="907"/>
      <c r="V62" s="1058"/>
      <c r="W62" s="1058"/>
      <c r="X62" s="1058"/>
      <c r="Y62" s="1058"/>
      <c r="Z62" s="1058"/>
      <c r="AA62" s="1059"/>
      <c r="AB62" s="42"/>
    </row>
    <row r="63" spans="2:42" ht="50.25" customHeight="1" x14ac:dyDescent="0.2">
      <c r="B63" s="41"/>
      <c r="C63" s="1060" t="s">
        <v>224</v>
      </c>
      <c r="D63" s="1061"/>
      <c r="E63" s="1061"/>
      <c r="F63" s="1061"/>
      <c r="G63" s="1061"/>
      <c r="H63" s="1061">
        <v>27.22</v>
      </c>
      <c r="I63" s="1061"/>
      <c r="J63" s="1062">
        <f>H36</f>
        <v>17.2</v>
      </c>
      <c r="K63" s="1061"/>
      <c r="L63" s="1061"/>
      <c r="M63" s="1061"/>
      <c r="N63" s="1063" t="s">
        <v>1084</v>
      </c>
      <c r="O63" s="1063"/>
      <c r="P63" s="1063"/>
      <c r="Q63" s="1063"/>
      <c r="R63" s="1063"/>
      <c r="S63" s="1063"/>
      <c r="T63" s="1063"/>
      <c r="U63" s="1063"/>
      <c r="V63" s="1063" t="s">
        <v>1085</v>
      </c>
      <c r="W63" s="1063"/>
      <c r="X63" s="1063"/>
      <c r="Y63" s="1063"/>
      <c r="Z63" s="1063"/>
      <c r="AA63" s="1064"/>
      <c r="AB63" s="406"/>
    </row>
    <row r="64" spans="2:42" ht="29.25" customHeight="1" x14ac:dyDescent="0.2">
      <c r="B64" s="41"/>
      <c r="C64" s="1036" t="s">
        <v>226</v>
      </c>
      <c r="D64" s="1037"/>
      <c r="E64" s="1037"/>
      <c r="F64" s="1037"/>
      <c r="G64" s="1037"/>
      <c r="H64" s="1037">
        <v>0</v>
      </c>
      <c r="I64" s="1037"/>
      <c r="J64" s="1038">
        <f t="shared" ref="J64:J66" si="5">H37</f>
        <v>3.97</v>
      </c>
      <c r="K64" s="1037"/>
      <c r="L64" s="1037"/>
      <c r="M64" s="1037"/>
      <c r="N64" s="999" t="s">
        <v>1086</v>
      </c>
      <c r="O64" s="999"/>
      <c r="P64" s="999"/>
      <c r="Q64" s="999"/>
      <c r="R64" s="999"/>
      <c r="S64" s="999"/>
      <c r="T64" s="999"/>
      <c r="U64" s="999"/>
      <c r="V64" s="999" t="s">
        <v>1085</v>
      </c>
      <c r="W64" s="999"/>
      <c r="X64" s="999"/>
      <c r="Y64" s="999"/>
      <c r="Z64" s="999"/>
      <c r="AA64" s="1039"/>
      <c r="AB64" s="406"/>
    </row>
    <row r="65" spans="2:28" x14ac:dyDescent="0.2">
      <c r="B65" s="41"/>
      <c r="C65" s="1036" t="s">
        <v>228</v>
      </c>
      <c r="D65" s="1037"/>
      <c r="E65" s="1037"/>
      <c r="F65" s="1037"/>
      <c r="G65" s="1037"/>
      <c r="H65" s="1037">
        <v>0</v>
      </c>
      <c r="I65" s="1037"/>
      <c r="J65" s="1038">
        <f t="shared" si="5"/>
        <v>0</v>
      </c>
      <c r="K65" s="1037"/>
      <c r="L65" s="1037"/>
      <c r="M65" s="1037"/>
      <c r="N65" s="999"/>
      <c r="O65" s="999"/>
      <c r="P65" s="999"/>
      <c r="Q65" s="999"/>
      <c r="R65" s="999"/>
      <c r="S65" s="999"/>
      <c r="T65" s="999"/>
      <c r="U65" s="999"/>
      <c r="V65" s="999"/>
      <c r="W65" s="999"/>
      <c r="X65" s="999"/>
      <c r="Y65" s="999"/>
      <c r="Z65" s="999"/>
      <c r="AA65" s="1039"/>
      <c r="AB65" s="406"/>
    </row>
    <row r="66" spans="2:28" x14ac:dyDescent="0.2">
      <c r="B66" s="41"/>
      <c r="C66" s="1036" t="s">
        <v>229</v>
      </c>
      <c r="D66" s="1037"/>
      <c r="E66" s="1037"/>
      <c r="F66" s="1037"/>
      <c r="G66" s="1037"/>
      <c r="H66" s="1037">
        <v>2.54</v>
      </c>
      <c r="I66" s="1037"/>
      <c r="J66" s="1038">
        <f t="shared" si="5"/>
        <v>0</v>
      </c>
      <c r="K66" s="1037"/>
      <c r="L66" s="1037"/>
      <c r="M66" s="1037"/>
      <c r="N66" s="999"/>
      <c r="O66" s="999"/>
      <c r="P66" s="999"/>
      <c r="Q66" s="999"/>
      <c r="R66" s="999"/>
      <c r="S66" s="999"/>
      <c r="T66" s="999"/>
      <c r="U66" s="999"/>
      <c r="V66" s="999"/>
      <c r="W66" s="999"/>
      <c r="X66" s="999"/>
      <c r="Y66" s="999"/>
      <c r="Z66" s="999"/>
      <c r="AA66" s="1039"/>
      <c r="AB66" s="406"/>
    </row>
    <row r="67" spans="2:28" x14ac:dyDescent="0.2">
      <c r="B67" s="41"/>
      <c r="C67" s="635"/>
      <c r="D67" s="636"/>
      <c r="E67" s="636"/>
      <c r="F67" s="636"/>
      <c r="G67" s="636"/>
      <c r="H67" s="636"/>
      <c r="I67" s="636"/>
      <c r="J67" s="636"/>
      <c r="K67" s="636"/>
      <c r="L67" s="636"/>
      <c r="M67" s="636"/>
      <c r="N67" s="636"/>
      <c r="O67" s="636"/>
      <c r="P67" s="636"/>
      <c r="Q67" s="636"/>
      <c r="R67" s="636"/>
      <c r="S67" s="636"/>
      <c r="T67" s="636"/>
      <c r="U67" s="636"/>
      <c r="V67" s="636"/>
      <c r="W67" s="636"/>
      <c r="X67" s="636"/>
      <c r="Y67" s="636"/>
      <c r="Z67" s="636"/>
      <c r="AA67" s="1040"/>
      <c r="AB67" s="406"/>
    </row>
    <row r="68" spans="2:28" x14ac:dyDescent="0.2">
      <c r="B68" s="41"/>
      <c r="C68" s="635"/>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1040"/>
      <c r="AB68" s="406"/>
    </row>
    <row r="69" spans="2:28" x14ac:dyDescent="0.2">
      <c r="B69" s="41"/>
      <c r="C69" s="635"/>
      <c r="D69" s="636"/>
      <c r="E69" s="636"/>
      <c r="F69" s="636"/>
      <c r="G69" s="636"/>
      <c r="H69" s="636"/>
      <c r="I69" s="636"/>
      <c r="J69" s="636"/>
      <c r="K69" s="636"/>
      <c r="L69" s="636"/>
      <c r="M69" s="636"/>
      <c r="N69" s="636"/>
      <c r="O69" s="636"/>
      <c r="P69" s="636"/>
      <c r="Q69" s="636"/>
      <c r="R69" s="636"/>
      <c r="S69" s="636"/>
      <c r="T69" s="636"/>
      <c r="U69" s="636"/>
      <c r="V69" s="636"/>
      <c r="W69" s="636"/>
      <c r="X69" s="636"/>
      <c r="Y69" s="636"/>
      <c r="Z69" s="636"/>
      <c r="AA69" s="1040"/>
      <c r="AB69" s="406"/>
    </row>
    <row r="70" spans="2:28" x14ac:dyDescent="0.2">
      <c r="B70" s="41"/>
      <c r="C70" s="635"/>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1040"/>
      <c r="AB70" s="406"/>
    </row>
    <row r="71" spans="2:28" x14ac:dyDescent="0.2">
      <c r="B71" s="41"/>
      <c r="C71" s="635"/>
      <c r="D71" s="636"/>
      <c r="E71" s="636"/>
      <c r="F71" s="636"/>
      <c r="G71" s="636"/>
      <c r="H71" s="636"/>
      <c r="I71" s="636"/>
      <c r="J71" s="636"/>
      <c r="K71" s="636"/>
      <c r="L71" s="636"/>
      <c r="M71" s="636"/>
      <c r="N71" s="636"/>
      <c r="O71" s="636"/>
      <c r="P71" s="636"/>
      <c r="Q71" s="636"/>
      <c r="R71" s="636"/>
      <c r="S71" s="636"/>
      <c r="T71" s="636"/>
      <c r="U71" s="636"/>
      <c r="V71" s="636"/>
      <c r="W71" s="636"/>
      <c r="X71" s="636"/>
      <c r="Y71" s="636"/>
      <c r="Z71" s="636"/>
      <c r="AA71" s="1040"/>
      <c r="AB71" s="406"/>
    </row>
    <row r="72" spans="2:28" x14ac:dyDescent="0.2">
      <c r="B72" s="41"/>
      <c r="C72" s="635"/>
      <c r="D72" s="636"/>
      <c r="E72" s="636"/>
      <c r="F72" s="636"/>
      <c r="G72" s="636"/>
      <c r="H72" s="636"/>
      <c r="I72" s="636"/>
      <c r="J72" s="636"/>
      <c r="K72" s="636"/>
      <c r="L72" s="636"/>
      <c r="M72" s="636"/>
      <c r="N72" s="636"/>
      <c r="O72" s="636"/>
      <c r="P72" s="636"/>
      <c r="Q72" s="636"/>
      <c r="R72" s="636"/>
      <c r="S72" s="636"/>
      <c r="T72" s="636"/>
      <c r="U72" s="636"/>
      <c r="V72" s="636"/>
      <c r="W72" s="636"/>
      <c r="X72" s="636"/>
      <c r="Y72" s="636"/>
      <c r="Z72" s="636"/>
      <c r="AA72" s="1040"/>
      <c r="AB72" s="406"/>
    </row>
    <row r="73" spans="2:28" x14ac:dyDescent="0.2">
      <c r="B73" s="41"/>
      <c r="C73" s="635"/>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1040"/>
      <c r="AB73" s="406"/>
    </row>
    <row r="74" spans="2:28" ht="15.75" customHeight="1" thickBot="1" x14ac:dyDescent="0.25">
      <c r="B74" s="41"/>
      <c r="C74" s="637"/>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1041"/>
      <c r="AB74" s="406"/>
    </row>
    <row r="75" spans="2:28"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V114"/>
  <sheetViews>
    <sheetView workbookViewId="0">
      <selection activeCell="AN15" sqref="AN15"/>
    </sheetView>
  </sheetViews>
  <sheetFormatPr baseColWidth="10" defaultColWidth="3.7109375" defaultRowHeight="14.25" x14ac:dyDescent="0.2"/>
  <cols>
    <col min="1" max="1" width="3.7109375" style="405"/>
    <col min="2" max="2" width="2.85546875" style="405" customWidth="1"/>
    <col min="3" max="6" width="2.7109375" style="405" customWidth="1"/>
    <col min="7" max="7" width="4.28515625" style="405" customWidth="1"/>
    <col min="8" max="8" width="16" style="405" customWidth="1"/>
    <col min="9" max="9" width="16.140625" style="405" customWidth="1"/>
    <col min="10" max="10" width="15" style="405" customWidth="1"/>
    <col min="11" max="12" width="3.42578125" style="405" customWidth="1"/>
    <col min="13" max="15" width="2.7109375" style="405" customWidth="1"/>
    <col min="16" max="16" width="3.42578125" style="405" customWidth="1"/>
    <col min="17" max="17" width="3.5703125" style="405" customWidth="1"/>
    <col min="18" max="18" width="3.7109375" style="405"/>
    <col min="19" max="19" width="3.28515625" style="405" customWidth="1"/>
    <col min="20" max="20" width="7.42578125" style="405" customWidth="1"/>
    <col min="21" max="21" width="3.5703125" style="405" customWidth="1"/>
    <col min="22" max="22" width="3.7109375" style="405"/>
    <col min="23" max="25" width="5" style="405" customWidth="1"/>
    <col min="26" max="26" width="6.7109375" style="405" customWidth="1"/>
    <col min="27" max="27" width="4.140625" style="405" customWidth="1"/>
    <col min="28" max="28" width="2" style="405" customWidth="1"/>
    <col min="29" max="43" width="3.7109375" style="405"/>
    <col min="44" max="44" width="13.28515625" style="405" customWidth="1"/>
    <col min="45" max="45" width="33" style="405" customWidth="1"/>
    <col min="46" max="46" width="27.42578125" style="405" customWidth="1"/>
    <col min="47" max="47" width="19.28515625" style="405" customWidth="1"/>
    <col min="48" max="16384" width="3.7109375" style="405"/>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1017</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1087</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1088</v>
      </c>
      <c r="S11" s="623"/>
      <c r="T11" s="623"/>
      <c r="U11" s="624"/>
      <c r="V11" s="598" t="s">
        <v>321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401"/>
    </row>
    <row r="13" spans="2:28" ht="15" customHeight="1" x14ac:dyDescent="0.2">
      <c r="B13" s="14"/>
      <c r="C13" s="599" t="s">
        <v>11</v>
      </c>
      <c r="D13" s="600"/>
      <c r="E13" s="600"/>
      <c r="F13" s="600"/>
      <c r="G13" s="600"/>
      <c r="H13" s="601"/>
      <c r="I13" s="657" t="s">
        <v>1089</v>
      </c>
      <c r="J13" s="658"/>
      <c r="K13" s="658"/>
      <c r="L13" s="658"/>
      <c r="M13" s="658"/>
      <c r="N13" s="658"/>
      <c r="O13" s="658"/>
      <c r="P13" s="658"/>
      <c r="Q13" s="658"/>
      <c r="R13" s="658"/>
      <c r="S13" s="659"/>
      <c r="T13" s="599" t="s">
        <v>13</v>
      </c>
      <c r="U13" s="600"/>
      <c r="V13" s="600"/>
      <c r="W13" s="600"/>
      <c r="X13" s="600"/>
      <c r="Y13" s="600"/>
      <c r="Z13" s="600"/>
      <c r="AA13" s="601"/>
      <c r="AB13" s="401"/>
    </row>
    <row r="14" spans="2:28" ht="42"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401"/>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401"/>
    </row>
    <row r="16" spans="2:28" ht="57.75" customHeight="1" thickBot="1" x14ac:dyDescent="0.25">
      <c r="B16" s="14"/>
      <c r="C16" s="558" t="s">
        <v>15</v>
      </c>
      <c r="D16" s="559"/>
      <c r="E16" s="559"/>
      <c r="F16" s="559"/>
      <c r="G16" s="559"/>
      <c r="H16" s="560"/>
      <c r="I16" s="561" t="s">
        <v>1090</v>
      </c>
      <c r="J16" s="562"/>
      <c r="K16" s="562"/>
      <c r="L16" s="562"/>
      <c r="M16" s="562"/>
      <c r="N16" s="562"/>
      <c r="O16" s="562"/>
      <c r="P16" s="562"/>
      <c r="Q16" s="562"/>
      <c r="R16" s="562"/>
      <c r="S16" s="562"/>
      <c r="T16" s="562"/>
      <c r="U16" s="562"/>
      <c r="V16" s="562"/>
      <c r="W16" s="562"/>
      <c r="X16" s="562"/>
      <c r="Y16" s="562"/>
      <c r="Z16" s="562"/>
      <c r="AA16" s="563"/>
      <c r="AB16" s="401"/>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401"/>
    </row>
    <row r="18" spans="2:28" ht="63" customHeight="1" thickBot="1" x14ac:dyDescent="0.25">
      <c r="B18" s="14"/>
      <c r="C18" s="558" t="s">
        <v>325</v>
      </c>
      <c r="D18" s="559"/>
      <c r="E18" s="559"/>
      <c r="F18" s="559"/>
      <c r="G18" s="559"/>
      <c r="H18" s="560"/>
      <c r="I18" s="561" t="s">
        <v>1091</v>
      </c>
      <c r="J18" s="562"/>
      <c r="K18" s="562"/>
      <c r="L18" s="562"/>
      <c r="M18" s="562"/>
      <c r="N18" s="562"/>
      <c r="O18" s="562"/>
      <c r="P18" s="562"/>
      <c r="Q18" s="562"/>
      <c r="R18" s="562"/>
      <c r="S18" s="562"/>
      <c r="T18" s="562"/>
      <c r="U18" s="562"/>
      <c r="V18" s="562"/>
      <c r="W18" s="562"/>
      <c r="X18" s="562"/>
      <c r="Y18" s="562"/>
      <c r="Z18" s="562"/>
      <c r="AA18" s="563"/>
      <c r="AB18" s="401"/>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401"/>
    </row>
    <row r="20" spans="2:28" ht="22.5" customHeight="1" x14ac:dyDescent="0.2">
      <c r="B20" s="14"/>
      <c r="C20" s="583" t="s">
        <v>19</v>
      </c>
      <c r="D20" s="584"/>
      <c r="E20" s="584"/>
      <c r="F20" s="584"/>
      <c r="G20" s="584"/>
      <c r="H20" s="585"/>
      <c r="I20" s="589" t="s">
        <v>1023</v>
      </c>
      <c r="J20" s="590"/>
      <c r="K20" s="590"/>
      <c r="L20" s="591"/>
      <c r="M20" s="574" t="s">
        <v>21</v>
      </c>
      <c r="N20" s="575"/>
      <c r="O20" s="575"/>
      <c r="P20" s="575"/>
      <c r="Q20" s="575"/>
      <c r="R20" s="575"/>
      <c r="S20" s="576"/>
      <c r="T20" s="574" t="s">
        <v>22</v>
      </c>
      <c r="U20" s="575"/>
      <c r="V20" s="575"/>
      <c r="W20" s="575"/>
      <c r="X20" s="575"/>
      <c r="Y20" s="575"/>
      <c r="Z20" s="575"/>
      <c r="AA20" s="576"/>
      <c r="AB20" s="401"/>
    </row>
    <row r="21" spans="2:28" ht="30.75" customHeight="1" thickBot="1" x14ac:dyDescent="0.25">
      <c r="B21" s="14"/>
      <c r="C21" s="586"/>
      <c r="D21" s="587"/>
      <c r="E21" s="587"/>
      <c r="F21" s="587"/>
      <c r="G21" s="587"/>
      <c r="H21" s="588"/>
      <c r="I21" s="592"/>
      <c r="J21" s="593"/>
      <c r="K21" s="593"/>
      <c r="L21" s="594"/>
      <c r="M21" s="595" t="s">
        <v>213</v>
      </c>
      <c r="N21" s="596"/>
      <c r="O21" s="596"/>
      <c r="P21" s="596"/>
      <c r="Q21" s="596"/>
      <c r="R21" s="596"/>
      <c r="S21" s="597"/>
      <c r="T21" s="595" t="s">
        <v>24</v>
      </c>
      <c r="U21" s="596"/>
      <c r="V21" s="596"/>
      <c r="W21" s="596"/>
      <c r="X21" s="596"/>
      <c r="Y21" s="596"/>
      <c r="Z21" s="596"/>
      <c r="AA21" s="596"/>
      <c r="AB21" s="401"/>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401"/>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401"/>
    </row>
    <row r="24" spans="2:28" ht="31.9" customHeight="1" thickBot="1" x14ac:dyDescent="0.25">
      <c r="B24" s="14"/>
      <c r="C24" s="577" t="s">
        <v>1092</v>
      </c>
      <c r="D24" s="578"/>
      <c r="E24" s="578"/>
      <c r="F24" s="578"/>
      <c r="G24" s="578"/>
      <c r="H24" s="578"/>
      <c r="I24" s="579"/>
      <c r="J24" s="577" t="s">
        <v>1025</v>
      </c>
      <c r="K24" s="578"/>
      <c r="L24" s="578"/>
      <c r="M24" s="578"/>
      <c r="N24" s="578"/>
      <c r="O24" s="578"/>
      <c r="P24" s="579"/>
      <c r="Q24" s="1042" t="s">
        <v>1026</v>
      </c>
      <c r="R24" s="1043"/>
      <c r="S24" s="1043"/>
      <c r="T24" s="1043"/>
      <c r="U24" s="1043"/>
      <c r="V24" s="1043"/>
      <c r="W24" s="1043"/>
      <c r="X24" s="1043"/>
      <c r="Y24" s="1043"/>
      <c r="Z24" s="1043"/>
      <c r="AA24" s="1044"/>
      <c r="AB24" s="401"/>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401"/>
    </row>
    <row r="26" spans="2:28" ht="33" customHeight="1" thickBot="1" x14ac:dyDescent="0.25">
      <c r="B26" s="14"/>
      <c r="C26" s="558" t="s">
        <v>31</v>
      </c>
      <c r="D26" s="559"/>
      <c r="E26" s="559"/>
      <c r="F26" s="559"/>
      <c r="G26" s="559"/>
      <c r="H26" s="560"/>
      <c r="I26" s="561" t="s">
        <v>1093</v>
      </c>
      <c r="J26" s="562"/>
      <c r="K26" s="562"/>
      <c r="L26" s="562"/>
      <c r="M26" s="562"/>
      <c r="N26" s="562"/>
      <c r="O26" s="562"/>
      <c r="P26" s="562"/>
      <c r="Q26" s="562"/>
      <c r="R26" s="562"/>
      <c r="S26" s="562"/>
      <c r="T26" s="562"/>
      <c r="U26" s="562"/>
      <c r="V26" s="562"/>
      <c r="W26" s="562"/>
      <c r="X26" s="562"/>
      <c r="Y26" s="562"/>
      <c r="Z26" s="562"/>
      <c r="AA26" s="563"/>
      <c r="AB26" s="401"/>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401"/>
    </row>
    <row r="28" spans="2:28" ht="64.5" customHeight="1" thickBot="1" x14ac:dyDescent="0.25">
      <c r="B28" s="14"/>
      <c r="C28" s="558" t="s">
        <v>32</v>
      </c>
      <c r="D28" s="559"/>
      <c r="E28" s="559"/>
      <c r="F28" s="559"/>
      <c r="G28" s="559"/>
      <c r="H28" s="560"/>
      <c r="I28" s="564">
        <v>1</v>
      </c>
      <c r="J28" s="561"/>
      <c r="K28" s="565" t="s">
        <v>33</v>
      </c>
      <c r="L28" s="566"/>
      <c r="M28" s="566"/>
      <c r="N28" s="567"/>
      <c r="O28" s="568" t="s">
        <v>34</v>
      </c>
      <c r="P28" s="569"/>
      <c r="Q28" s="569"/>
      <c r="R28" s="570"/>
      <c r="S28" s="166" t="s">
        <v>94</v>
      </c>
      <c r="T28" s="569" t="s">
        <v>35</v>
      </c>
      <c r="U28" s="569"/>
      <c r="V28" s="570"/>
      <c r="W28" s="49"/>
      <c r="X28" s="571" t="s">
        <v>37</v>
      </c>
      <c r="Y28" s="572"/>
      <c r="Z28" s="573"/>
      <c r="AA28" s="50"/>
      <c r="AB28" s="401"/>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401"/>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01"/>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01"/>
    </row>
    <row r="32" spans="2:28" ht="15" customHeight="1" thickBot="1" x14ac:dyDescent="0.25">
      <c r="B32" s="14"/>
      <c r="C32" s="547"/>
      <c r="D32" s="548"/>
      <c r="E32" s="548"/>
      <c r="F32" s="548"/>
      <c r="G32" s="548"/>
      <c r="H32" s="548"/>
      <c r="I32" s="548"/>
      <c r="J32" s="549"/>
      <c r="K32" s="1055">
        <v>0</v>
      </c>
      <c r="L32" s="1056"/>
      <c r="M32" s="1056"/>
      <c r="N32" s="1056"/>
      <c r="O32" s="1056">
        <v>0.89</v>
      </c>
      <c r="P32" s="1056"/>
      <c r="Q32" s="1056"/>
      <c r="R32" s="1056"/>
      <c r="S32" s="1056">
        <v>0.9</v>
      </c>
      <c r="T32" s="1056"/>
      <c r="U32" s="1056">
        <v>0.99</v>
      </c>
      <c r="V32" s="1056"/>
      <c r="W32" s="1056"/>
      <c r="X32" s="1056">
        <v>1</v>
      </c>
      <c r="Y32" s="1056"/>
      <c r="Z32" s="1056">
        <v>1.1000000000000001</v>
      </c>
      <c r="AA32" s="1057"/>
      <c r="AB32" s="401"/>
    </row>
    <row r="33" spans="2:4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401"/>
    </row>
    <row r="34" spans="2:4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401"/>
    </row>
    <row r="35" spans="2:48" s="21" customFormat="1" ht="39" thickBot="1" x14ac:dyDescent="0.25">
      <c r="B35" s="20"/>
      <c r="C35" s="877" t="s">
        <v>45</v>
      </c>
      <c r="D35" s="878"/>
      <c r="E35" s="878"/>
      <c r="F35" s="878"/>
      <c r="G35" s="879"/>
      <c r="H35" s="404" t="s">
        <v>1094</v>
      </c>
      <c r="I35" s="404" t="s">
        <v>1095</v>
      </c>
      <c r="J35" s="402" t="s">
        <v>98</v>
      </c>
      <c r="K35" s="974" t="s">
        <v>49</v>
      </c>
      <c r="L35" s="975"/>
      <c r="M35" s="975"/>
      <c r="N35" s="975"/>
      <c r="O35" s="975"/>
      <c r="P35" s="975"/>
      <c r="Q35" s="975"/>
      <c r="R35" s="975"/>
      <c r="S35" s="975"/>
      <c r="T35" s="975"/>
      <c r="U35" s="975"/>
      <c r="V35" s="975"/>
      <c r="W35" s="975"/>
      <c r="X35" s="975"/>
      <c r="Y35" s="975"/>
      <c r="Z35" s="975"/>
      <c r="AA35" s="976"/>
      <c r="AB35" s="401"/>
    </row>
    <row r="36" spans="2:48" s="21" customFormat="1" ht="51.75" customHeight="1" x14ac:dyDescent="0.2">
      <c r="B36" s="20"/>
      <c r="C36" s="861" t="s">
        <v>263</v>
      </c>
      <c r="D36" s="1024"/>
      <c r="E36" s="1024"/>
      <c r="F36" s="1024"/>
      <c r="G36" s="1025"/>
      <c r="H36" s="159">
        <v>11</v>
      </c>
      <c r="I36" s="159">
        <v>10</v>
      </c>
      <c r="J36" s="226">
        <f>+(H36/I36)</f>
        <v>1.1000000000000001</v>
      </c>
      <c r="K36" s="1045" t="s">
        <v>1096</v>
      </c>
      <c r="L36" s="1046"/>
      <c r="M36" s="1046"/>
      <c r="N36" s="1046"/>
      <c r="O36" s="1046"/>
      <c r="P36" s="1046"/>
      <c r="Q36" s="1046"/>
      <c r="R36" s="1046"/>
      <c r="S36" s="1046"/>
      <c r="T36" s="1046"/>
      <c r="U36" s="1046"/>
      <c r="V36" s="1046"/>
      <c r="W36" s="1046"/>
      <c r="X36" s="1046"/>
      <c r="Y36" s="1046"/>
      <c r="Z36" s="1046"/>
      <c r="AA36" s="1047"/>
      <c r="AB36" s="401"/>
    </row>
    <row r="37" spans="2:48" s="21" customFormat="1" ht="48" customHeight="1" x14ac:dyDescent="0.2">
      <c r="B37" s="20"/>
      <c r="C37" s="861" t="s">
        <v>265</v>
      </c>
      <c r="D37" s="1024"/>
      <c r="E37" s="1024"/>
      <c r="F37" s="1024"/>
      <c r="G37" s="1025"/>
      <c r="H37" s="161">
        <v>8</v>
      </c>
      <c r="I37" s="161">
        <v>10</v>
      </c>
      <c r="J37" s="226">
        <f t="shared" ref="J37:J40" si="0">+(H37/I37)</f>
        <v>0.8</v>
      </c>
      <c r="K37" s="1045" t="s">
        <v>1097</v>
      </c>
      <c r="L37" s="1046"/>
      <c r="M37" s="1046"/>
      <c r="N37" s="1046"/>
      <c r="O37" s="1046"/>
      <c r="P37" s="1046"/>
      <c r="Q37" s="1046"/>
      <c r="R37" s="1046"/>
      <c r="S37" s="1046"/>
      <c r="T37" s="1046"/>
      <c r="U37" s="1046"/>
      <c r="V37" s="1046"/>
      <c r="W37" s="1046"/>
      <c r="X37" s="1046"/>
      <c r="Y37" s="1046"/>
      <c r="Z37" s="1046"/>
      <c r="AA37" s="1047"/>
      <c r="AB37" s="401"/>
    </row>
    <row r="38" spans="2:48" s="21" customFormat="1" ht="42.75" customHeight="1" x14ac:dyDescent="0.2">
      <c r="B38" s="20"/>
      <c r="C38" s="861" t="s">
        <v>270</v>
      </c>
      <c r="D38" s="1024"/>
      <c r="E38" s="1024"/>
      <c r="F38" s="1024"/>
      <c r="G38" s="1025"/>
      <c r="H38" s="159"/>
      <c r="I38" s="159">
        <v>10</v>
      </c>
      <c r="J38" s="226">
        <f t="shared" si="0"/>
        <v>0</v>
      </c>
      <c r="K38" s="1045"/>
      <c r="L38" s="1046"/>
      <c r="M38" s="1046"/>
      <c r="N38" s="1046"/>
      <c r="O38" s="1046"/>
      <c r="P38" s="1046"/>
      <c r="Q38" s="1046"/>
      <c r="R38" s="1046"/>
      <c r="S38" s="1046"/>
      <c r="T38" s="1046"/>
      <c r="U38" s="1046"/>
      <c r="V38" s="1046"/>
      <c r="W38" s="1046"/>
      <c r="X38" s="1046"/>
      <c r="Y38" s="1046"/>
      <c r="Z38" s="1046"/>
      <c r="AA38" s="1047"/>
      <c r="AB38" s="401"/>
    </row>
    <row r="39" spans="2:48" s="21" customFormat="1" ht="44.25" customHeight="1" thickBot="1" x14ac:dyDescent="0.25">
      <c r="B39" s="20"/>
      <c r="C39" s="861" t="s">
        <v>271</v>
      </c>
      <c r="D39" s="1024"/>
      <c r="E39" s="1024"/>
      <c r="F39" s="1024"/>
      <c r="G39" s="1025"/>
      <c r="H39" s="159"/>
      <c r="I39" s="159">
        <v>10</v>
      </c>
      <c r="J39" s="226">
        <f t="shared" si="0"/>
        <v>0</v>
      </c>
      <c r="K39" s="1045"/>
      <c r="L39" s="1046"/>
      <c r="M39" s="1046"/>
      <c r="N39" s="1046"/>
      <c r="O39" s="1046"/>
      <c r="P39" s="1046"/>
      <c r="Q39" s="1046"/>
      <c r="R39" s="1046"/>
      <c r="S39" s="1046"/>
      <c r="T39" s="1046"/>
      <c r="U39" s="1046"/>
      <c r="V39" s="1046"/>
      <c r="W39" s="1046"/>
      <c r="X39" s="1046"/>
      <c r="Y39" s="1046"/>
      <c r="Z39" s="1046"/>
      <c r="AA39" s="1047"/>
      <c r="AB39" s="401"/>
    </row>
    <row r="40" spans="2:48" s="21" customFormat="1" ht="15.75" customHeight="1" thickBot="1" x14ac:dyDescent="0.3">
      <c r="B40" s="20"/>
      <c r="C40" s="908" t="s">
        <v>68</v>
      </c>
      <c r="D40" s="909"/>
      <c r="E40" s="909"/>
      <c r="F40" s="909"/>
      <c r="G40" s="910"/>
      <c r="H40" s="435">
        <f>SUM(H36:H39)</f>
        <v>19</v>
      </c>
      <c r="I40" s="436">
        <f>SUM(I36:I39)</f>
        <v>40</v>
      </c>
      <c r="J40" s="226">
        <f t="shared" si="0"/>
        <v>0.47499999999999998</v>
      </c>
      <c r="K40" s="911"/>
      <c r="L40" s="912"/>
      <c r="M40" s="912"/>
      <c r="N40" s="912"/>
      <c r="O40" s="912"/>
      <c r="P40" s="912"/>
      <c r="Q40" s="912"/>
      <c r="R40" s="912"/>
      <c r="S40" s="912"/>
      <c r="T40" s="912"/>
      <c r="U40" s="912"/>
      <c r="V40" s="912"/>
      <c r="W40" s="912"/>
      <c r="X40" s="912"/>
      <c r="Y40" s="912"/>
      <c r="Z40" s="912"/>
      <c r="AA40" s="913"/>
      <c r="AB40" s="401"/>
    </row>
    <row r="41" spans="2:48"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401"/>
    </row>
    <row r="42" spans="2:48"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401"/>
    </row>
    <row r="43" spans="2:48"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401"/>
    </row>
    <row r="44" spans="2:48"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401"/>
    </row>
    <row r="45" spans="2:48" x14ac:dyDescent="0.2">
      <c r="B45" s="14"/>
      <c r="C45" s="890" t="s">
        <v>188</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401"/>
    </row>
    <row r="46" spans="2:4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401"/>
    </row>
    <row r="47" spans="2:4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401"/>
      <c r="AR47" s="21" t="s">
        <v>1098</v>
      </c>
      <c r="AS47" s="21" t="s">
        <v>1099</v>
      </c>
      <c r="AT47" s="21" t="s">
        <v>1100</v>
      </c>
      <c r="AU47" s="21" t="s">
        <v>1101</v>
      </c>
      <c r="AV47" s="21"/>
    </row>
    <row r="48" spans="2:4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401"/>
      <c r="AR48" s="21" t="s">
        <v>1040</v>
      </c>
      <c r="AS48" s="21">
        <v>11</v>
      </c>
      <c r="AT48" s="21">
        <v>11</v>
      </c>
      <c r="AU48" s="21">
        <v>10</v>
      </c>
      <c r="AV48" s="21"/>
    </row>
    <row r="49" spans="2:4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401"/>
      <c r="AR49" s="21" t="s">
        <v>1041</v>
      </c>
      <c r="AS49" s="21">
        <v>8</v>
      </c>
      <c r="AT49" s="21">
        <f>AS49+AT48</f>
        <v>19</v>
      </c>
      <c r="AU49" s="21">
        <v>10</v>
      </c>
      <c r="AV49" s="21"/>
    </row>
    <row r="50" spans="2:4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401"/>
      <c r="AR50" s="21" t="s">
        <v>1042</v>
      </c>
      <c r="AS50" s="21"/>
      <c r="AT50" s="21">
        <f t="shared" ref="AT50:AT51" si="1">AS50+AT49</f>
        <v>19</v>
      </c>
      <c r="AU50" s="21">
        <v>10</v>
      </c>
      <c r="AV50" s="21"/>
    </row>
    <row r="51" spans="2:4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401"/>
      <c r="AR51" s="21" t="s">
        <v>1043</v>
      </c>
      <c r="AS51" s="21"/>
      <c r="AT51" s="21">
        <f t="shared" si="1"/>
        <v>19</v>
      </c>
      <c r="AU51" s="21">
        <v>10</v>
      </c>
      <c r="AV51" s="21"/>
    </row>
    <row r="52" spans="2:4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401"/>
      <c r="AR52" s="21" t="s">
        <v>68</v>
      </c>
      <c r="AS52" s="21">
        <f>AS48+AS49+AS50+AS51</f>
        <v>19</v>
      </c>
      <c r="AT52" s="21">
        <f>AT51</f>
        <v>19</v>
      </c>
      <c r="AU52" s="21">
        <f>+(AU48+AU49+AU50+AU51)</f>
        <v>40</v>
      </c>
      <c r="AV52" s="21"/>
    </row>
    <row r="53" spans="2:4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401"/>
      <c r="AS53" s="437"/>
      <c r="AT53" s="437"/>
    </row>
    <row r="54" spans="2:4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401"/>
    </row>
    <row r="55" spans="2:4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401"/>
    </row>
    <row r="56" spans="2:4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401"/>
    </row>
    <row r="57" spans="2:48"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401"/>
    </row>
    <row r="58" spans="2:48"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48"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48"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row>
    <row r="61" spans="2:48"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row>
    <row r="62" spans="2:48" ht="16.5" thickBot="1" x14ac:dyDescent="0.25">
      <c r="B62" s="43"/>
      <c r="C62" s="902"/>
      <c r="D62" s="903"/>
      <c r="E62" s="903"/>
      <c r="F62" s="903"/>
      <c r="G62" s="904"/>
      <c r="H62" s="902"/>
      <c r="I62" s="904"/>
      <c r="J62" s="902"/>
      <c r="K62" s="903"/>
      <c r="L62" s="903"/>
      <c r="M62" s="904"/>
      <c r="N62" s="905"/>
      <c r="O62" s="906"/>
      <c r="P62" s="906"/>
      <c r="Q62" s="906"/>
      <c r="R62" s="906"/>
      <c r="S62" s="906"/>
      <c r="T62" s="906"/>
      <c r="U62" s="907"/>
      <c r="V62" s="1058"/>
      <c r="W62" s="1058"/>
      <c r="X62" s="1058"/>
      <c r="Y62" s="1058"/>
      <c r="Z62" s="1058"/>
      <c r="AA62" s="1059"/>
      <c r="AB62" s="42"/>
    </row>
    <row r="63" spans="2:48" ht="50.25" customHeight="1" thickBot="1" x14ac:dyDescent="0.25">
      <c r="B63" s="41"/>
      <c r="C63" s="861" t="s">
        <v>241</v>
      </c>
      <c r="D63" s="1024"/>
      <c r="E63" s="1024"/>
      <c r="F63" s="1024"/>
      <c r="G63" s="1025"/>
      <c r="H63" s="952">
        <v>14</v>
      </c>
      <c r="I63" s="952"/>
      <c r="J63" s="952">
        <v>11</v>
      </c>
      <c r="K63" s="952"/>
      <c r="L63" s="952"/>
      <c r="M63" s="952"/>
      <c r="N63" s="1010" t="s">
        <v>1102</v>
      </c>
      <c r="O63" s="1065"/>
      <c r="P63" s="1065"/>
      <c r="Q63" s="1065"/>
      <c r="R63" s="1065"/>
      <c r="S63" s="1065"/>
      <c r="T63" s="1065"/>
      <c r="U63" s="1066"/>
      <c r="V63" s="1010" t="s">
        <v>93</v>
      </c>
      <c r="W63" s="1065"/>
      <c r="X63" s="1065"/>
      <c r="Y63" s="1065"/>
      <c r="Z63" s="1065"/>
      <c r="AA63" s="1067"/>
      <c r="AB63" s="406"/>
    </row>
    <row r="64" spans="2:48" ht="31.5" customHeight="1" thickBot="1" x14ac:dyDescent="0.25">
      <c r="B64" s="41"/>
      <c r="C64" s="861" t="s">
        <v>243</v>
      </c>
      <c r="D64" s="1024"/>
      <c r="E64" s="1024"/>
      <c r="F64" s="1024"/>
      <c r="G64" s="1025"/>
      <c r="H64" s="1037">
        <v>10</v>
      </c>
      <c r="I64" s="1037"/>
      <c r="J64" s="1037">
        <v>8</v>
      </c>
      <c r="K64" s="1037"/>
      <c r="L64" s="1037"/>
      <c r="M64" s="1037"/>
      <c r="N64" s="1068" t="s">
        <v>1102</v>
      </c>
      <c r="O64" s="1069"/>
      <c r="P64" s="1069"/>
      <c r="Q64" s="1069"/>
      <c r="R64" s="1069"/>
      <c r="S64" s="1069"/>
      <c r="T64" s="1069"/>
      <c r="U64" s="1070"/>
      <c r="V64" s="1010" t="s">
        <v>93</v>
      </c>
      <c r="W64" s="1065"/>
      <c r="X64" s="1065"/>
      <c r="Y64" s="1065"/>
      <c r="Z64" s="1065"/>
      <c r="AA64" s="1067"/>
      <c r="AB64" s="406"/>
    </row>
    <row r="65" spans="2:28" ht="29.25" customHeight="1" thickBot="1" x14ac:dyDescent="0.25">
      <c r="B65" s="41"/>
      <c r="C65" s="861" t="s">
        <v>245</v>
      </c>
      <c r="D65" s="1024"/>
      <c r="E65" s="1024"/>
      <c r="F65" s="1024"/>
      <c r="G65" s="1025"/>
      <c r="H65" s="1037">
        <v>10</v>
      </c>
      <c r="I65" s="1037"/>
      <c r="J65" s="1037"/>
      <c r="K65" s="1037"/>
      <c r="L65" s="1037"/>
      <c r="M65" s="1037"/>
      <c r="N65" s="1068"/>
      <c r="O65" s="1069"/>
      <c r="P65" s="1069"/>
      <c r="Q65" s="1069"/>
      <c r="R65" s="1069"/>
      <c r="S65" s="1069"/>
      <c r="T65" s="1069"/>
      <c r="U65" s="1070"/>
      <c r="V65" s="1010"/>
      <c r="W65" s="1065"/>
      <c r="X65" s="1065"/>
      <c r="Y65" s="1065"/>
      <c r="Z65" s="1065"/>
      <c r="AA65" s="1067"/>
      <c r="AB65" s="406"/>
    </row>
    <row r="66" spans="2:28" ht="46.5" customHeight="1" x14ac:dyDescent="0.2">
      <c r="B66" s="41"/>
      <c r="C66" s="861" t="s">
        <v>246</v>
      </c>
      <c r="D66" s="1024"/>
      <c r="E66" s="1024"/>
      <c r="F66" s="1024"/>
      <c r="G66" s="1025"/>
      <c r="H66" s="1037">
        <v>6</v>
      </c>
      <c r="I66" s="1037"/>
      <c r="J66" s="1037"/>
      <c r="K66" s="1037"/>
      <c r="L66" s="1037"/>
      <c r="M66" s="1037"/>
      <c r="N66" s="1010"/>
      <c r="O66" s="1065"/>
      <c r="P66" s="1065"/>
      <c r="Q66" s="1065"/>
      <c r="R66" s="1065"/>
      <c r="S66" s="1065"/>
      <c r="T66" s="1065"/>
      <c r="U66" s="1066"/>
      <c r="V66" s="1010"/>
      <c r="W66" s="1065"/>
      <c r="X66" s="1065"/>
      <c r="Y66" s="1065"/>
      <c r="Z66" s="1065"/>
      <c r="AA66" s="1067"/>
      <c r="AB66" s="406"/>
    </row>
    <row r="67" spans="2:28" x14ac:dyDescent="0.2">
      <c r="B67" s="41"/>
      <c r="C67" s="635"/>
      <c r="D67" s="636"/>
      <c r="E67" s="636"/>
      <c r="F67" s="636"/>
      <c r="G67" s="636"/>
      <c r="H67" s="636"/>
      <c r="I67" s="636"/>
      <c r="J67" s="636"/>
      <c r="K67" s="636"/>
      <c r="L67" s="636"/>
      <c r="M67" s="636"/>
      <c r="N67" s="961"/>
      <c r="O67" s="962"/>
      <c r="P67" s="962"/>
      <c r="Q67" s="962"/>
      <c r="R67" s="962"/>
      <c r="S67" s="962"/>
      <c r="T67" s="962"/>
      <c r="U67" s="963"/>
      <c r="V67" s="961"/>
      <c r="W67" s="962"/>
      <c r="X67" s="962"/>
      <c r="Y67" s="962"/>
      <c r="Z67" s="962"/>
      <c r="AA67" s="964"/>
      <c r="AB67" s="406"/>
    </row>
    <row r="68" spans="2:28" x14ac:dyDescent="0.2">
      <c r="B68" s="41"/>
      <c r="C68" s="635"/>
      <c r="D68" s="636"/>
      <c r="E68" s="636"/>
      <c r="F68" s="636"/>
      <c r="G68" s="636"/>
      <c r="H68" s="636"/>
      <c r="I68" s="636"/>
      <c r="J68" s="636"/>
      <c r="K68" s="636"/>
      <c r="L68" s="636"/>
      <c r="M68" s="636"/>
      <c r="N68" s="961"/>
      <c r="O68" s="962"/>
      <c r="P68" s="962"/>
      <c r="Q68" s="962"/>
      <c r="R68" s="962"/>
      <c r="S68" s="962"/>
      <c r="T68" s="962"/>
      <c r="U68" s="963"/>
      <c r="V68" s="961"/>
      <c r="W68" s="962"/>
      <c r="X68" s="962"/>
      <c r="Y68" s="962"/>
      <c r="Z68" s="962"/>
      <c r="AA68" s="964"/>
      <c r="AB68" s="406"/>
    </row>
    <row r="69" spans="2:28" x14ac:dyDescent="0.2">
      <c r="B69" s="41"/>
      <c r="C69" s="635"/>
      <c r="D69" s="636"/>
      <c r="E69" s="636"/>
      <c r="F69" s="636"/>
      <c r="G69" s="636"/>
      <c r="H69" s="636"/>
      <c r="I69" s="636"/>
      <c r="J69" s="636"/>
      <c r="K69" s="636"/>
      <c r="L69" s="636"/>
      <c r="M69" s="636"/>
      <c r="N69" s="961"/>
      <c r="O69" s="962"/>
      <c r="P69" s="962"/>
      <c r="Q69" s="962"/>
      <c r="R69" s="962"/>
      <c r="S69" s="962"/>
      <c r="T69" s="962"/>
      <c r="U69" s="963"/>
      <c r="V69" s="961"/>
      <c r="W69" s="962"/>
      <c r="X69" s="962"/>
      <c r="Y69" s="962"/>
      <c r="Z69" s="962"/>
      <c r="AA69" s="964"/>
      <c r="AB69" s="406"/>
    </row>
    <row r="70" spans="2:28" x14ac:dyDescent="0.2">
      <c r="B70" s="41"/>
      <c r="C70" s="635"/>
      <c r="D70" s="636"/>
      <c r="E70" s="636"/>
      <c r="F70" s="636"/>
      <c r="G70" s="636"/>
      <c r="H70" s="636"/>
      <c r="I70" s="636"/>
      <c r="J70" s="636"/>
      <c r="K70" s="636"/>
      <c r="L70" s="636"/>
      <c r="M70" s="636"/>
      <c r="N70" s="961"/>
      <c r="O70" s="962"/>
      <c r="P70" s="962"/>
      <c r="Q70" s="962"/>
      <c r="R70" s="962"/>
      <c r="S70" s="962"/>
      <c r="T70" s="962"/>
      <c r="U70" s="963"/>
      <c r="V70" s="961"/>
      <c r="W70" s="962"/>
      <c r="X70" s="962"/>
      <c r="Y70" s="962"/>
      <c r="Z70" s="962"/>
      <c r="AA70" s="964"/>
      <c r="AB70" s="406"/>
    </row>
    <row r="71" spans="2:28" x14ac:dyDescent="0.2">
      <c r="B71" s="41"/>
      <c r="C71" s="635"/>
      <c r="D71" s="636"/>
      <c r="E71" s="636"/>
      <c r="F71" s="636"/>
      <c r="G71" s="636"/>
      <c r="H71" s="636"/>
      <c r="I71" s="636"/>
      <c r="J71" s="636"/>
      <c r="K71" s="636"/>
      <c r="L71" s="636"/>
      <c r="M71" s="636"/>
      <c r="N71" s="961"/>
      <c r="O71" s="962"/>
      <c r="P71" s="962"/>
      <c r="Q71" s="962"/>
      <c r="R71" s="962"/>
      <c r="S71" s="962"/>
      <c r="T71" s="962"/>
      <c r="U71" s="963"/>
      <c r="V71" s="961"/>
      <c r="W71" s="962"/>
      <c r="X71" s="962"/>
      <c r="Y71" s="962"/>
      <c r="Z71" s="962"/>
      <c r="AA71" s="964"/>
      <c r="AB71" s="406"/>
    </row>
    <row r="72" spans="2:28" x14ac:dyDescent="0.2">
      <c r="B72" s="41"/>
      <c r="C72" s="635"/>
      <c r="D72" s="636"/>
      <c r="E72" s="636"/>
      <c r="F72" s="636"/>
      <c r="G72" s="636"/>
      <c r="H72" s="636"/>
      <c r="I72" s="636"/>
      <c r="J72" s="636"/>
      <c r="K72" s="636"/>
      <c r="L72" s="636"/>
      <c r="M72" s="636"/>
      <c r="N72" s="961"/>
      <c r="O72" s="962"/>
      <c r="P72" s="962"/>
      <c r="Q72" s="962"/>
      <c r="R72" s="962"/>
      <c r="S72" s="962"/>
      <c r="T72" s="962"/>
      <c r="U72" s="963"/>
      <c r="V72" s="961"/>
      <c r="W72" s="962"/>
      <c r="X72" s="962"/>
      <c r="Y72" s="962"/>
      <c r="Z72" s="962"/>
      <c r="AA72" s="964"/>
      <c r="AB72" s="406"/>
    </row>
    <row r="73" spans="2:28" x14ac:dyDescent="0.2">
      <c r="B73" s="41"/>
      <c r="C73" s="635"/>
      <c r="D73" s="636"/>
      <c r="E73" s="636"/>
      <c r="F73" s="636"/>
      <c r="G73" s="636"/>
      <c r="H73" s="636"/>
      <c r="I73" s="636"/>
      <c r="J73" s="636"/>
      <c r="K73" s="636"/>
      <c r="L73" s="636"/>
      <c r="M73" s="636"/>
      <c r="N73" s="961"/>
      <c r="O73" s="962"/>
      <c r="P73" s="962"/>
      <c r="Q73" s="962"/>
      <c r="R73" s="962"/>
      <c r="S73" s="962"/>
      <c r="T73" s="962"/>
      <c r="U73" s="963"/>
      <c r="V73" s="961"/>
      <c r="W73" s="962"/>
      <c r="X73" s="962"/>
      <c r="Y73" s="962"/>
      <c r="Z73" s="962"/>
      <c r="AA73" s="964"/>
      <c r="AB73" s="406"/>
    </row>
    <row r="74" spans="2:28" ht="15.75" customHeight="1" thickBot="1" x14ac:dyDescent="0.25">
      <c r="B74" s="41"/>
      <c r="C74" s="637"/>
      <c r="D74" s="638"/>
      <c r="E74" s="638"/>
      <c r="F74" s="638"/>
      <c r="G74" s="638"/>
      <c r="H74" s="638"/>
      <c r="I74" s="638"/>
      <c r="J74" s="638"/>
      <c r="K74" s="638"/>
      <c r="L74" s="638"/>
      <c r="M74" s="638"/>
      <c r="N74" s="965"/>
      <c r="O74" s="966"/>
      <c r="P74" s="966"/>
      <c r="Q74" s="966"/>
      <c r="R74" s="966"/>
      <c r="S74" s="966"/>
      <c r="T74" s="966"/>
      <c r="U74" s="967"/>
      <c r="V74" s="965"/>
      <c r="W74" s="966"/>
      <c r="X74" s="966"/>
      <c r="Y74" s="966"/>
      <c r="Z74" s="966"/>
      <c r="AA74" s="968"/>
      <c r="AB74" s="406"/>
    </row>
    <row r="75" spans="2:28"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N114"/>
  <sheetViews>
    <sheetView workbookViewId="0">
      <selection activeCell="AI11" sqref="AI11"/>
    </sheetView>
  </sheetViews>
  <sheetFormatPr baseColWidth="10" defaultColWidth="3.7109375" defaultRowHeight="14.25" x14ac:dyDescent="0.2"/>
  <cols>
    <col min="1" max="1" width="3.7109375" style="405"/>
    <col min="2" max="2" width="2.85546875" style="405" customWidth="1"/>
    <col min="3" max="6" width="2.7109375" style="405" customWidth="1"/>
    <col min="7" max="7" width="4.28515625" style="405" customWidth="1"/>
    <col min="8" max="8" width="15" style="405" customWidth="1"/>
    <col min="9" max="9" width="13.42578125" style="405" customWidth="1"/>
    <col min="10" max="10" width="15" style="405" customWidth="1"/>
    <col min="11" max="12" width="3.42578125" style="405" customWidth="1"/>
    <col min="13" max="15" width="2.7109375" style="405" customWidth="1"/>
    <col min="16" max="16" width="3.42578125" style="405" customWidth="1"/>
    <col min="17" max="17" width="3.5703125" style="405" customWidth="1"/>
    <col min="18" max="18" width="3.7109375" style="405"/>
    <col min="19" max="19" width="3.28515625" style="405" customWidth="1"/>
    <col min="20" max="20" width="7.42578125" style="405" customWidth="1"/>
    <col min="21" max="21" width="3.5703125" style="405" customWidth="1"/>
    <col min="22" max="22" width="3.7109375" style="405"/>
    <col min="23" max="23" width="6" style="405" customWidth="1"/>
    <col min="24" max="25" width="5" style="405" customWidth="1"/>
    <col min="26" max="26" width="6.7109375" style="405" customWidth="1"/>
    <col min="27" max="27" width="4.140625" style="405" customWidth="1"/>
    <col min="28" max="32" width="2" style="405" customWidth="1"/>
    <col min="33" max="33" width="1.7109375" style="405" customWidth="1"/>
    <col min="34" max="34" width="2" style="405" hidden="1" customWidth="1"/>
    <col min="35" max="35" width="43.85546875" style="405" customWidth="1"/>
    <col min="36" max="36" width="13.7109375" style="405" customWidth="1"/>
    <col min="37" max="37" width="14" style="405" customWidth="1"/>
    <col min="38" max="38" width="14.5703125" style="405" customWidth="1"/>
    <col min="39" max="39" width="17.28515625" style="405" customWidth="1"/>
    <col min="40" max="40" width="7.5703125" style="405" customWidth="1"/>
    <col min="41" max="16384" width="3.7109375" style="405"/>
  </cols>
  <sheetData>
    <row r="1" spans="2:35" ht="15" thickBot="1" x14ac:dyDescent="0.25">
      <c r="B1" s="1"/>
      <c r="C1" s="1"/>
      <c r="D1" s="1"/>
      <c r="E1" s="1"/>
      <c r="F1" s="1"/>
    </row>
    <row r="2" spans="2:35"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c r="AC2" s="438"/>
      <c r="AD2" s="438"/>
      <c r="AE2" s="438"/>
      <c r="AF2" s="438"/>
      <c r="AG2" s="438"/>
      <c r="AH2" s="438"/>
      <c r="AI2" s="438"/>
    </row>
    <row r="3" spans="2:35"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c r="AC3" s="3"/>
      <c r="AD3" s="3"/>
      <c r="AE3" s="3"/>
      <c r="AF3" s="3"/>
      <c r="AG3" s="3"/>
      <c r="AH3" s="3"/>
      <c r="AI3" s="3"/>
    </row>
    <row r="4" spans="2:35"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c r="AC4" s="3"/>
      <c r="AD4" s="3"/>
      <c r="AE4" s="3"/>
      <c r="AF4" s="3"/>
      <c r="AG4" s="3"/>
      <c r="AH4" s="3"/>
      <c r="AI4" s="3"/>
    </row>
    <row r="5" spans="2:35"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row>
    <row r="6" spans="2:35"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c r="AC6" s="11"/>
      <c r="AD6" s="11"/>
      <c r="AE6" s="11"/>
      <c r="AF6" s="11"/>
      <c r="AG6" s="11"/>
      <c r="AH6" s="11"/>
      <c r="AI6" s="11"/>
    </row>
    <row r="7" spans="2:35" ht="15" customHeight="1" x14ac:dyDescent="0.2">
      <c r="B7" s="9"/>
      <c r="C7" s="599" t="s">
        <v>4</v>
      </c>
      <c r="D7" s="600"/>
      <c r="E7" s="600"/>
      <c r="F7" s="600"/>
      <c r="G7" s="600"/>
      <c r="H7" s="601"/>
      <c r="I7" s="773" t="s">
        <v>1017</v>
      </c>
      <c r="J7" s="774"/>
      <c r="K7" s="774"/>
      <c r="L7" s="774"/>
      <c r="M7" s="774"/>
      <c r="N7" s="774"/>
      <c r="O7" s="774"/>
      <c r="P7" s="774"/>
      <c r="Q7" s="774"/>
      <c r="R7" s="774"/>
      <c r="S7" s="774"/>
      <c r="T7" s="774"/>
      <c r="U7" s="774"/>
      <c r="V7" s="774"/>
      <c r="W7" s="774"/>
      <c r="X7" s="774"/>
      <c r="Y7" s="774"/>
      <c r="Z7" s="774"/>
      <c r="AA7" s="775"/>
      <c r="AB7" s="10"/>
      <c r="AC7" s="11"/>
      <c r="AD7" s="11"/>
      <c r="AE7" s="11"/>
      <c r="AF7" s="11"/>
      <c r="AG7" s="11"/>
      <c r="AH7" s="11"/>
      <c r="AI7" s="11"/>
    </row>
    <row r="8" spans="2:35"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c r="AC8" s="11"/>
      <c r="AD8" s="11"/>
      <c r="AE8" s="11"/>
      <c r="AF8" s="11"/>
      <c r="AG8" s="11"/>
      <c r="AH8" s="11"/>
      <c r="AI8" s="11"/>
    </row>
    <row r="9" spans="2:35"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c r="AC9" s="11"/>
      <c r="AD9" s="11"/>
      <c r="AE9" s="11"/>
      <c r="AF9" s="11"/>
      <c r="AG9" s="11"/>
      <c r="AH9" s="11"/>
      <c r="AI9" s="11"/>
    </row>
    <row r="10" spans="2:35" ht="15" customHeight="1" thickBot="1" x14ac:dyDescent="0.25">
      <c r="B10" s="9"/>
      <c r="C10" s="599" t="s">
        <v>6</v>
      </c>
      <c r="D10" s="600"/>
      <c r="E10" s="600"/>
      <c r="F10" s="600"/>
      <c r="G10" s="600"/>
      <c r="H10" s="601"/>
      <c r="I10" s="614" t="s">
        <v>1103</v>
      </c>
      <c r="J10" s="615"/>
      <c r="K10" s="615"/>
      <c r="L10" s="615"/>
      <c r="M10" s="615"/>
      <c r="N10" s="615"/>
      <c r="O10" s="615"/>
      <c r="P10" s="615"/>
      <c r="Q10" s="616"/>
      <c r="R10" s="620" t="s">
        <v>8</v>
      </c>
      <c r="S10" s="621"/>
      <c r="T10" s="621"/>
      <c r="U10" s="622"/>
      <c r="V10" s="574" t="s">
        <v>9</v>
      </c>
      <c r="W10" s="575"/>
      <c r="X10" s="575"/>
      <c r="Y10" s="575"/>
      <c r="Z10" s="575"/>
      <c r="AA10" s="576"/>
      <c r="AB10" s="10"/>
      <c r="AC10" s="11"/>
      <c r="AD10" s="11"/>
      <c r="AE10" s="11"/>
      <c r="AF10" s="11"/>
      <c r="AG10" s="11"/>
      <c r="AH10" s="11"/>
      <c r="AI10" s="11"/>
    </row>
    <row r="11" spans="2:35" ht="28.5" customHeight="1" thickBot="1" x14ac:dyDescent="0.25">
      <c r="B11" s="9"/>
      <c r="C11" s="602"/>
      <c r="D11" s="603"/>
      <c r="E11" s="603"/>
      <c r="F11" s="603"/>
      <c r="G11" s="603"/>
      <c r="H11" s="604"/>
      <c r="I11" s="617"/>
      <c r="J11" s="618"/>
      <c r="K11" s="618"/>
      <c r="L11" s="618"/>
      <c r="M11" s="618"/>
      <c r="N11" s="618"/>
      <c r="O11" s="618"/>
      <c r="P11" s="618"/>
      <c r="Q11" s="619"/>
      <c r="R11" s="564" t="s">
        <v>1104</v>
      </c>
      <c r="S11" s="623"/>
      <c r="T11" s="623"/>
      <c r="U11" s="624"/>
      <c r="V11" s="598" t="s">
        <v>686</v>
      </c>
      <c r="W11" s="625"/>
      <c r="X11" s="625"/>
      <c r="Y11" s="625"/>
      <c r="Z11" s="625"/>
      <c r="AA11" s="626"/>
      <c r="AB11" s="10"/>
      <c r="AC11" s="11"/>
      <c r="AD11" s="11"/>
      <c r="AE11" s="11"/>
      <c r="AF11" s="11"/>
      <c r="AG11" s="11"/>
      <c r="AH11" s="11"/>
      <c r="AI11" s="11"/>
    </row>
    <row r="12" spans="2:35"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401"/>
      <c r="AC12" s="15"/>
      <c r="AD12" s="15"/>
      <c r="AE12" s="15"/>
      <c r="AF12" s="15"/>
      <c r="AG12" s="15"/>
      <c r="AH12" s="15"/>
      <c r="AI12" s="15"/>
    </row>
    <row r="13" spans="2:35" ht="15" customHeight="1" x14ac:dyDescent="0.2">
      <c r="B13" s="14"/>
      <c r="C13" s="599" t="s">
        <v>11</v>
      </c>
      <c r="D13" s="600"/>
      <c r="E13" s="600"/>
      <c r="F13" s="600"/>
      <c r="G13" s="600"/>
      <c r="H13" s="601"/>
      <c r="I13" s="657" t="s">
        <v>1105</v>
      </c>
      <c r="J13" s="658"/>
      <c r="K13" s="658"/>
      <c r="L13" s="658"/>
      <c r="M13" s="658"/>
      <c r="N13" s="658"/>
      <c r="O13" s="658"/>
      <c r="P13" s="658"/>
      <c r="Q13" s="658"/>
      <c r="R13" s="658"/>
      <c r="S13" s="659"/>
      <c r="T13" s="599" t="s">
        <v>13</v>
      </c>
      <c r="U13" s="600"/>
      <c r="V13" s="600"/>
      <c r="W13" s="600"/>
      <c r="X13" s="600"/>
      <c r="Y13" s="600"/>
      <c r="Z13" s="600"/>
      <c r="AA13" s="601"/>
      <c r="AB13" s="401"/>
      <c r="AC13" s="15"/>
      <c r="AD13" s="15"/>
      <c r="AE13" s="15"/>
      <c r="AF13" s="15"/>
      <c r="AG13" s="15"/>
      <c r="AH13" s="15"/>
      <c r="AI13" s="15"/>
    </row>
    <row r="14" spans="2:35" ht="30"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401"/>
      <c r="AC14" s="15"/>
      <c r="AD14" s="15"/>
      <c r="AE14" s="15"/>
      <c r="AF14" s="15"/>
      <c r="AG14" s="15"/>
      <c r="AH14" s="15"/>
      <c r="AI14" s="15"/>
    </row>
    <row r="15" spans="2:35"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401"/>
      <c r="AC15" s="15"/>
      <c r="AD15" s="15"/>
      <c r="AE15" s="15"/>
      <c r="AF15" s="15"/>
      <c r="AG15" s="15"/>
      <c r="AH15" s="15"/>
      <c r="AI15" s="15"/>
    </row>
    <row r="16" spans="2:35" ht="57.75" customHeight="1" thickBot="1" x14ac:dyDescent="0.25">
      <c r="B16" s="14"/>
      <c r="C16" s="558" t="s">
        <v>15</v>
      </c>
      <c r="D16" s="559"/>
      <c r="E16" s="559"/>
      <c r="F16" s="559"/>
      <c r="G16" s="559"/>
      <c r="H16" s="560"/>
      <c r="I16" s="561" t="s">
        <v>1106</v>
      </c>
      <c r="J16" s="562"/>
      <c r="K16" s="562"/>
      <c r="L16" s="562"/>
      <c r="M16" s="562"/>
      <c r="N16" s="562"/>
      <c r="O16" s="562"/>
      <c r="P16" s="562"/>
      <c r="Q16" s="562"/>
      <c r="R16" s="562"/>
      <c r="S16" s="562"/>
      <c r="T16" s="562"/>
      <c r="U16" s="562"/>
      <c r="V16" s="562"/>
      <c r="W16" s="562"/>
      <c r="X16" s="562"/>
      <c r="Y16" s="562"/>
      <c r="Z16" s="562"/>
      <c r="AA16" s="563"/>
      <c r="AB16" s="401"/>
      <c r="AC16" s="15"/>
      <c r="AD16" s="15"/>
      <c r="AE16" s="15"/>
      <c r="AF16" s="15"/>
      <c r="AG16" s="15"/>
      <c r="AH16" s="15"/>
      <c r="AI16" s="15"/>
    </row>
    <row r="17" spans="2:35"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401"/>
      <c r="AC17" s="15"/>
      <c r="AD17" s="15"/>
      <c r="AE17" s="15"/>
      <c r="AF17" s="15"/>
      <c r="AG17" s="15"/>
      <c r="AH17" s="15"/>
      <c r="AI17" s="15"/>
    </row>
    <row r="18" spans="2:35" ht="57.6" customHeight="1" thickBot="1" x14ac:dyDescent="0.25">
      <c r="B18" s="14"/>
      <c r="C18" s="558" t="s">
        <v>17</v>
      </c>
      <c r="D18" s="559"/>
      <c r="E18" s="559"/>
      <c r="F18" s="559"/>
      <c r="G18" s="559"/>
      <c r="H18" s="560"/>
      <c r="I18" s="561" t="s">
        <v>1107</v>
      </c>
      <c r="J18" s="562"/>
      <c r="K18" s="562"/>
      <c r="L18" s="562"/>
      <c r="M18" s="562"/>
      <c r="N18" s="562"/>
      <c r="O18" s="562"/>
      <c r="P18" s="562"/>
      <c r="Q18" s="562"/>
      <c r="R18" s="562"/>
      <c r="S18" s="562"/>
      <c r="T18" s="562"/>
      <c r="U18" s="562"/>
      <c r="V18" s="562"/>
      <c r="W18" s="562"/>
      <c r="X18" s="562"/>
      <c r="Y18" s="562"/>
      <c r="Z18" s="562"/>
      <c r="AA18" s="563"/>
      <c r="AB18" s="401"/>
      <c r="AC18" s="15"/>
      <c r="AD18" s="15"/>
      <c r="AE18" s="15"/>
      <c r="AF18" s="15"/>
      <c r="AG18" s="15"/>
      <c r="AH18" s="15"/>
      <c r="AI18" s="15"/>
    </row>
    <row r="19" spans="2:35"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401"/>
      <c r="AC19" s="15"/>
      <c r="AD19" s="15"/>
      <c r="AE19" s="15"/>
      <c r="AF19" s="15"/>
      <c r="AG19" s="15"/>
      <c r="AH19" s="15"/>
      <c r="AI19" s="15"/>
    </row>
    <row r="20" spans="2:35" ht="22.5" customHeight="1" x14ac:dyDescent="0.2">
      <c r="B20" s="14"/>
      <c r="C20" s="583" t="s">
        <v>19</v>
      </c>
      <c r="D20" s="584"/>
      <c r="E20" s="584"/>
      <c r="F20" s="584"/>
      <c r="G20" s="584"/>
      <c r="H20" s="585"/>
      <c r="I20" s="589" t="s">
        <v>1023</v>
      </c>
      <c r="J20" s="590"/>
      <c r="K20" s="590"/>
      <c r="L20" s="591"/>
      <c r="M20" s="574" t="s">
        <v>21</v>
      </c>
      <c r="N20" s="575"/>
      <c r="O20" s="575"/>
      <c r="P20" s="575"/>
      <c r="Q20" s="575"/>
      <c r="R20" s="575"/>
      <c r="S20" s="576"/>
      <c r="T20" s="574" t="s">
        <v>22</v>
      </c>
      <c r="U20" s="575"/>
      <c r="V20" s="575"/>
      <c r="W20" s="575"/>
      <c r="X20" s="575"/>
      <c r="Y20" s="575"/>
      <c r="Z20" s="575"/>
      <c r="AA20" s="576"/>
      <c r="AB20" s="401"/>
      <c r="AC20" s="15"/>
      <c r="AD20" s="15"/>
      <c r="AE20" s="15"/>
      <c r="AF20" s="15"/>
      <c r="AG20" s="15"/>
      <c r="AH20" s="15"/>
      <c r="AI20" s="15"/>
    </row>
    <row r="21" spans="2:35" ht="30.75" customHeight="1" thickBot="1" x14ac:dyDescent="0.25">
      <c r="B21" s="14"/>
      <c r="C21" s="586"/>
      <c r="D21" s="587"/>
      <c r="E21" s="587"/>
      <c r="F21" s="587"/>
      <c r="G21" s="587"/>
      <c r="H21" s="588"/>
      <c r="I21" s="592"/>
      <c r="J21" s="593"/>
      <c r="K21" s="593"/>
      <c r="L21" s="594"/>
      <c r="M21" s="595" t="s">
        <v>213</v>
      </c>
      <c r="N21" s="596"/>
      <c r="O21" s="596"/>
      <c r="P21" s="596"/>
      <c r="Q21" s="596"/>
      <c r="R21" s="596"/>
      <c r="S21" s="597"/>
      <c r="T21" s="595" t="s">
        <v>24</v>
      </c>
      <c r="U21" s="596"/>
      <c r="V21" s="596"/>
      <c r="W21" s="596"/>
      <c r="X21" s="596"/>
      <c r="Y21" s="596"/>
      <c r="Z21" s="597"/>
      <c r="AA21" s="403"/>
      <c r="AB21" s="401"/>
      <c r="AC21" s="15"/>
      <c r="AD21" s="15"/>
      <c r="AE21" s="15"/>
      <c r="AF21" s="15"/>
      <c r="AG21" s="15"/>
      <c r="AH21" s="15"/>
      <c r="AI21" s="15"/>
    </row>
    <row r="22" spans="2:35"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401"/>
      <c r="AC22" s="15"/>
      <c r="AD22" s="15"/>
      <c r="AE22" s="15"/>
      <c r="AF22" s="15"/>
      <c r="AG22" s="15"/>
      <c r="AH22" s="15"/>
      <c r="AI22" s="15"/>
    </row>
    <row r="23" spans="2:35"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401"/>
      <c r="AC23" s="15"/>
      <c r="AD23" s="15"/>
      <c r="AE23" s="15"/>
      <c r="AF23" s="15"/>
      <c r="AG23" s="15"/>
      <c r="AH23" s="15"/>
      <c r="AI23" s="15"/>
    </row>
    <row r="24" spans="2:35" ht="15.75" customHeight="1" thickBot="1" x14ac:dyDescent="0.25">
      <c r="B24" s="14"/>
      <c r="C24" s="577" t="s">
        <v>1108</v>
      </c>
      <c r="D24" s="578"/>
      <c r="E24" s="578"/>
      <c r="F24" s="578"/>
      <c r="G24" s="578"/>
      <c r="H24" s="578"/>
      <c r="I24" s="579"/>
      <c r="J24" s="577" t="s">
        <v>1025</v>
      </c>
      <c r="K24" s="578"/>
      <c r="L24" s="578"/>
      <c r="M24" s="578"/>
      <c r="N24" s="578"/>
      <c r="O24" s="578"/>
      <c r="P24" s="579"/>
      <c r="Q24" s="969" t="s">
        <v>1026</v>
      </c>
      <c r="R24" s="538"/>
      <c r="S24" s="538"/>
      <c r="T24" s="538"/>
      <c r="U24" s="538"/>
      <c r="V24" s="538"/>
      <c r="W24" s="538"/>
      <c r="X24" s="538"/>
      <c r="Y24" s="538"/>
      <c r="Z24" s="538"/>
      <c r="AA24" s="540"/>
      <c r="AB24" s="401"/>
      <c r="AC24" s="15"/>
      <c r="AD24" s="15"/>
      <c r="AE24" s="15"/>
      <c r="AF24" s="15"/>
      <c r="AG24" s="15"/>
      <c r="AH24" s="15"/>
      <c r="AI24" s="15"/>
    </row>
    <row r="25" spans="2:35"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401"/>
      <c r="AC25" s="15"/>
      <c r="AD25" s="15"/>
      <c r="AE25" s="15"/>
      <c r="AF25" s="15"/>
      <c r="AG25" s="15"/>
      <c r="AH25" s="15"/>
      <c r="AI25" s="15"/>
    </row>
    <row r="26" spans="2:35" ht="33" customHeight="1" thickBot="1" x14ac:dyDescent="0.25">
      <c r="B26" s="14"/>
      <c r="C26" s="558" t="s">
        <v>31</v>
      </c>
      <c r="D26" s="559"/>
      <c r="E26" s="559"/>
      <c r="F26" s="559"/>
      <c r="G26" s="559"/>
      <c r="H26" s="560"/>
      <c r="I26" s="561" t="s">
        <v>1109</v>
      </c>
      <c r="J26" s="562"/>
      <c r="K26" s="562"/>
      <c r="L26" s="562"/>
      <c r="M26" s="562"/>
      <c r="N26" s="562"/>
      <c r="O26" s="562"/>
      <c r="P26" s="562"/>
      <c r="Q26" s="562"/>
      <c r="R26" s="562"/>
      <c r="S26" s="562"/>
      <c r="T26" s="562"/>
      <c r="U26" s="562"/>
      <c r="V26" s="562"/>
      <c r="W26" s="562"/>
      <c r="X26" s="562"/>
      <c r="Y26" s="562"/>
      <c r="Z26" s="562"/>
      <c r="AA26" s="563"/>
      <c r="AB26" s="401"/>
      <c r="AC26" s="15"/>
      <c r="AD26" s="15"/>
      <c r="AE26" s="15"/>
      <c r="AF26" s="15"/>
      <c r="AG26" s="15"/>
      <c r="AH26" s="15"/>
      <c r="AI26" s="15"/>
    </row>
    <row r="27" spans="2:35"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401"/>
      <c r="AC27" s="15"/>
      <c r="AD27" s="15"/>
      <c r="AE27" s="15"/>
      <c r="AF27" s="15"/>
      <c r="AG27" s="15"/>
      <c r="AH27" s="15"/>
      <c r="AI27" s="15"/>
    </row>
    <row r="28" spans="2:35" ht="53.25" customHeight="1" thickBot="1" x14ac:dyDescent="0.25">
      <c r="B28" s="14"/>
      <c r="C28" s="558" t="s">
        <v>837</v>
      </c>
      <c r="D28" s="559"/>
      <c r="E28" s="559"/>
      <c r="F28" s="559"/>
      <c r="G28" s="559"/>
      <c r="H28" s="560"/>
      <c r="I28" s="564">
        <v>1</v>
      </c>
      <c r="J28" s="561"/>
      <c r="K28" s="565" t="s">
        <v>33</v>
      </c>
      <c r="L28" s="566"/>
      <c r="M28" s="566"/>
      <c r="N28" s="567"/>
      <c r="O28" s="568" t="s">
        <v>34</v>
      </c>
      <c r="P28" s="569"/>
      <c r="Q28" s="569"/>
      <c r="R28" s="570"/>
      <c r="S28" s="166" t="s">
        <v>94</v>
      </c>
      <c r="T28" s="569" t="s">
        <v>35</v>
      </c>
      <c r="U28" s="569"/>
      <c r="V28" s="570"/>
      <c r="W28" s="49"/>
      <c r="X28" s="571" t="s">
        <v>37</v>
      </c>
      <c r="Y28" s="572"/>
      <c r="Z28" s="573"/>
      <c r="AA28" s="50"/>
      <c r="AB28" s="401"/>
      <c r="AC28" s="15"/>
      <c r="AD28" s="15"/>
      <c r="AE28" s="15"/>
      <c r="AF28" s="15"/>
      <c r="AG28" s="15"/>
      <c r="AH28" s="15"/>
      <c r="AI28" s="15"/>
    </row>
    <row r="29" spans="2:35"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401"/>
      <c r="AC29" s="15"/>
      <c r="AD29" s="15"/>
      <c r="AE29" s="15"/>
      <c r="AF29" s="15"/>
      <c r="AG29" s="15"/>
      <c r="AH29" s="15"/>
      <c r="AI29" s="15"/>
    </row>
    <row r="30" spans="2:35"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01"/>
      <c r="AC30" s="15"/>
      <c r="AD30" s="15"/>
      <c r="AE30" s="15"/>
      <c r="AF30" s="15"/>
      <c r="AG30" s="15"/>
      <c r="AH30" s="15"/>
      <c r="AI30" s="15"/>
    </row>
    <row r="31" spans="2:35"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01"/>
      <c r="AC31" s="15"/>
      <c r="AD31" s="15"/>
      <c r="AE31" s="15"/>
      <c r="AF31" s="15"/>
      <c r="AG31" s="15"/>
      <c r="AH31" s="15"/>
      <c r="AI31" s="15"/>
    </row>
    <row r="32" spans="2:35" ht="15" customHeight="1" thickBot="1" x14ac:dyDescent="0.25">
      <c r="B32" s="14"/>
      <c r="C32" s="547"/>
      <c r="D32" s="548"/>
      <c r="E32" s="548"/>
      <c r="F32" s="548"/>
      <c r="G32" s="548"/>
      <c r="H32" s="548"/>
      <c r="I32" s="548"/>
      <c r="J32" s="549"/>
      <c r="K32" s="1055">
        <v>0</v>
      </c>
      <c r="L32" s="1056"/>
      <c r="M32" s="1056"/>
      <c r="N32" s="1056"/>
      <c r="O32" s="1056">
        <v>0.89</v>
      </c>
      <c r="P32" s="1056"/>
      <c r="Q32" s="1056"/>
      <c r="R32" s="1056"/>
      <c r="S32" s="1056">
        <v>0.9</v>
      </c>
      <c r="T32" s="1056"/>
      <c r="U32" s="1056">
        <v>0.99</v>
      </c>
      <c r="V32" s="1056"/>
      <c r="W32" s="1056"/>
      <c r="X32" s="1056">
        <v>1</v>
      </c>
      <c r="Y32" s="1056"/>
      <c r="Z32" s="1056">
        <v>1.1000000000000001</v>
      </c>
      <c r="AA32" s="1057"/>
      <c r="AB32" s="401"/>
      <c r="AC32" s="15"/>
      <c r="AD32" s="15"/>
      <c r="AE32" s="15"/>
      <c r="AF32" s="15"/>
      <c r="AG32" s="15"/>
      <c r="AH32" s="15"/>
      <c r="AI32" s="15"/>
    </row>
    <row r="33" spans="2:40"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401"/>
      <c r="AC33" s="15"/>
      <c r="AD33" s="15"/>
      <c r="AE33" s="15"/>
      <c r="AF33" s="15"/>
      <c r="AG33" s="15"/>
      <c r="AH33" s="15"/>
      <c r="AI33" s="15"/>
    </row>
    <row r="34" spans="2:40"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401"/>
      <c r="AC34" s="15"/>
      <c r="AD34" s="15"/>
      <c r="AE34" s="15"/>
      <c r="AF34" s="15"/>
      <c r="AG34" s="15"/>
      <c r="AH34" s="15"/>
      <c r="AI34" s="15"/>
    </row>
    <row r="35" spans="2:40" s="21" customFormat="1" ht="54.6" customHeight="1" thickBot="1" x14ac:dyDescent="0.25">
      <c r="B35" s="20"/>
      <c r="C35" s="877" t="s">
        <v>45</v>
      </c>
      <c r="D35" s="878"/>
      <c r="E35" s="878"/>
      <c r="F35" s="878"/>
      <c r="G35" s="879"/>
      <c r="H35" s="407" t="s">
        <v>1110</v>
      </c>
      <c r="I35" s="407" t="s">
        <v>1111</v>
      </c>
      <c r="J35" s="402" t="s">
        <v>98</v>
      </c>
      <c r="K35" s="974" t="s">
        <v>49</v>
      </c>
      <c r="L35" s="975"/>
      <c r="M35" s="975"/>
      <c r="N35" s="975"/>
      <c r="O35" s="975"/>
      <c r="P35" s="975"/>
      <c r="Q35" s="975"/>
      <c r="R35" s="975"/>
      <c r="S35" s="975"/>
      <c r="T35" s="975"/>
      <c r="U35" s="975"/>
      <c r="V35" s="975"/>
      <c r="W35" s="975"/>
      <c r="X35" s="975"/>
      <c r="Y35" s="975"/>
      <c r="Z35" s="975"/>
      <c r="AA35" s="976"/>
      <c r="AB35" s="401"/>
      <c r="AC35" s="15"/>
      <c r="AD35" s="15"/>
      <c r="AE35" s="15"/>
      <c r="AF35" s="15"/>
      <c r="AG35" s="15"/>
      <c r="AH35" s="15"/>
      <c r="AI35" s="15"/>
    </row>
    <row r="36" spans="2:40" s="21" customFormat="1" ht="112.5" customHeight="1" thickBot="1" x14ac:dyDescent="0.25">
      <c r="B36" s="20"/>
      <c r="C36" s="861" t="s">
        <v>263</v>
      </c>
      <c r="D36" s="1024"/>
      <c r="E36" s="1024"/>
      <c r="F36" s="1024"/>
      <c r="G36" s="1025"/>
      <c r="H36" s="282">
        <v>4226</v>
      </c>
      <c r="I36" s="439">
        <v>4200</v>
      </c>
      <c r="J36" s="440">
        <f>ROUND((H36/I36),3)</f>
        <v>1.006</v>
      </c>
      <c r="K36" s="1071" t="s">
        <v>1112</v>
      </c>
      <c r="L36" s="1072"/>
      <c r="M36" s="1072"/>
      <c r="N36" s="1072"/>
      <c r="O36" s="1072"/>
      <c r="P36" s="1072"/>
      <c r="Q36" s="1072"/>
      <c r="R36" s="1072"/>
      <c r="S36" s="1072"/>
      <c r="T36" s="1072"/>
      <c r="U36" s="1072"/>
      <c r="V36" s="1072"/>
      <c r="W36" s="1072"/>
      <c r="X36" s="1072"/>
      <c r="Y36" s="1072"/>
      <c r="Z36" s="1072"/>
      <c r="AA36" s="1073"/>
      <c r="AB36" s="401"/>
      <c r="AC36" s="15"/>
      <c r="AD36" s="15"/>
      <c r="AE36" s="15"/>
      <c r="AF36" s="15"/>
      <c r="AG36" s="15"/>
      <c r="AH36" s="15"/>
      <c r="AI36" s="15"/>
    </row>
    <row r="37" spans="2:40" s="21" customFormat="1" ht="74.25" customHeight="1" thickBot="1" x14ac:dyDescent="0.25">
      <c r="B37" s="20"/>
      <c r="C37" s="861" t="s">
        <v>265</v>
      </c>
      <c r="D37" s="1024"/>
      <c r="E37" s="1024"/>
      <c r="F37" s="1024"/>
      <c r="G37" s="1025"/>
      <c r="H37" s="439">
        <v>8265</v>
      </c>
      <c r="I37" s="439">
        <v>8100</v>
      </c>
      <c r="J37" s="440">
        <f t="shared" ref="J37:J39" si="0">ROUND((H37/I37),3)</f>
        <v>1.02</v>
      </c>
      <c r="K37" s="1071" t="s">
        <v>1113</v>
      </c>
      <c r="L37" s="1072"/>
      <c r="M37" s="1072"/>
      <c r="N37" s="1072"/>
      <c r="O37" s="1072"/>
      <c r="P37" s="1072"/>
      <c r="Q37" s="1072"/>
      <c r="R37" s="1072"/>
      <c r="S37" s="1072"/>
      <c r="T37" s="1072"/>
      <c r="U37" s="1072"/>
      <c r="V37" s="1072"/>
      <c r="W37" s="1072"/>
      <c r="X37" s="1072"/>
      <c r="Y37" s="1072"/>
      <c r="Z37" s="1072"/>
      <c r="AA37" s="1073"/>
      <c r="AB37" s="401"/>
      <c r="AC37" s="15"/>
      <c r="AD37" s="15"/>
      <c r="AE37" s="15"/>
      <c r="AF37" s="15"/>
      <c r="AG37" s="15"/>
      <c r="AH37" s="15"/>
      <c r="AI37" s="15"/>
    </row>
    <row r="38" spans="2:40" s="21" customFormat="1" ht="51.75" customHeight="1" thickBot="1" x14ac:dyDescent="0.25">
      <c r="B38" s="20"/>
      <c r="C38" s="861" t="s">
        <v>270</v>
      </c>
      <c r="D38" s="1024"/>
      <c r="E38" s="1024"/>
      <c r="F38" s="1024"/>
      <c r="G38" s="1025"/>
      <c r="H38" s="282"/>
      <c r="I38" s="439">
        <v>8100</v>
      </c>
      <c r="J38" s="440">
        <f t="shared" si="0"/>
        <v>0</v>
      </c>
      <c r="K38" s="1071"/>
      <c r="L38" s="1072"/>
      <c r="M38" s="1072"/>
      <c r="N38" s="1072"/>
      <c r="O38" s="1072"/>
      <c r="P38" s="1072"/>
      <c r="Q38" s="1072"/>
      <c r="R38" s="1072"/>
      <c r="S38" s="1072"/>
      <c r="T38" s="1072"/>
      <c r="U38" s="1072"/>
      <c r="V38" s="1072"/>
      <c r="W38" s="1072"/>
      <c r="X38" s="1072"/>
      <c r="Y38" s="1072"/>
      <c r="Z38" s="1072"/>
      <c r="AA38" s="1073"/>
      <c r="AB38" s="401"/>
      <c r="AC38" s="15"/>
      <c r="AD38" s="15"/>
      <c r="AE38" s="15"/>
      <c r="AF38" s="15"/>
      <c r="AG38" s="15"/>
      <c r="AH38" s="15"/>
      <c r="AI38" s="15"/>
    </row>
    <row r="39" spans="2:40" s="21" customFormat="1" ht="36.75" customHeight="1" thickBot="1" x14ac:dyDescent="0.25">
      <c r="B39" s="20"/>
      <c r="C39" s="861" t="s">
        <v>271</v>
      </c>
      <c r="D39" s="1024"/>
      <c r="E39" s="1024"/>
      <c r="F39" s="1024"/>
      <c r="G39" s="1025"/>
      <c r="H39" s="282"/>
      <c r="I39" s="439">
        <v>10600</v>
      </c>
      <c r="J39" s="440">
        <f t="shared" si="0"/>
        <v>0</v>
      </c>
      <c r="K39" s="1071"/>
      <c r="L39" s="1072"/>
      <c r="M39" s="1072"/>
      <c r="N39" s="1072"/>
      <c r="O39" s="1072"/>
      <c r="P39" s="1072"/>
      <c r="Q39" s="1072"/>
      <c r="R39" s="1072"/>
      <c r="S39" s="1072"/>
      <c r="T39" s="1072"/>
      <c r="U39" s="1072"/>
      <c r="V39" s="1072"/>
      <c r="W39" s="1072"/>
      <c r="X39" s="1072"/>
      <c r="Y39" s="1072"/>
      <c r="Z39" s="1072"/>
      <c r="AA39" s="1073"/>
      <c r="AB39" s="401"/>
      <c r="AC39" s="15"/>
      <c r="AD39" s="15"/>
      <c r="AE39" s="15"/>
      <c r="AF39" s="15"/>
      <c r="AG39" s="15"/>
      <c r="AH39" s="15"/>
      <c r="AI39" s="15"/>
    </row>
    <row r="40" spans="2:40" s="21" customFormat="1" ht="15.75" customHeight="1" thickBot="1" x14ac:dyDescent="0.3">
      <c r="B40" s="20"/>
      <c r="C40" s="908" t="s">
        <v>68</v>
      </c>
      <c r="D40" s="909"/>
      <c r="E40" s="909"/>
      <c r="F40" s="909"/>
      <c r="G40" s="910"/>
      <c r="H40" s="441">
        <f>SUM(H36:H39)</f>
        <v>12491</v>
      </c>
      <c r="I40" s="442">
        <f>SUM(I36:I39)</f>
        <v>31000</v>
      </c>
      <c r="J40" s="443">
        <f>ROUND((H40/I40),3)</f>
        <v>0.40300000000000002</v>
      </c>
      <c r="K40" s="911"/>
      <c r="L40" s="912"/>
      <c r="M40" s="912"/>
      <c r="N40" s="912"/>
      <c r="O40" s="912"/>
      <c r="P40" s="912"/>
      <c r="Q40" s="912"/>
      <c r="R40" s="912"/>
      <c r="S40" s="912"/>
      <c r="T40" s="912"/>
      <c r="U40" s="912"/>
      <c r="V40" s="912"/>
      <c r="W40" s="912"/>
      <c r="X40" s="912"/>
      <c r="Y40" s="912"/>
      <c r="Z40" s="912"/>
      <c r="AA40" s="913"/>
      <c r="AB40" s="401"/>
      <c r="AC40" s="15"/>
      <c r="AD40" s="15"/>
      <c r="AE40" s="15"/>
      <c r="AF40" s="15"/>
      <c r="AG40" s="15"/>
      <c r="AH40" s="15"/>
      <c r="AI40" s="15"/>
    </row>
    <row r="41" spans="2:40"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401"/>
      <c r="AC41" s="15"/>
      <c r="AD41" s="15"/>
      <c r="AE41" s="15"/>
      <c r="AF41" s="15"/>
      <c r="AG41" s="15"/>
      <c r="AH41" s="15"/>
      <c r="AI41" s="15"/>
    </row>
    <row r="42" spans="2:40"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Y42" s="15"/>
      <c r="Z42" s="15"/>
      <c r="AA42" s="15"/>
      <c r="AB42" s="401"/>
      <c r="AC42" s="15"/>
      <c r="AD42" s="15"/>
      <c r="AE42" s="15"/>
      <c r="AF42" s="15"/>
      <c r="AG42" s="15"/>
      <c r="AH42" s="15"/>
      <c r="AI42" s="15"/>
    </row>
    <row r="43" spans="2:40"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401"/>
      <c r="AC43" s="15"/>
      <c r="AD43" s="15"/>
      <c r="AE43" s="15"/>
      <c r="AF43" s="15"/>
      <c r="AG43" s="15"/>
      <c r="AH43" s="15"/>
      <c r="AI43" s="15"/>
    </row>
    <row r="44" spans="2:40"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401"/>
      <c r="AC44" s="15"/>
      <c r="AD44" s="15"/>
      <c r="AE44" s="15"/>
      <c r="AF44" s="15"/>
      <c r="AG44" s="15"/>
      <c r="AH44" s="15"/>
      <c r="AI44" s="15"/>
      <c r="AJ44" s="444" t="s">
        <v>1036</v>
      </c>
      <c r="AK44" s="444" t="s">
        <v>1037</v>
      </c>
      <c r="AL44" s="444" t="s">
        <v>1038</v>
      </c>
      <c r="AM44" s="444" t="s">
        <v>1039</v>
      </c>
      <c r="AN44" s="21"/>
    </row>
    <row r="45" spans="2:40" x14ac:dyDescent="0.2">
      <c r="B45" s="14"/>
      <c r="C45" s="890"/>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401"/>
      <c r="AC45" s="15"/>
      <c r="AD45" s="15"/>
      <c r="AE45" s="15"/>
      <c r="AF45" s="15"/>
      <c r="AG45" s="15"/>
      <c r="AH45" s="15"/>
      <c r="AI45" s="15"/>
      <c r="AJ45" s="444" t="s">
        <v>1040</v>
      </c>
      <c r="AK45" s="445">
        <f>H36</f>
        <v>4226</v>
      </c>
      <c r="AL45" s="445">
        <f>AK45</f>
        <v>4226</v>
      </c>
      <c r="AM45" s="445">
        <f>I36</f>
        <v>4200</v>
      </c>
      <c r="AN45" s="21"/>
    </row>
    <row r="46" spans="2:40"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401"/>
      <c r="AC46" s="15"/>
      <c r="AD46" s="15"/>
      <c r="AE46" s="15"/>
      <c r="AF46" s="15"/>
      <c r="AG46" s="15"/>
      <c r="AH46" s="15"/>
      <c r="AI46" s="15"/>
      <c r="AJ46" s="444" t="s">
        <v>1041</v>
      </c>
      <c r="AK46" s="445">
        <f t="shared" ref="AK46:AK48" si="1">H37</f>
        <v>8265</v>
      </c>
      <c r="AL46" s="445">
        <f>AL45+AK46</f>
        <v>12491</v>
      </c>
      <c r="AM46" s="445">
        <f t="shared" ref="AM46:AM48" si="2">I37</f>
        <v>8100</v>
      </c>
      <c r="AN46" s="21"/>
    </row>
    <row r="47" spans="2:40"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401"/>
      <c r="AC47" s="15"/>
      <c r="AD47" s="15"/>
      <c r="AE47" s="15"/>
      <c r="AF47" s="15"/>
      <c r="AG47" s="15"/>
      <c r="AH47" s="15"/>
      <c r="AI47" s="15"/>
      <c r="AJ47" s="444" t="s">
        <v>1042</v>
      </c>
      <c r="AK47" s="445">
        <f t="shared" si="1"/>
        <v>0</v>
      </c>
      <c r="AL47" s="445">
        <f t="shared" ref="AL47:AL48" si="3">AL46+AK47</f>
        <v>12491</v>
      </c>
      <c r="AM47" s="445">
        <f t="shared" si="2"/>
        <v>8100</v>
      </c>
      <c r="AN47" s="21"/>
    </row>
    <row r="48" spans="2:40"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401"/>
      <c r="AC48" s="15"/>
      <c r="AD48" s="15"/>
      <c r="AE48" s="15"/>
      <c r="AF48" s="15"/>
      <c r="AG48" s="15"/>
      <c r="AH48" s="15"/>
      <c r="AI48" s="15"/>
      <c r="AJ48" s="446" t="s">
        <v>1035</v>
      </c>
      <c r="AK48" s="445">
        <f t="shared" si="1"/>
        <v>0</v>
      </c>
      <c r="AL48" s="445">
        <f t="shared" si="3"/>
        <v>12491</v>
      </c>
      <c r="AM48" s="445">
        <f t="shared" si="2"/>
        <v>10600</v>
      </c>
    </row>
    <row r="49" spans="2:39"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401"/>
      <c r="AC49" s="15"/>
      <c r="AD49" s="15"/>
      <c r="AE49" s="15"/>
      <c r="AF49" s="15"/>
      <c r="AG49" s="15"/>
      <c r="AH49" s="15"/>
      <c r="AI49" s="15"/>
      <c r="AJ49" s="399" t="s">
        <v>68</v>
      </c>
      <c r="AK49" s="447">
        <f>SUM(AK45:AK48)</f>
        <v>12491</v>
      </c>
      <c r="AL49" s="447">
        <f>AK49</f>
        <v>12491</v>
      </c>
      <c r="AM49" s="447">
        <f t="shared" ref="AM49" si="4">SUM(AM45:AM48)</f>
        <v>31000</v>
      </c>
    </row>
    <row r="50" spans="2:39"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401"/>
      <c r="AC50" s="15"/>
      <c r="AD50" s="15"/>
      <c r="AE50" s="15"/>
      <c r="AF50" s="15"/>
      <c r="AG50" s="15"/>
      <c r="AH50" s="15"/>
      <c r="AI50" s="15"/>
    </row>
    <row r="51" spans="2:39"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401"/>
      <c r="AC51" s="15"/>
      <c r="AD51" s="15"/>
      <c r="AE51" s="15"/>
      <c r="AF51" s="15"/>
      <c r="AG51" s="15"/>
      <c r="AH51" s="15"/>
      <c r="AI51" s="15"/>
    </row>
    <row r="52" spans="2:39"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401"/>
      <c r="AC52" s="15"/>
      <c r="AD52" s="15"/>
      <c r="AE52" s="15"/>
      <c r="AF52" s="15"/>
      <c r="AG52" s="15"/>
      <c r="AH52" s="15"/>
      <c r="AI52" s="15"/>
    </row>
    <row r="53" spans="2:39"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401"/>
      <c r="AC53" s="15"/>
      <c r="AD53" s="15"/>
      <c r="AE53" s="15"/>
      <c r="AF53" s="15"/>
      <c r="AG53" s="15"/>
      <c r="AH53" s="15"/>
      <c r="AI53" s="15"/>
    </row>
    <row r="54" spans="2:39"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401"/>
      <c r="AC54" s="15"/>
      <c r="AD54" s="15"/>
      <c r="AE54" s="15"/>
      <c r="AF54" s="15"/>
      <c r="AG54" s="15"/>
      <c r="AH54" s="15"/>
      <c r="AI54" s="15"/>
    </row>
    <row r="55" spans="2:39"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401"/>
      <c r="AC55" s="15"/>
      <c r="AD55" s="15"/>
      <c r="AE55" s="15"/>
      <c r="AF55" s="15"/>
      <c r="AG55" s="15"/>
      <c r="AH55" s="15"/>
      <c r="AI55" s="15"/>
    </row>
    <row r="56" spans="2:39"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401"/>
      <c r="AC56" s="15"/>
      <c r="AD56" s="15"/>
      <c r="AE56" s="15"/>
      <c r="AF56" s="15"/>
      <c r="AG56" s="15"/>
      <c r="AH56" s="15"/>
      <c r="AI56" s="15"/>
    </row>
    <row r="57" spans="2:39"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401"/>
      <c r="AC57" s="15"/>
      <c r="AD57" s="15"/>
      <c r="AE57" s="15"/>
      <c r="AF57" s="15"/>
      <c r="AG57" s="15"/>
      <c r="AH57" s="15"/>
      <c r="AI57" s="15"/>
    </row>
    <row r="58" spans="2:39"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c r="AC58" s="15"/>
      <c r="AD58" s="15"/>
      <c r="AE58" s="15"/>
      <c r="AF58" s="15"/>
      <c r="AG58" s="15"/>
      <c r="AH58" s="15"/>
      <c r="AI58" s="15"/>
    </row>
    <row r="59" spans="2:39"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c r="AC59" s="15"/>
      <c r="AD59" s="15"/>
      <c r="AE59" s="15"/>
      <c r="AF59" s="15"/>
      <c r="AG59" s="15"/>
      <c r="AH59" s="15"/>
      <c r="AI59" s="15"/>
    </row>
    <row r="60" spans="2:39"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c r="AC60" s="448"/>
      <c r="AD60" s="448"/>
      <c r="AE60" s="448"/>
      <c r="AF60" s="448"/>
      <c r="AG60" s="448"/>
      <c r="AH60" s="448"/>
      <c r="AI60" s="448"/>
    </row>
    <row r="61" spans="2:39"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c r="AC61" s="448"/>
      <c r="AD61" s="448"/>
      <c r="AE61" s="448"/>
      <c r="AF61" s="448"/>
      <c r="AG61" s="448"/>
      <c r="AH61" s="448"/>
      <c r="AI61" s="448"/>
    </row>
    <row r="62" spans="2:39" ht="16.5" thickBot="1" x14ac:dyDescent="0.25">
      <c r="B62" s="43"/>
      <c r="C62" s="902"/>
      <c r="D62" s="903"/>
      <c r="E62" s="903"/>
      <c r="F62" s="903"/>
      <c r="G62" s="904"/>
      <c r="H62" s="902"/>
      <c r="I62" s="904"/>
      <c r="J62" s="902"/>
      <c r="K62" s="903"/>
      <c r="L62" s="903"/>
      <c r="M62" s="904"/>
      <c r="N62" s="902"/>
      <c r="O62" s="903"/>
      <c r="P62" s="903"/>
      <c r="Q62" s="903"/>
      <c r="R62" s="903"/>
      <c r="S62" s="903"/>
      <c r="T62" s="903"/>
      <c r="U62" s="904"/>
      <c r="V62" s="1031"/>
      <c r="W62" s="1031"/>
      <c r="X62" s="1031"/>
      <c r="Y62" s="1031"/>
      <c r="Z62" s="1031"/>
      <c r="AA62" s="1032"/>
      <c r="AB62" s="42"/>
      <c r="AC62" s="448"/>
      <c r="AD62" s="448"/>
      <c r="AE62" s="448"/>
      <c r="AF62" s="448"/>
      <c r="AG62" s="448"/>
      <c r="AH62" s="448"/>
      <c r="AI62" s="448"/>
    </row>
    <row r="63" spans="2:39" ht="86.25" customHeight="1" x14ac:dyDescent="0.2">
      <c r="B63" s="41"/>
      <c r="C63" s="951" t="s">
        <v>241</v>
      </c>
      <c r="D63" s="952"/>
      <c r="E63" s="952"/>
      <c r="F63" s="952"/>
      <c r="G63" s="952"/>
      <c r="H63" s="1074">
        <v>8673</v>
      </c>
      <c r="I63" s="1074"/>
      <c r="J63" s="1074">
        <f>H36</f>
        <v>4226</v>
      </c>
      <c r="K63" s="1074"/>
      <c r="L63" s="1074"/>
      <c r="M63" s="1074"/>
      <c r="N63" s="1010" t="s">
        <v>1114</v>
      </c>
      <c r="O63" s="1065"/>
      <c r="P63" s="1065"/>
      <c r="Q63" s="1065"/>
      <c r="R63" s="1065"/>
      <c r="S63" s="1065"/>
      <c r="T63" s="1065"/>
      <c r="U63" s="1066"/>
      <c r="V63" s="1009" t="s">
        <v>1115</v>
      </c>
      <c r="W63" s="1009"/>
      <c r="X63" s="1009"/>
      <c r="Y63" s="1009"/>
      <c r="Z63" s="1009"/>
      <c r="AA63" s="1035"/>
      <c r="AB63" s="406"/>
    </row>
    <row r="64" spans="2:39" ht="27.75" customHeight="1" x14ac:dyDescent="0.2">
      <c r="B64" s="41"/>
      <c r="C64" s="1036" t="s">
        <v>243</v>
      </c>
      <c r="D64" s="1037"/>
      <c r="E64" s="1037"/>
      <c r="F64" s="1037"/>
      <c r="G64" s="1037"/>
      <c r="H64" s="1075">
        <v>11572</v>
      </c>
      <c r="I64" s="1075"/>
      <c r="J64" s="1075">
        <f>H37</f>
        <v>8265</v>
      </c>
      <c r="K64" s="1075"/>
      <c r="L64" s="1075"/>
      <c r="M64" s="1075"/>
      <c r="N64" s="1076" t="s">
        <v>1116</v>
      </c>
      <c r="O64" s="1076"/>
      <c r="P64" s="1076"/>
      <c r="Q64" s="1076"/>
      <c r="R64" s="1076"/>
      <c r="S64" s="1076"/>
      <c r="T64" s="1076"/>
      <c r="U64" s="1076"/>
      <c r="V64" s="999" t="s">
        <v>1117</v>
      </c>
      <c r="W64" s="999"/>
      <c r="X64" s="999"/>
      <c r="Y64" s="999"/>
      <c r="Z64" s="999"/>
      <c r="AA64" s="1039"/>
      <c r="AB64" s="406"/>
    </row>
    <row r="65" spans="2:28" x14ac:dyDescent="0.2">
      <c r="B65" s="41"/>
      <c r="C65" s="1036" t="s">
        <v>245</v>
      </c>
      <c r="D65" s="1037"/>
      <c r="E65" s="1037"/>
      <c r="F65" s="1037"/>
      <c r="G65" s="1037"/>
      <c r="H65" s="1075">
        <v>10023</v>
      </c>
      <c r="I65" s="1075"/>
      <c r="J65" s="1075">
        <f t="shared" ref="J65:J66" si="5">H38</f>
        <v>0</v>
      </c>
      <c r="K65" s="1075"/>
      <c r="L65" s="1075"/>
      <c r="M65" s="1075"/>
      <c r="N65" s="1076"/>
      <c r="O65" s="1076"/>
      <c r="P65" s="1076"/>
      <c r="Q65" s="1076"/>
      <c r="R65" s="1076"/>
      <c r="S65" s="1076"/>
      <c r="T65" s="1076"/>
      <c r="U65" s="1076"/>
      <c r="V65" s="999"/>
      <c r="W65" s="999"/>
      <c r="X65" s="999"/>
      <c r="Y65" s="999"/>
      <c r="Z65" s="999"/>
      <c r="AA65" s="1039"/>
      <c r="AB65" s="406"/>
    </row>
    <row r="66" spans="2:28" x14ac:dyDescent="0.2">
      <c r="B66" s="41"/>
      <c r="C66" s="1036" t="s">
        <v>246</v>
      </c>
      <c r="D66" s="1037"/>
      <c r="E66" s="1037"/>
      <c r="F66" s="1037"/>
      <c r="G66" s="1037"/>
      <c r="H66" s="1075">
        <v>10808</v>
      </c>
      <c r="I66" s="1075"/>
      <c r="J66" s="1075">
        <f t="shared" si="5"/>
        <v>0</v>
      </c>
      <c r="K66" s="1075"/>
      <c r="L66" s="1075"/>
      <c r="M66" s="1075"/>
      <c r="N66" s="1076"/>
      <c r="O66" s="1076"/>
      <c r="P66" s="1076"/>
      <c r="Q66" s="1076"/>
      <c r="R66" s="1076"/>
      <c r="S66" s="1076"/>
      <c r="T66" s="1076"/>
      <c r="U66" s="1076"/>
      <c r="V66" s="999"/>
      <c r="W66" s="999"/>
      <c r="X66" s="999"/>
      <c r="Y66" s="999"/>
      <c r="Z66" s="999"/>
      <c r="AA66" s="1039"/>
      <c r="AB66" s="406"/>
    </row>
    <row r="67" spans="2:28" x14ac:dyDescent="0.2">
      <c r="B67" s="41"/>
      <c r="C67" s="635"/>
      <c r="D67" s="636"/>
      <c r="E67" s="636"/>
      <c r="F67" s="636"/>
      <c r="G67" s="636"/>
      <c r="H67" s="636"/>
      <c r="I67" s="636"/>
      <c r="J67" s="636"/>
      <c r="K67" s="636"/>
      <c r="L67" s="636"/>
      <c r="M67" s="636"/>
      <c r="N67" s="636"/>
      <c r="O67" s="636"/>
      <c r="P67" s="636"/>
      <c r="Q67" s="636"/>
      <c r="R67" s="636"/>
      <c r="S67" s="636"/>
      <c r="T67" s="636"/>
      <c r="U67" s="636"/>
      <c r="V67" s="636"/>
      <c r="W67" s="636"/>
      <c r="X67" s="636"/>
      <c r="Y67" s="636"/>
      <c r="Z67" s="636"/>
      <c r="AA67" s="1040"/>
      <c r="AB67" s="406"/>
    </row>
    <row r="68" spans="2:28" x14ac:dyDescent="0.2">
      <c r="B68" s="41"/>
      <c r="C68" s="635"/>
      <c r="D68" s="636"/>
      <c r="E68" s="636"/>
      <c r="F68" s="636"/>
      <c r="G68" s="636"/>
      <c r="H68" s="636"/>
      <c r="I68" s="636"/>
      <c r="J68" s="636"/>
      <c r="K68" s="636"/>
      <c r="L68" s="636"/>
      <c r="M68" s="636"/>
      <c r="N68" s="1054"/>
      <c r="O68" s="1054"/>
      <c r="P68" s="1054"/>
      <c r="Q68" s="1054"/>
      <c r="R68" s="1054"/>
      <c r="S68" s="1054"/>
      <c r="T68" s="1054"/>
      <c r="U68" s="1054"/>
      <c r="V68" s="636"/>
      <c r="W68" s="636"/>
      <c r="X68" s="636"/>
      <c r="Y68" s="636"/>
      <c r="Z68" s="636"/>
      <c r="AA68" s="1040"/>
      <c r="AB68" s="406"/>
    </row>
    <row r="69" spans="2:28" x14ac:dyDescent="0.2">
      <c r="B69" s="41"/>
      <c r="C69" s="635"/>
      <c r="D69" s="636"/>
      <c r="E69" s="636"/>
      <c r="F69" s="636"/>
      <c r="G69" s="636"/>
      <c r="H69" s="636"/>
      <c r="I69" s="636"/>
      <c r="J69" s="636"/>
      <c r="K69" s="636"/>
      <c r="L69" s="636"/>
      <c r="M69" s="636"/>
      <c r="N69" s="636"/>
      <c r="O69" s="636"/>
      <c r="P69" s="636"/>
      <c r="Q69" s="636"/>
      <c r="R69" s="636"/>
      <c r="S69" s="636"/>
      <c r="T69" s="636"/>
      <c r="U69" s="636"/>
      <c r="V69" s="636"/>
      <c r="W69" s="636"/>
      <c r="X69" s="636"/>
      <c r="Y69" s="636"/>
      <c r="Z69" s="636"/>
      <c r="AA69" s="1040"/>
      <c r="AB69" s="406"/>
    </row>
    <row r="70" spans="2:28" x14ac:dyDescent="0.2">
      <c r="B70" s="41"/>
      <c r="C70" s="635"/>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1040"/>
      <c r="AB70" s="406"/>
    </row>
    <row r="71" spans="2:28" x14ac:dyDescent="0.2">
      <c r="B71" s="41"/>
      <c r="C71" s="635"/>
      <c r="D71" s="636"/>
      <c r="E71" s="636"/>
      <c r="F71" s="636"/>
      <c r="G71" s="636"/>
      <c r="H71" s="636"/>
      <c r="I71" s="636"/>
      <c r="J71" s="636"/>
      <c r="K71" s="636"/>
      <c r="L71" s="636"/>
      <c r="M71" s="636"/>
      <c r="N71" s="636"/>
      <c r="O71" s="636"/>
      <c r="P71" s="636"/>
      <c r="Q71" s="636"/>
      <c r="R71" s="636"/>
      <c r="S71" s="636"/>
      <c r="T71" s="636"/>
      <c r="U71" s="636"/>
      <c r="V71" s="636"/>
      <c r="W71" s="636"/>
      <c r="X71" s="636"/>
      <c r="Y71" s="636"/>
      <c r="Z71" s="636"/>
      <c r="AA71" s="1040"/>
      <c r="AB71" s="406"/>
    </row>
    <row r="72" spans="2:28" x14ac:dyDescent="0.2">
      <c r="B72" s="41"/>
      <c r="C72" s="635"/>
      <c r="D72" s="636"/>
      <c r="E72" s="636"/>
      <c r="F72" s="636"/>
      <c r="G72" s="636"/>
      <c r="H72" s="636"/>
      <c r="I72" s="636"/>
      <c r="J72" s="636"/>
      <c r="K72" s="636"/>
      <c r="L72" s="636"/>
      <c r="M72" s="636"/>
      <c r="N72" s="636"/>
      <c r="O72" s="636"/>
      <c r="P72" s="636"/>
      <c r="Q72" s="636"/>
      <c r="R72" s="636"/>
      <c r="S72" s="636"/>
      <c r="T72" s="636"/>
      <c r="U72" s="636"/>
      <c r="V72" s="636"/>
      <c r="W72" s="636"/>
      <c r="X72" s="636"/>
      <c r="Y72" s="636"/>
      <c r="Z72" s="636"/>
      <c r="AA72" s="1040"/>
      <c r="AB72" s="406"/>
    </row>
    <row r="73" spans="2:28" x14ac:dyDescent="0.2">
      <c r="B73" s="41"/>
      <c r="C73" s="635"/>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1040"/>
      <c r="AB73" s="406"/>
    </row>
    <row r="74" spans="2:28" ht="15.75" customHeight="1" thickBot="1" x14ac:dyDescent="0.25">
      <c r="B74" s="41"/>
      <c r="C74" s="637"/>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1041"/>
      <c r="AB74" s="406"/>
    </row>
    <row r="75" spans="2:28"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979"/>
  <sheetViews>
    <sheetView showGridLines="0" view="pageBreakPreview" topLeftCell="B29" zoomScaleNormal="100" zoomScaleSheetLayoutView="100" workbookViewId="0">
      <selection activeCell="H9" sqref="H9:P10"/>
    </sheetView>
  </sheetViews>
  <sheetFormatPr baseColWidth="10" defaultColWidth="13.7109375" defaultRowHeight="15" customHeight="1" x14ac:dyDescent="0.2"/>
  <cols>
    <col min="1" max="1" width="2.7109375" style="112" customWidth="1"/>
    <col min="2" max="5" width="2.5703125" style="112" customWidth="1"/>
    <col min="6" max="6" width="4.140625" style="112" customWidth="1"/>
    <col min="7" max="7" width="17.5703125" style="112" customWidth="1"/>
    <col min="8" max="8" width="20.85546875" style="112" customWidth="1"/>
    <col min="9" max="9" width="14.28515625" style="112" customWidth="1"/>
    <col min="10" max="11" width="3.28515625" style="112" customWidth="1"/>
    <col min="12" max="14" width="2.5703125" style="112" customWidth="1"/>
    <col min="15" max="15" width="3.28515625" style="112" customWidth="1"/>
    <col min="16" max="16" width="3.42578125" style="112" customWidth="1"/>
    <col min="17" max="17" width="3.5703125" style="112" customWidth="1"/>
    <col min="18" max="18" width="3.140625" style="112" customWidth="1"/>
    <col min="19" max="19" width="7.140625" style="112" customWidth="1"/>
    <col min="20" max="20" width="3.42578125" style="112" customWidth="1"/>
    <col min="21" max="21" width="3.5703125" style="112" customWidth="1"/>
    <col min="22" max="24" width="4.7109375" style="112" customWidth="1"/>
    <col min="25" max="25" width="6.42578125" style="112" customWidth="1"/>
    <col min="26" max="26" width="3.85546875" style="112" customWidth="1"/>
    <col min="27" max="27" width="1.85546875" style="112" customWidth="1"/>
    <col min="28" max="16384" width="13.7109375" style="112"/>
  </cols>
  <sheetData>
    <row r="1" spans="1:27" ht="45.75" customHeight="1" x14ac:dyDescent="0.2">
      <c r="A1" s="1099"/>
      <c r="B1" s="1078"/>
      <c r="C1" s="1078"/>
      <c r="D1" s="1078"/>
      <c r="E1" s="1078"/>
      <c r="F1" s="1100"/>
      <c r="G1" s="1105" t="s">
        <v>0</v>
      </c>
      <c r="H1" s="1106"/>
      <c r="I1" s="1106"/>
      <c r="J1" s="1106"/>
      <c r="K1" s="1106"/>
      <c r="L1" s="1106"/>
      <c r="M1" s="1106"/>
      <c r="N1" s="1106"/>
      <c r="O1" s="1106"/>
      <c r="P1" s="1106"/>
      <c r="Q1" s="1106"/>
      <c r="R1" s="1106"/>
      <c r="S1" s="1106"/>
      <c r="T1" s="1106"/>
      <c r="U1" s="1106"/>
      <c r="V1" s="1106"/>
      <c r="W1" s="1106"/>
      <c r="X1" s="1106"/>
      <c r="Y1" s="1106"/>
      <c r="Z1" s="1106"/>
      <c r="AA1" s="1107"/>
    </row>
    <row r="2" spans="1:27" ht="14.25" customHeight="1" x14ac:dyDescent="0.2">
      <c r="A2" s="1101"/>
      <c r="B2" s="1102"/>
      <c r="C2" s="1102"/>
      <c r="D2" s="1102"/>
      <c r="E2" s="1102"/>
      <c r="F2" s="1103"/>
      <c r="G2" s="1108" t="s">
        <v>1</v>
      </c>
      <c r="H2" s="1109"/>
      <c r="I2" s="1109"/>
      <c r="J2" s="1109"/>
      <c r="K2" s="1109"/>
      <c r="L2" s="1109"/>
      <c r="M2" s="1109"/>
      <c r="N2" s="1110"/>
      <c r="O2" s="1108" t="s">
        <v>2</v>
      </c>
      <c r="P2" s="1109"/>
      <c r="Q2" s="1109"/>
      <c r="R2" s="1109"/>
      <c r="S2" s="1109"/>
      <c r="T2" s="1109"/>
      <c r="U2" s="1109"/>
      <c r="V2" s="1109"/>
      <c r="W2" s="1109"/>
      <c r="X2" s="1109"/>
      <c r="Y2" s="1109"/>
      <c r="Z2" s="1109"/>
      <c r="AA2" s="1111"/>
    </row>
    <row r="3" spans="1:27" ht="18" customHeight="1" thickBot="1" x14ac:dyDescent="0.25">
      <c r="A3" s="1080"/>
      <c r="B3" s="1081"/>
      <c r="C3" s="1081"/>
      <c r="D3" s="1081"/>
      <c r="E3" s="1081"/>
      <c r="F3" s="1104"/>
      <c r="G3" s="1112" t="s">
        <v>3</v>
      </c>
      <c r="H3" s="1097"/>
      <c r="I3" s="1097"/>
      <c r="J3" s="1097"/>
      <c r="K3" s="1097"/>
      <c r="L3" s="1097"/>
      <c r="M3" s="1097"/>
      <c r="N3" s="1097"/>
      <c r="O3" s="1097"/>
      <c r="P3" s="1097"/>
      <c r="Q3" s="1097"/>
      <c r="R3" s="1097"/>
      <c r="S3" s="1097"/>
      <c r="T3" s="1097"/>
      <c r="U3" s="1097"/>
      <c r="V3" s="1097"/>
      <c r="W3" s="1097"/>
      <c r="X3" s="1097"/>
      <c r="Y3" s="1097"/>
      <c r="Z3" s="1097"/>
      <c r="AA3" s="1098"/>
    </row>
    <row r="4" spans="1:27" ht="14.25" customHeight="1" x14ac:dyDescent="0.2">
      <c r="A4" s="110"/>
      <c r="B4" s="110"/>
      <c r="C4" s="110"/>
      <c r="D4" s="110"/>
      <c r="E4" s="110"/>
      <c r="F4" s="110"/>
      <c r="G4" s="113"/>
      <c r="H4" s="113"/>
      <c r="I4" s="113"/>
      <c r="J4" s="113"/>
      <c r="K4" s="113"/>
      <c r="L4" s="113"/>
      <c r="M4" s="113"/>
      <c r="N4" s="113"/>
      <c r="O4" s="113"/>
      <c r="P4" s="113"/>
      <c r="Q4" s="113"/>
      <c r="R4" s="113"/>
      <c r="S4" s="113"/>
      <c r="T4" s="113"/>
      <c r="U4" s="113"/>
      <c r="V4" s="113"/>
      <c r="W4" s="113"/>
      <c r="X4" s="113"/>
      <c r="Y4" s="113"/>
      <c r="Z4" s="113"/>
      <c r="AA4" s="113"/>
    </row>
    <row r="5" spans="1:27" ht="14.25" customHeight="1" thickBot="1" x14ac:dyDescent="0.25">
      <c r="A5" s="114"/>
      <c r="B5" s="115"/>
      <c r="C5" s="115"/>
      <c r="D5" s="115"/>
      <c r="E5" s="115"/>
      <c r="F5" s="115"/>
      <c r="G5" s="115"/>
      <c r="H5" s="116"/>
      <c r="I5" s="116"/>
      <c r="J5" s="116"/>
      <c r="K5" s="116"/>
      <c r="L5" s="116"/>
      <c r="M5" s="116"/>
      <c r="N5" s="116"/>
      <c r="O5" s="116"/>
      <c r="P5" s="116"/>
      <c r="Q5" s="116"/>
      <c r="R5" s="116"/>
      <c r="S5" s="116"/>
      <c r="T5" s="116"/>
      <c r="U5" s="116"/>
      <c r="V5" s="115"/>
      <c r="W5" s="115"/>
      <c r="X5" s="115"/>
      <c r="Y5" s="115"/>
      <c r="Z5" s="115"/>
      <c r="AA5" s="117"/>
    </row>
    <row r="6" spans="1:27" ht="15" customHeight="1" x14ac:dyDescent="0.2">
      <c r="A6" s="118"/>
      <c r="B6" s="1077" t="s">
        <v>4</v>
      </c>
      <c r="C6" s="1078"/>
      <c r="D6" s="1078"/>
      <c r="E6" s="1078"/>
      <c r="F6" s="1078"/>
      <c r="G6" s="1079"/>
      <c r="H6" s="1113" t="s">
        <v>204</v>
      </c>
      <c r="I6" s="1078"/>
      <c r="J6" s="1078"/>
      <c r="K6" s="1078"/>
      <c r="L6" s="1078"/>
      <c r="M6" s="1078"/>
      <c r="N6" s="1078"/>
      <c r="O6" s="1078"/>
      <c r="P6" s="1078"/>
      <c r="Q6" s="1078"/>
      <c r="R6" s="1078"/>
      <c r="S6" s="1078"/>
      <c r="T6" s="1078"/>
      <c r="U6" s="1078"/>
      <c r="V6" s="1078"/>
      <c r="W6" s="1078"/>
      <c r="X6" s="1078"/>
      <c r="Y6" s="1078"/>
      <c r="Z6" s="1079"/>
      <c r="AA6" s="119"/>
    </row>
    <row r="7" spans="1:27" ht="14.25" customHeight="1" thickBot="1" x14ac:dyDescent="0.25">
      <c r="A7" s="118"/>
      <c r="B7" s="1080"/>
      <c r="C7" s="1081"/>
      <c r="D7" s="1081"/>
      <c r="E7" s="1081"/>
      <c r="F7" s="1081"/>
      <c r="G7" s="1082"/>
      <c r="H7" s="1080"/>
      <c r="I7" s="1081"/>
      <c r="J7" s="1081"/>
      <c r="K7" s="1081"/>
      <c r="L7" s="1081"/>
      <c r="M7" s="1081"/>
      <c r="N7" s="1081"/>
      <c r="O7" s="1081"/>
      <c r="P7" s="1081"/>
      <c r="Q7" s="1081"/>
      <c r="R7" s="1081"/>
      <c r="S7" s="1081"/>
      <c r="T7" s="1081"/>
      <c r="U7" s="1081"/>
      <c r="V7" s="1081"/>
      <c r="W7" s="1081"/>
      <c r="X7" s="1081"/>
      <c r="Y7" s="1081"/>
      <c r="Z7" s="1082"/>
      <c r="AA7" s="119"/>
    </row>
    <row r="8" spans="1:27" ht="14.25" customHeight="1" thickBot="1" x14ac:dyDescent="0.25">
      <c r="A8" s="118"/>
      <c r="B8" s="120"/>
      <c r="C8" s="120"/>
      <c r="D8" s="120"/>
      <c r="E8" s="120"/>
      <c r="F8" s="120"/>
      <c r="G8" s="120"/>
      <c r="H8" s="121"/>
      <c r="I8" s="121"/>
      <c r="J8" s="121"/>
      <c r="K8" s="121"/>
      <c r="L8" s="121"/>
      <c r="M8" s="121"/>
      <c r="N8" s="121"/>
      <c r="O8" s="121"/>
      <c r="P8" s="121"/>
      <c r="Q8" s="121"/>
      <c r="R8" s="121"/>
      <c r="S8" s="121"/>
      <c r="T8" s="121"/>
      <c r="U8" s="121"/>
      <c r="V8" s="120"/>
      <c r="W8" s="120"/>
      <c r="X8" s="120"/>
      <c r="Y8" s="120"/>
      <c r="Z8" s="120"/>
      <c r="AA8" s="119"/>
    </row>
    <row r="9" spans="1:27" ht="15" customHeight="1" thickBot="1" x14ac:dyDescent="0.25">
      <c r="A9" s="118"/>
      <c r="B9" s="1077" t="s">
        <v>6</v>
      </c>
      <c r="C9" s="1078"/>
      <c r="D9" s="1078"/>
      <c r="E9" s="1078"/>
      <c r="F9" s="1078"/>
      <c r="G9" s="1079"/>
      <c r="H9" s="1083" t="s">
        <v>901</v>
      </c>
      <c r="I9" s="1084"/>
      <c r="J9" s="1084"/>
      <c r="K9" s="1084"/>
      <c r="L9" s="1084"/>
      <c r="M9" s="1084"/>
      <c r="N9" s="1084"/>
      <c r="O9" s="1084"/>
      <c r="P9" s="1085"/>
      <c r="Q9" s="1089" t="s">
        <v>8</v>
      </c>
      <c r="R9" s="1090"/>
      <c r="S9" s="1090"/>
      <c r="T9" s="1091"/>
      <c r="U9" s="1092" t="s">
        <v>9</v>
      </c>
      <c r="V9" s="1093"/>
      <c r="W9" s="1093"/>
      <c r="X9" s="1093"/>
      <c r="Y9" s="1093"/>
      <c r="Z9" s="1094"/>
      <c r="AA9" s="119"/>
    </row>
    <row r="10" spans="1:27" ht="28.5" customHeight="1" thickBot="1" x14ac:dyDescent="0.25">
      <c r="A10" s="118"/>
      <c r="B10" s="1080"/>
      <c r="C10" s="1081"/>
      <c r="D10" s="1081"/>
      <c r="E10" s="1081"/>
      <c r="F10" s="1081"/>
      <c r="G10" s="1082"/>
      <c r="H10" s="1086"/>
      <c r="I10" s="1087"/>
      <c r="J10" s="1087"/>
      <c r="K10" s="1087"/>
      <c r="L10" s="1087"/>
      <c r="M10" s="1087"/>
      <c r="N10" s="1087"/>
      <c r="O10" s="1087"/>
      <c r="P10" s="1088"/>
      <c r="Q10" s="1095" t="s">
        <v>902</v>
      </c>
      <c r="R10" s="1090"/>
      <c r="S10" s="1090"/>
      <c r="T10" s="1091"/>
      <c r="U10" s="1096" t="s">
        <v>207</v>
      </c>
      <c r="V10" s="1097"/>
      <c r="W10" s="1097"/>
      <c r="X10" s="1097"/>
      <c r="Y10" s="1097"/>
      <c r="Z10" s="1098"/>
      <c r="AA10" s="119"/>
    </row>
    <row r="11" spans="1:27" ht="14.25" customHeight="1" thickBot="1" x14ac:dyDescent="0.25">
      <c r="A11" s="122"/>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4"/>
    </row>
    <row r="12" spans="1:27" ht="15" customHeight="1" x14ac:dyDescent="0.2">
      <c r="A12" s="122"/>
      <c r="B12" s="1077" t="s">
        <v>11</v>
      </c>
      <c r="C12" s="1078"/>
      <c r="D12" s="1078"/>
      <c r="E12" s="1078"/>
      <c r="F12" s="1078"/>
      <c r="G12" s="1079"/>
      <c r="H12" s="1119" t="s">
        <v>903</v>
      </c>
      <c r="I12" s="1078"/>
      <c r="J12" s="1078"/>
      <c r="K12" s="1078"/>
      <c r="L12" s="1078"/>
      <c r="M12" s="1078"/>
      <c r="N12" s="1078"/>
      <c r="O12" s="1078"/>
      <c r="P12" s="1078"/>
      <c r="Q12" s="1078"/>
      <c r="R12" s="1100"/>
      <c r="S12" s="1092" t="s">
        <v>13</v>
      </c>
      <c r="T12" s="1093"/>
      <c r="U12" s="1093"/>
      <c r="V12" s="1093"/>
      <c r="W12" s="1093"/>
      <c r="X12" s="1093"/>
      <c r="Y12" s="1093"/>
      <c r="Z12" s="1094"/>
      <c r="AA12" s="124"/>
    </row>
    <row r="13" spans="1:27" ht="42.6" customHeight="1" thickBot="1" x14ac:dyDescent="0.25">
      <c r="A13" s="122"/>
      <c r="B13" s="1080"/>
      <c r="C13" s="1081"/>
      <c r="D13" s="1081"/>
      <c r="E13" s="1081"/>
      <c r="F13" s="1081"/>
      <c r="G13" s="1082"/>
      <c r="H13" s="1081"/>
      <c r="I13" s="1081"/>
      <c r="J13" s="1081"/>
      <c r="K13" s="1081"/>
      <c r="L13" s="1081"/>
      <c r="M13" s="1081"/>
      <c r="N13" s="1081"/>
      <c r="O13" s="1081"/>
      <c r="P13" s="1081"/>
      <c r="Q13" s="1081"/>
      <c r="R13" s="1104"/>
      <c r="S13" s="1096" t="s">
        <v>209</v>
      </c>
      <c r="T13" s="1097"/>
      <c r="U13" s="1097"/>
      <c r="V13" s="1097"/>
      <c r="W13" s="1097"/>
      <c r="X13" s="1097"/>
      <c r="Y13" s="1097"/>
      <c r="Z13" s="1098"/>
      <c r="AA13" s="124"/>
    </row>
    <row r="14" spans="1:27" ht="14.25" customHeight="1" thickBot="1" x14ac:dyDescent="0.25">
      <c r="A14" s="122"/>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4"/>
    </row>
    <row r="15" spans="1:27" ht="42" customHeight="1" thickBot="1" x14ac:dyDescent="0.25">
      <c r="A15" s="122"/>
      <c r="B15" s="1114" t="s">
        <v>15</v>
      </c>
      <c r="C15" s="1090"/>
      <c r="D15" s="1090"/>
      <c r="E15" s="1090"/>
      <c r="F15" s="1090"/>
      <c r="G15" s="1091"/>
      <c r="H15" s="1115" t="s">
        <v>904</v>
      </c>
      <c r="I15" s="1090"/>
      <c r="J15" s="1090"/>
      <c r="K15" s="1090"/>
      <c r="L15" s="1090"/>
      <c r="M15" s="1090"/>
      <c r="N15" s="1090"/>
      <c r="O15" s="1090"/>
      <c r="P15" s="1090"/>
      <c r="Q15" s="1090"/>
      <c r="R15" s="1090"/>
      <c r="S15" s="1090"/>
      <c r="T15" s="1090"/>
      <c r="U15" s="1090"/>
      <c r="V15" s="1090"/>
      <c r="W15" s="1090"/>
      <c r="X15" s="1090"/>
      <c r="Y15" s="1090"/>
      <c r="Z15" s="1091"/>
      <c r="AA15" s="124"/>
    </row>
    <row r="16" spans="1:27" ht="16.5" customHeight="1" thickBot="1" x14ac:dyDescent="0.25">
      <c r="A16" s="122" t="e">
        <f>'PPMQ-IND-001'!G39=(((E2/E1)/3)+((E6/E5)/3)+((E10/E9)/3)/3)*100</f>
        <v>#DIV/0!</v>
      </c>
      <c r="B16" s="121"/>
      <c r="C16" s="121"/>
      <c r="D16" s="121"/>
      <c r="E16" s="121"/>
      <c r="F16" s="121"/>
      <c r="G16" s="121"/>
      <c r="H16" s="125"/>
      <c r="I16" s="125"/>
      <c r="J16" s="125"/>
      <c r="K16" s="125"/>
      <c r="L16" s="125"/>
      <c r="M16" s="125"/>
      <c r="N16" s="125"/>
      <c r="O16" s="125"/>
      <c r="P16" s="125"/>
      <c r="Q16" s="125"/>
      <c r="R16" s="125"/>
      <c r="S16" s="125"/>
      <c r="T16" s="125"/>
      <c r="U16" s="125"/>
      <c r="V16" s="125"/>
      <c r="W16" s="125"/>
      <c r="X16" s="125"/>
      <c r="Y16" s="125"/>
      <c r="Z16" s="125"/>
      <c r="AA16" s="124"/>
    </row>
    <row r="17" spans="1:27" ht="45" customHeight="1" thickBot="1" x14ac:dyDescent="0.25">
      <c r="A17" s="122"/>
      <c r="B17" s="1114" t="s">
        <v>17</v>
      </c>
      <c r="C17" s="1090"/>
      <c r="D17" s="1090"/>
      <c r="E17" s="1090"/>
      <c r="F17" s="1090"/>
      <c r="G17" s="1091"/>
      <c r="H17" s="1115" t="s">
        <v>905</v>
      </c>
      <c r="I17" s="1090"/>
      <c r="J17" s="1090"/>
      <c r="K17" s="1090"/>
      <c r="L17" s="1090"/>
      <c r="M17" s="1090"/>
      <c r="N17" s="1090"/>
      <c r="O17" s="1090"/>
      <c r="P17" s="1090"/>
      <c r="Q17" s="1090"/>
      <c r="R17" s="1090"/>
      <c r="S17" s="1090"/>
      <c r="T17" s="1090"/>
      <c r="U17" s="1090"/>
      <c r="V17" s="1090"/>
      <c r="W17" s="1090"/>
      <c r="X17" s="1090"/>
      <c r="Y17" s="1090"/>
      <c r="Z17" s="1091"/>
      <c r="AA17" s="124"/>
    </row>
    <row r="18" spans="1:27" ht="16.5" customHeight="1" thickBot="1" x14ac:dyDescent="0.25">
      <c r="A18" s="122"/>
      <c r="B18" s="121"/>
      <c r="C18" s="121"/>
      <c r="D18" s="121"/>
      <c r="E18" s="121"/>
      <c r="F18" s="121"/>
      <c r="G18" s="121"/>
      <c r="H18" s="125"/>
      <c r="I18" s="125"/>
      <c r="J18" s="125"/>
      <c r="K18" s="125"/>
      <c r="L18" s="125"/>
      <c r="M18" s="125"/>
      <c r="N18" s="125"/>
      <c r="O18" s="125"/>
      <c r="P18" s="125"/>
      <c r="Q18" s="125"/>
      <c r="R18" s="125"/>
      <c r="S18" s="125"/>
      <c r="T18" s="125"/>
      <c r="U18" s="125"/>
      <c r="V18" s="125"/>
      <c r="W18" s="125"/>
      <c r="X18" s="125"/>
      <c r="Y18" s="125"/>
      <c r="Z18" s="125"/>
      <c r="AA18" s="124"/>
    </row>
    <row r="19" spans="1:27" ht="22.5" customHeight="1" x14ac:dyDescent="0.2">
      <c r="A19" s="122"/>
      <c r="B19" s="1116" t="s">
        <v>19</v>
      </c>
      <c r="C19" s="1078"/>
      <c r="D19" s="1078"/>
      <c r="E19" s="1078"/>
      <c r="F19" s="1078"/>
      <c r="G19" s="1079"/>
      <c r="H19" s="1117" t="s">
        <v>906</v>
      </c>
      <c r="I19" s="1078"/>
      <c r="J19" s="1078"/>
      <c r="K19" s="1079"/>
      <c r="L19" s="1092" t="s">
        <v>21</v>
      </c>
      <c r="M19" s="1093"/>
      <c r="N19" s="1093"/>
      <c r="O19" s="1093"/>
      <c r="P19" s="1093"/>
      <c r="Q19" s="1093"/>
      <c r="R19" s="1094"/>
      <c r="S19" s="1092" t="s">
        <v>22</v>
      </c>
      <c r="T19" s="1093"/>
      <c r="U19" s="1093"/>
      <c r="V19" s="1093"/>
      <c r="W19" s="1093"/>
      <c r="X19" s="1093"/>
      <c r="Y19" s="1093"/>
      <c r="Z19" s="1094"/>
      <c r="AA19" s="124"/>
    </row>
    <row r="20" spans="1:27" ht="22.9" customHeight="1" thickBot="1" x14ac:dyDescent="0.25">
      <c r="A20" s="122"/>
      <c r="B20" s="1080"/>
      <c r="C20" s="1081"/>
      <c r="D20" s="1081"/>
      <c r="E20" s="1081"/>
      <c r="F20" s="1081"/>
      <c r="G20" s="1082"/>
      <c r="H20" s="1080"/>
      <c r="I20" s="1081"/>
      <c r="J20" s="1081"/>
      <c r="K20" s="1082"/>
      <c r="L20" s="1118" t="s">
        <v>213</v>
      </c>
      <c r="M20" s="1097"/>
      <c r="N20" s="1097"/>
      <c r="O20" s="1097"/>
      <c r="P20" s="1097"/>
      <c r="Q20" s="1097"/>
      <c r="R20" s="1098"/>
      <c r="S20" s="1118" t="s">
        <v>24</v>
      </c>
      <c r="T20" s="1097"/>
      <c r="U20" s="1097"/>
      <c r="V20" s="1097"/>
      <c r="W20" s="1097"/>
      <c r="X20" s="1097"/>
      <c r="Y20" s="1097"/>
      <c r="Z20" s="1097"/>
      <c r="AA20" s="124"/>
    </row>
    <row r="21" spans="1:27" ht="14.25" customHeight="1" thickBot="1" x14ac:dyDescent="0.25">
      <c r="A21" s="122"/>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4"/>
    </row>
    <row r="22" spans="1:27" ht="21.6" customHeight="1" x14ac:dyDescent="0.2">
      <c r="A22" s="122"/>
      <c r="B22" s="1092" t="s">
        <v>25</v>
      </c>
      <c r="C22" s="1093"/>
      <c r="D22" s="1093"/>
      <c r="E22" s="1093"/>
      <c r="F22" s="1093"/>
      <c r="G22" s="1093"/>
      <c r="H22" s="1094"/>
      <c r="I22" s="1126" t="s">
        <v>907</v>
      </c>
      <c r="J22" s="1093"/>
      <c r="K22" s="1093"/>
      <c r="L22" s="1093"/>
      <c r="M22" s="1093"/>
      <c r="N22" s="1093"/>
      <c r="O22" s="1094"/>
      <c r="P22" s="1092" t="s">
        <v>27</v>
      </c>
      <c r="Q22" s="1093"/>
      <c r="R22" s="1093"/>
      <c r="S22" s="1093"/>
      <c r="T22" s="1093"/>
      <c r="U22" s="1093"/>
      <c r="V22" s="1093"/>
      <c r="W22" s="1093"/>
      <c r="X22" s="1093"/>
      <c r="Y22" s="1093"/>
      <c r="Z22" s="1094"/>
      <c r="AA22" s="124"/>
    </row>
    <row r="23" spans="1:27" ht="20.45" customHeight="1" thickBot="1" x14ac:dyDescent="0.25">
      <c r="A23" s="122"/>
      <c r="B23" s="1096" t="s">
        <v>908</v>
      </c>
      <c r="C23" s="1097"/>
      <c r="D23" s="1097"/>
      <c r="E23" s="1097"/>
      <c r="F23" s="1097"/>
      <c r="G23" s="1097"/>
      <c r="H23" s="1098"/>
      <c r="I23" s="1127" t="s">
        <v>215</v>
      </c>
      <c r="J23" s="1097"/>
      <c r="K23" s="1097"/>
      <c r="L23" s="1097"/>
      <c r="M23" s="1097"/>
      <c r="N23" s="1097"/>
      <c r="O23" s="1098"/>
      <c r="P23" s="1128" t="s">
        <v>216</v>
      </c>
      <c r="Q23" s="1097"/>
      <c r="R23" s="1097"/>
      <c r="S23" s="1097"/>
      <c r="T23" s="1097"/>
      <c r="U23" s="1097"/>
      <c r="V23" s="1097"/>
      <c r="W23" s="1097"/>
      <c r="X23" s="1097"/>
      <c r="Y23" s="1097"/>
      <c r="Z23" s="1098"/>
      <c r="AA23" s="124"/>
    </row>
    <row r="24" spans="1:27" ht="14.25" customHeight="1" thickBot="1" x14ac:dyDescent="0.25">
      <c r="A24" s="122"/>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4"/>
    </row>
    <row r="25" spans="1:27" ht="27.6" customHeight="1" thickBot="1" x14ac:dyDescent="0.25">
      <c r="A25" s="122"/>
      <c r="B25" s="1114" t="s">
        <v>31</v>
      </c>
      <c r="C25" s="1090"/>
      <c r="D25" s="1090"/>
      <c r="E25" s="1090"/>
      <c r="F25" s="1090"/>
      <c r="G25" s="1091"/>
      <c r="H25" s="1115" t="s">
        <v>909</v>
      </c>
      <c r="I25" s="1090"/>
      <c r="J25" s="1090"/>
      <c r="K25" s="1090"/>
      <c r="L25" s="1090"/>
      <c r="M25" s="1090"/>
      <c r="N25" s="1090"/>
      <c r="O25" s="1090"/>
      <c r="P25" s="1090"/>
      <c r="Q25" s="1090"/>
      <c r="R25" s="1090"/>
      <c r="S25" s="1090"/>
      <c r="T25" s="1090"/>
      <c r="U25" s="1090"/>
      <c r="V25" s="1090"/>
      <c r="W25" s="1090"/>
      <c r="X25" s="1090"/>
      <c r="Y25" s="1090"/>
      <c r="Z25" s="1091"/>
      <c r="AA25" s="124"/>
    </row>
    <row r="26" spans="1:27" ht="14.25" customHeight="1" thickBot="1" x14ac:dyDescent="0.25">
      <c r="A26" s="122"/>
      <c r="B26" s="121"/>
      <c r="C26" s="121"/>
      <c r="D26" s="121"/>
      <c r="E26" s="121"/>
      <c r="F26" s="121"/>
      <c r="G26" s="121"/>
      <c r="H26" s="125"/>
      <c r="I26" s="125"/>
      <c r="J26" s="125"/>
      <c r="K26" s="125"/>
      <c r="L26" s="125"/>
      <c r="M26" s="125"/>
      <c r="N26" s="125"/>
      <c r="O26" s="125"/>
      <c r="P26" s="125"/>
      <c r="Q26" s="125"/>
      <c r="R26" s="125"/>
      <c r="S26" s="125"/>
      <c r="T26" s="125"/>
      <c r="U26" s="125"/>
      <c r="V26" s="125"/>
      <c r="W26" s="125"/>
      <c r="X26" s="125"/>
      <c r="Y26" s="125"/>
      <c r="Z26" s="125"/>
      <c r="AA26" s="124"/>
    </row>
    <row r="27" spans="1:27" ht="44.45" customHeight="1" thickBot="1" x14ac:dyDescent="0.25">
      <c r="A27" s="122"/>
      <c r="B27" s="1114" t="s">
        <v>32</v>
      </c>
      <c r="C27" s="1090"/>
      <c r="D27" s="1090"/>
      <c r="E27" s="1090"/>
      <c r="F27" s="1090"/>
      <c r="G27" s="1091"/>
      <c r="H27" s="1120">
        <v>0.98099999999999998</v>
      </c>
      <c r="I27" s="1121"/>
      <c r="J27" s="1122" t="s">
        <v>33</v>
      </c>
      <c r="K27" s="1090"/>
      <c r="L27" s="1090"/>
      <c r="M27" s="1091"/>
      <c r="N27" s="1123" t="s">
        <v>34</v>
      </c>
      <c r="O27" s="1090"/>
      <c r="P27" s="1090"/>
      <c r="Q27" s="1091"/>
      <c r="R27" s="333"/>
      <c r="S27" s="1124" t="s">
        <v>35</v>
      </c>
      <c r="T27" s="1090"/>
      <c r="U27" s="1091"/>
      <c r="V27" s="334" t="s">
        <v>36</v>
      </c>
      <c r="W27" s="1125" t="s">
        <v>37</v>
      </c>
      <c r="X27" s="1090"/>
      <c r="Y27" s="1091"/>
      <c r="Z27" s="128"/>
      <c r="AA27" s="124"/>
    </row>
    <row r="28" spans="1:27" ht="14.25" customHeight="1" thickBot="1" x14ac:dyDescent="0.25">
      <c r="A28" s="122"/>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4"/>
    </row>
    <row r="29" spans="1:27" ht="15" customHeight="1" x14ac:dyDescent="0.25">
      <c r="A29" s="122"/>
      <c r="B29" s="1144" t="s">
        <v>38</v>
      </c>
      <c r="C29" s="1078"/>
      <c r="D29" s="1078"/>
      <c r="E29" s="1078"/>
      <c r="F29" s="1078"/>
      <c r="G29" s="1078"/>
      <c r="H29" s="1078"/>
      <c r="I29" s="1079"/>
      <c r="J29" s="1146" t="s">
        <v>39</v>
      </c>
      <c r="K29" s="1093"/>
      <c r="L29" s="1093"/>
      <c r="M29" s="1093"/>
      <c r="N29" s="1093"/>
      <c r="O29" s="1093"/>
      <c r="P29" s="1093"/>
      <c r="Q29" s="1147"/>
      <c r="R29" s="1148" t="s">
        <v>40</v>
      </c>
      <c r="S29" s="1093"/>
      <c r="T29" s="1093"/>
      <c r="U29" s="1093"/>
      <c r="V29" s="1147"/>
      <c r="W29" s="1149" t="s">
        <v>41</v>
      </c>
      <c r="X29" s="1093"/>
      <c r="Y29" s="1093"/>
      <c r="Z29" s="1094"/>
      <c r="AA29" s="124"/>
    </row>
    <row r="30" spans="1:27" ht="14.25" customHeight="1" x14ac:dyDescent="0.2">
      <c r="A30" s="122"/>
      <c r="B30" s="1101"/>
      <c r="C30" s="1102"/>
      <c r="D30" s="1102"/>
      <c r="E30" s="1102"/>
      <c r="F30" s="1102"/>
      <c r="G30" s="1102"/>
      <c r="H30" s="1102"/>
      <c r="I30" s="1145"/>
      <c r="J30" s="1150" t="s">
        <v>42</v>
      </c>
      <c r="K30" s="1109"/>
      <c r="L30" s="1109"/>
      <c r="M30" s="1110"/>
      <c r="N30" s="1151" t="s">
        <v>43</v>
      </c>
      <c r="O30" s="1109"/>
      <c r="P30" s="1109"/>
      <c r="Q30" s="1110"/>
      <c r="R30" s="1151" t="s">
        <v>42</v>
      </c>
      <c r="S30" s="1110"/>
      <c r="T30" s="1151" t="s">
        <v>43</v>
      </c>
      <c r="U30" s="1109"/>
      <c r="V30" s="1110"/>
      <c r="W30" s="1151" t="s">
        <v>42</v>
      </c>
      <c r="X30" s="1110"/>
      <c r="Y30" s="1151" t="s">
        <v>43</v>
      </c>
      <c r="Z30" s="1111"/>
      <c r="AA30" s="124"/>
    </row>
    <row r="31" spans="1:27" ht="15" customHeight="1" thickBot="1" x14ac:dyDescent="0.25">
      <c r="A31" s="122"/>
      <c r="B31" s="1080"/>
      <c r="C31" s="1081"/>
      <c r="D31" s="1081"/>
      <c r="E31" s="1081"/>
      <c r="F31" s="1081"/>
      <c r="G31" s="1081"/>
      <c r="H31" s="1081"/>
      <c r="I31" s="1082"/>
      <c r="J31" s="1141">
        <v>0</v>
      </c>
      <c r="K31" s="1097"/>
      <c r="L31" s="1097"/>
      <c r="M31" s="1142"/>
      <c r="N31" s="1143">
        <v>0.69</v>
      </c>
      <c r="O31" s="1097"/>
      <c r="P31" s="1097"/>
      <c r="Q31" s="1142"/>
      <c r="R31" s="1143">
        <v>0.7</v>
      </c>
      <c r="S31" s="1142"/>
      <c r="T31" s="1143">
        <v>0.79</v>
      </c>
      <c r="U31" s="1097"/>
      <c r="V31" s="1142"/>
      <c r="W31" s="1143">
        <v>0.8</v>
      </c>
      <c r="X31" s="1142"/>
      <c r="Y31" s="1143">
        <v>1</v>
      </c>
      <c r="Z31" s="1098"/>
      <c r="AA31" s="124"/>
    </row>
    <row r="32" spans="1:27" ht="14.25" customHeight="1" thickBot="1" x14ac:dyDescent="0.25">
      <c r="A32" s="122"/>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4"/>
    </row>
    <row r="33" spans="1:27" ht="14.25" customHeight="1" thickBot="1" x14ac:dyDescent="0.25">
      <c r="A33" s="129"/>
      <c r="B33" s="1129" t="s">
        <v>44</v>
      </c>
      <c r="C33" s="1130"/>
      <c r="D33" s="1130"/>
      <c r="E33" s="1130"/>
      <c r="F33" s="1130"/>
      <c r="G33" s="1130"/>
      <c r="H33" s="1130"/>
      <c r="I33" s="1130"/>
      <c r="J33" s="1130"/>
      <c r="K33" s="1130"/>
      <c r="L33" s="1130"/>
      <c r="M33" s="1130"/>
      <c r="N33" s="1130"/>
      <c r="O33" s="1130"/>
      <c r="P33" s="1130"/>
      <c r="Q33" s="1130"/>
      <c r="R33" s="1130"/>
      <c r="S33" s="1130"/>
      <c r="T33" s="1130"/>
      <c r="U33" s="1130"/>
      <c r="V33" s="1130"/>
      <c r="W33" s="1130"/>
      <c r="X33" s="1130"/>
      <c r="Y33" s="1130"/>
      <c r="Z33" s="1131"/>
      <c r="AA33" s="124"/>
    </row>
    <row r="34" spans="1:27" ht="32.25" customHeight="1" x14ac:dyDescent="0.2">
      <c r="A34" s="129"/>
      <c r="B34" s="1132" t="s">
        <v>45</v>
      </c>
      <c r="C34" s="1133"/>
      <c r="D34" s="1133"/>
      <c r="E34" s="1133"/>
      <c r="F34" s="1134"/>
      <c r="G34" s="1138" t="s">
        <v>910</v>
      </c>
      <c r="H34" s="1138" t="s">
        <v>911</v>
      </c>
      <c r="I34" s="1140" t="s">
        <v>98</v>
      </c>
      <c r="J34" s="1132" t="s">
        <v>49</v>
      </c>
      <c r="K34" s="1133"/>
      <c r="L34" s="1133"/>
      <c r="M34" s="1133"/>
      <c r="N34" s="1133"/>
      <c r="O34" s="1133"/>
      <c r="P34" s="1133"/>
      <c r="Q34" s="1133"/>
      <c r="R34" s="1133"/>
      <c r="S34" s="1133"/>
      <c r="T34" s="1133"/>
      <c r="U34" s="1133"/>
      <c r="V34" s="1133"/>
      <c r="W34" s="1133"/>
      <c r="X34" s="1133"/>
      <c r="Y34" s="1133"/>
      <c r="Z34" s="1134"/>
      <c r="AA34" s="124"/>
    </row>
    <row r="35" spans="1:27" ht="26.25" customHeight="1" thickBot="1" x14ac:dyDescent="0.25">
      <c r="A35" s="129"/>
      <c r="B35" s="1135"/>
      <c r="C35" s="1136"/>
      <c r="D35" s="1136"/>
      <c r="E35" s="1136"/>
      <c r="F35" s="1137"/>
      <c r="G35" s="1139"/>
      <c r="H35" s="1139"/>
      <c r="I35" s="1139"/>
      <c r="J35" s="1135"/>
      <c r="K35" s="1136"/>
      <c r="L35" s="1136"/>
      <c r="M35" s="1136"/>
      <c r="N35" s="1136"/>
      <c r="O35" s="1136"/>
      <c r="P35" s="1136"/>
      <c r="Q35" s="1136"/>
      <c r="R35" s="1136"/>
      <c r="S35" s="1136"/>
      <c r="T35" s="1136"/>
      <c r="U35" s="1136"/>
      <c r="V35" s="1136"/>
      <c r="W35" s="1136"/>
      <c r="X35" s="1136"/>
      <c r="Y35" s="1136"/>
      <c r="Z35" s="1137"/>
      <c r="AA35" s="124"/>
    </row>
    <row r="36" spans="1:27" ht="98.25" customHeight="1" x14ac:dyDescent="0.2">
      <c r="A36" s="129"/>
      <c r="B36" s="1152" t="s">
        <v>224</v>
      </c>
      <c r="C36" s="1153"/>
      <c r="D36" s="1153"/>
      <c r="E36" s="1153"/>
      <c r="F36" s="1154"/>
      <c r="G36" s="335">
        <v>0.85719999999999996</v>
      </c>
      <c r="H36" s="336">
        <v>1</v>
      </c>
      <c r="I36" s="337">
        <f>+G36/H36</f>
        <v>0.85719999999999996</v>
      </c>
      <c r="J36" s="1167" t="s">
        <v>912</v>
      </c>
      <c r="K36" s="1168"/>
      <c r="L36" s="1168"/>
      <c r="M36" s="1168"/>
      <c r="N36" s="1168"/>
      <c r="O36" s="1168"/>
      <c r="P36" s="1168"/>
      <c r="Q36" s="1168"/>
      <c r="R36" s="1168"/>
      <c r="S36" s="1168"/>
      <c r="T36" s="1168"/>
      <c r="U36" s="1168"/>
      <c r="V36" s="1168"/>
      <c r="W36" s="1168"/>
      <c r="X36" s="1168"/>
      <c r="Y36" s="1168"/>
      <c r="Z36" s="1169"/>
      <c r="AA36" s="124"/>
    </row>
    <row r="37" spans="1:27" ht="72" customHeight="1" x14ac:dyDescent="0.2">
      <c r="A37" s="129"/>
      <c r="B37" s="1152" t="s">
        <v>226</v>
      </c>
      <c r="C37" s="1153"/>
      <c r="D37" s="1153"/>
      <c r="E37" s="1153"/>
      <c r="F37" s="1154"/>
      <c r="G37" s="336">
        <v>0.81510000000000005</v>
      </c>
      <c r="H37" s="336">
        <v>1</v>
      </c>
      <c r="I37" s="135">
        <f>+G37/H37</f>
        <v>0.81510000000000005</v>
      </c>
      <c r="J37" s="1170" t="s">
        <v>913</v>
      </c>
      <c r="K37" s="1171"/>
      <c r="L37" s="1171"/>
      <c r="M37" s="1171"/>
      <c r="N37" s="1171"/>
      <c r="O37" s="1171"/>
      <c r="P37" s="1171"/>
      <c r="Q37" s="1171"/>
      <c r="R37" s="1171"/>
      <c r="S37" s="1171"/>
      <c r="T37" s="1171"/>
      <c r="U37" s="1171"/>
      <c r="V37" s="1171"/>
      <c r="W37" s="1171"/>
      <c r="X37" s="1171"/>
      <c r="Y37" s="1171"/>
      <c r="Z37" s="1172"/>
      <c r="AA37" s="124"/>
    </row>
    <row r="38" spans="1:27" ht="47.25" customHeight="1" x14ac:dyDescent="0.2">
      <c r="A38" s="129"/>
      <c r="B38" s="1152" t="s">
        <v>228</v>
      </c>
      <c r="C38" s="1153"/>
      <c r="D38" s="1153"/>
      <c r="E38" s="1153"/>
      <c r="F38" s="1154"/>
      <c r="G38" s="338"/>
      <c r="H38" s="336">
        <v>1</v>
      </c>
      <c r="I38" s="135">
        <f>+G38/H38</f>
        <v>0</v>
      </c>
      <c r="J38" s="1170"/>
      <c r="K38" s="1171"/>
      <c r="L38" s="1171"/>
      <c r="M38" s="1171"/>
      <c r="N38" s="1171"/>
      <c r="O38" s="1171"/>
      <c r="P38" s="1171"/>
      <c r="Q38" s="1171"/>
      <c r="R38" s="1171"/>
      <c r="S38" s="1171"/>
      <c r="T38" s="1171"/>
      <c r="U38" s="1171"/>
      <c r="V38" s="1171"/>
      <c r="W38" s="1171"/>
      <c r="X38" s="1171"/>
      <c r="Y38" s="1171"/>
      <c r="Z38" s="1172"/>
      <c r="AA38" s="124"/>
    </row>
    <row r="39" spans="1:27" ht="79.5" customHeight="1" thickBot="1" x14ac:dyDescent="0.25">
      <c r="A39" s="129"/>
      <c r="B39" s="1152" t="s">
        <v>229</v>
      </c>
      <c r="C39" s="1153"/>
      <c r="D39" s="1153"/>
      <c r="E39" s="1153"/>
      <c r="F39" s="1154"/>
      <c r="G39" s="338"/>
      <c r="H39" s="336">
        <v>1</v>
      </c>
      <c r="I39" s="137">
        <f>+G39/H39</f>
        <v>0</v>
      </c>
      <c r="J39" s="1155"/>
      <c r="K39" s="1156"/>
      <c r="L39" s="1156"/>
      <c r="M39" s="1156"/>
      <c r="N39" s="1156"/>
      <c r="O39" s="1156"/>
      <c r="P39" s="1156"/>
      <c r="Q39" s="1156"/>
      <c r="R39" s="1156"/>
      <c r="S39" s="1156"/>
      <c r="T39" s="1156"/>
      <c r="U39" s="1156"/>
      <c r="V39" s="1156"/>
      <c r="W39" s="1156"/>
      <c r="X39" s="1156"/>
      <c r="Y39" s="1156"/>
      <c r="Z39" s="1157"/>
      <c r="AA39" s="124"/>
    </row>
    <row r="40" spans="1:27" ht="15.75" customHeight="1" thickBot="1" x14ac:dyDescent="0.25">
      <c r="A40" s="129"/>
      <c r="B40" s="1158" t="s">
        <v>68</v>
      </c>
      <c r="C40" s="1159"/>
      <c r="D40" s="1159"/>
      <c r="E40" s="1159"/>
      <c r="F40" s="1160"/>
      <c r="G40" s="138"/>
      <c r="H40" s="138"/>
      <c r="I40" s="339">
        <f>AVERAGE(I36:I37)</f>
        <v>0.83614999999999995</v>
      </c>
      <c r="J40" s="1161"/>
      <c r="K40" s="1159"/>
      <c r="L40" s="1159"/>
      <c r="M40" s="1159"/>
      <c r="N40" s="1159"/>
      <c r="O40" s="1159"/>
      <c r="P40" s="1159"/>
      <c r="Q40" s="1159"/>
      <c r="R40" s="1159"/>
      <c r="S40" s="1159"/>
      <c r="T40" s="1159"/>
      <c r="U40" s="1159"/>
      <c r="V40" s="1159"/>
      <c r="W40" s="1159"/>
      <c r="X40" s="1159"/>
      <c r="Y40" s="1159"/>
      <c r="Z40" s="1160"/>
      <c r="AA40" s="124"/>
    </row>
    <row r="41" spans="1:27" ht="5.25" customHeight="1" x14ac:dyDescent="0.2">
      <c r="A41" s="129"/>
      <c r="B41" s="140"/>
      <c r="C41" s="140"/>
      <c r="D41" s="140"/>
      <c r="E41" s="140"/>
      <c r="F41" s="140"/>
      <c r="G41" s="141"/>
      <c r="H41" s="141"/>
      <c r="I41" s="340"/>
      <c r="J41" s="140"/>
      <c r="K41" s="140"/>
      <c r="L41" s="140"/>
      <c r="M41" s="140"/>
      <c r="N41" s="140"/>
      <c r="O41" s="140"/>
      <c r="P41" s="140"/>
      <c r="Q41" s="140"/>
      <c r="R41" s="140"/>
      <c r="S41" s="140"/>
      <c r="T41" s="140"/>
      <c r="U41" s="140"/>
      <c r="V41" s="140"/>
      <c r="W41" s="140"/>
      <c r="X41" s="140"/>
      <c r="Y41" s="140"/>
      <c r="Z41" s="140"/>
      <c r="AA41" s="124"/>
    </row>
    <row r="42" spans="1:27" ht="7.9" customHeight="1" thickBot="1" x14ac:dyDescent="0.25">
      <c r="A42" s="129"/>
      <c r="B42" s="140"/>
      <c r="C42" s="140"/>
      <c r="D42" s="140"/>
      <c r="E42" s="140"/>
      <c r="F42" s="140"/>
      <c r="G42" s="141"/>
      <c r="H42" s="141"/>
      <c r="I42" s="142"/>
      <c r="J42" s="140"/>
      <c r="K42" s="140"/>
      <c r="L42" s="140"/>
      <c r="M42" s="140"/>
      <c r="N42" s="140"/>
      <c r="O42" s="140"/>
      <c r="P42" s="140"/>
      <c r="Q42" s="140"/>
      <c r="R42" s="140"/>
      <c r="S42" s="140"/>
      <c r="T42" s="140"/>
      <c r="U42" s="140"/>
      <c r="V42" s="140"/>
      <c r="W42" s="140"/>
      <c r="X42" s="140"/>
      <c r="Y42" s="140"/>
      <c r="Z42" s="140"/>
      <c r="AA42" s="124"/>
    </row>
    <row r="43" spans="1:27" ht="14.25" customHeight="1" x14ac:dyDescent="0.2">
      <c r="A43" s="129"/>
      <c r="B43" s="1132" t="s">
        <v>69</v>
      </c>
      <c r="C43" s="1133"/>
      <c r="D43" s="1133"/>
      <c r="E43" s="1133"/>
      <c r="F43" s="1133"/>
      <c r="G43" s="1133"/>
      <c r="H43" s="1133"/>
      <c r="I43" s="1133"/>
      <c r="J43" s="1133"/>
      <c r="K43" s="1133"/>
      <c r="L43" s="1133"/>
      <c r="M43" s="1133"/>
      <c r="N43" s="1133"/>
      <c r="O43" s="1133"/>
      <c r="P43" s="1133"/>
      <c r="Q43" s="1133"/>
      <c r="R43" s="1133"/>
      <c r="S43" s="1133"/>
      <c r="T43" s="1133"/>
      <c r="U43" s="1133"/>
      <c r="V43" s="1133"/>
      <c r="W43" s="1133"/>
      <c r="X43" s="1133"/>
      <c r="Y43" s="1133"/>
      <c r="Z43" s="1134"/>
      <c r="AA43" s="124"/>
    </row>
    <row r="44" spans="1:27" ht="3" customHeight="1" thickBot="1" x14ac:dyDescent="0.25">
      <c r="A44" s="122"/>
      <c r="B44" s="1162"/>
      <c r="C44" s="1163"/>
      <c r="D44" s="1163"/>
      <c r="E44" s="1163"/>
      <c r="F44" s="1163"/>
      <c r="G44" s="1163"/>
      <c r="H44" s="1163"/>
      <c r="I44" s="1163"/>
      <c r="J44" s="1163"/>
      <c r="K44" s="1163"/>
      <c r="L44" s="1163"/>
      <c r="M44" s="1163"/>
      <c r="N44" s="1163"/>
      <c r="O44" s="1163"/>
      <c r="P44" s="1163"/>
      <c r="Q44" s="1163"/>
      <c r="R44" s="1163"/>
      <c r="S44" s="1163"/>
      <c r="T44" s="1163"/>
      <c r="U44" s="1163"/>
      <c r="V44" s="1163"/>
      <c r="W44" s="1163"/>
      <c r="X44" s="1163"/>
      <c r="Y44" s="1163"/>
      <c r="Z44" s="1164"/>
      <c r="AA44" s="124"/>
    </row>
    <row r="45" spans="1:27" ht="14.25" customHeight="1" x14ac:dyDescent="0.2">
      <c r="A45" s="122"/>
      <c r="B45" s="1165" t="s">
        <v>914</v>
      </c>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c r="Z45" s="1134"/>
      <c r="AA45" s="124"/>
    </row>
    <row r="46" spans="1:27" ht="14.25" customHeight="1" x14ac:dyDescent="0.2">
      <c r="A46" s="122"/>
      <c r="B46" s="1162"/>
      <c r="C46" s="1166"/>
      <c r="D46" s="1166"/>
      <c r="E46" s="1166"/>
      <c r="F46" s="1166"/>
      <c r="G46" s="1166"/>
      <c r="H46" s="1166"/>
      <c r="I46" s="1166"/>
      <c r="J46" s="1166"/>
      <c r="K46" s="1166"/>
      <c r="L46" s="1166"/>
      <c r="M46" s="1166"/>
      <c r="N46" s="1166"/>
      <c r="O46" s="1166"/>
      <c r="P46" s="1166"/>
      <c r="Q46" s="1166"/>
      <c r="R46" s="1166"/>
      <c r="S46" s="1166"/>
      <c r="T46" s="1166"/>
      <c r="U46" s="1166"/>
      <c r="V46" s="1166"/>
      <c r="W46" s="1166"/>
      <c r="X46" s="1166"/>
      <c r="Y46" s="1166"/>
      <c r="Z46" s="1164"/>
      <c r="AA46" s="124"/>
    </row>
    <row r="47" spans="1:27" ht="14.25" customHeight="1" x14ac:dyDescent="0.2">
      <c r="A47" s="122"/>
      <c r="B47" s="1162"/>
      <c r="C47" s="1166"/>
      <c r="D47" s="1166"/>
      <c r="E47" s="1166"/>
      <c r="F47" s="1166"/>
      <c r="G47" s="1166"/>
      <c r="H47" s="1166"/>
      <c r="I47" s="1166"/>
      <c r="J47" s="1166"/>
      <c r="K47" s="1166"/>
      <c r="L47" s="1166"/>
      <c r="M47" s="1166"/>
      <c r="N47" s="1166"/>
      <c r="O47" s="1166"/>
      <c r="P47" s="1166"/>
      <c r="Q47" s="1166"/>
      <c r="R47" s="1166"/>
      <c r="S47" s="1166"/>
      <c r="T47" s="1166"/>
      <c r="U47" s="1166"/>
      <c r="V47" s="1166"/>
      <c r="W47" s="1166"/>
      <c r="X47" s="1166"/>
      <c r="Y47" s="1166"/>
      <c r="Z47" s="1164"/>
      <c r="AA47" s="124"/>
    </row>
    <row r="48" spans="1:27" ht="14.25" customHeight="1" x14ac:dyDescent="0.2">
      <c r="A48" s="122"/>
      <c r="B48" s="1162"/>
      <c r="C48" s="1166"/>
      <c r="D48" s="1166"/>
      <c r="E48" s="1166"/>
      <c r="F48" s="1166"/>
      <c r="G48" s="1166"/>
      <c r="H48" s="1166"/>
      <c r="I48" s="1166"/>
      <c r="J48" s="1166"/>
      <c r="K48" s="1166"/>
      <c r="L48" s="1166"/>
      <c r="M48" s="1166"/>
      <c r="N48" s="1166"/>
      <c r="O48" s="1166"/>
      <c r="P48" s="1166"/>
      <c r="Q48" s="1166"/>
      <c r="R48" s="1166"/>
      <c r="S48" s="1166"/>
      <c r="T48" s="1166"/>
      <c r="U48" s="1166"/>
      <c r="V48" s="1166"/>
      <c r="W48" s="1166"/>
      <c r="X48" s="1166"/>
      <c r="Y48" s="1166"/>
      <c r="Z48" s="1164"/>
      <c r="AA48" s="124"/>
    </row>
    <row r="49" spans="1:27" ht="14.25" customHeight="1" x14ac:dyDescent="0.2">
      <c r="A49" s="122"/>
      <c r="B49" s="1162"/>
      <c r="C49" s="1166"/>
      <c r="D49" s="1166"/>
      <c r="E49" s="1166"/>
      <c r="F49" s="1166"/>
      <c r="G49" s="1166"/>
      <c r="H49" s="1166"/>
      <c r="I49" s="1166"/>
      <c r="J49" s="1166"/>
      <c r="K49" s="1166"/>
      <c r="L49" s="1166"/>
      <c r="M49" s="1166"/>
      <c r="N49" s="1166"/>
      <c r="O49" s="1166"/>
      <c r="P49" s="1166"/>
      <c r="Q49" s="1166"/>
      <c r="R49" s="1166"/>
      <c r="S49" s="1166"/>
      <c r="T49" s="1166"/>
      <c r="U49" s="1166"/>
      <c r="V49" s="1166"/>
      <c r="W49" s="1166"/>
      <c r="X49" s="1166"/>
      <c r="Y49" s="1166"/>
      <c r="Z49" s="1164"/>
      <c r="AA49" s="124"/>
    </row>
    <row r="50" spans="1:27" ht="14.25" customHeight="1" x14ac:dyDescent="0.2">
      <c r="A50" s="122"/>
      <c r="B50" s="1162"/>
      <c r="C50" s="1166"/>
      <c r="D50" s="1166"/>
      <c r="E50" s="1166"/>
      <c r="F50" s="1166"/>
      <c r="G50" s="1166"/>
      <c r="H50" s="1166"/>
      <c r="I50" s="1166"/>
      <c r="J50" s="1166"/>
      <c r="K50" s="1166"/>
      <c r="L50" s="1166"/>
      <c r="M50" s="1166"/>
      <c r="N50" s="1166"/>
      <c r="O50" s="1166"/>
      <c r="P50" s="1166"/>
      <c r="Q50" s="1166"/>
      <c r="R50" s="1166"/>
      <c r="S50" s="1166"/>
      <c r="T50" s="1166"/>
      <c r="U50" s="1166"/>
      <c r="V50" s="1166"/>
      <c r="W50" s="1166"/>
      <c r="X50" s="1166"/>
      <c r="Y50" s="1166"/>
      <c r="Z50" s="1164"/>
      <c r="AA50" s="124"/>
    </row>
    <row r="51" spans="1:27" ht="99" customHeight="1" thickBot="1" x14ac:dyDescent="0.25">
      <c r="A51" s="122"/>
      <c r="B51" s="1135"/>
      <c r="C51" s="1136"/>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7"/>
      <c r="AA51" s="124"/>
    </row>
    <row r="52" spans="1:27" ht="7.9" customHeight="1" x14ac:dyDescent="0.2">
      <c r="A52" s="143"/>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5"/>
    </row>
    <row r="53" spans="1:27" ht="14.25" customHeight="1" thickBot="1" x14ac:dyDescent="0.25">
      <c r="A53" s="146"/>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8"/>
    </row>
    <row r="54" spans="1:27" ht="14.25" customHeight="1" x14ac:dyDescent="0.2">
      <c r="A54" s="149"/>
      <c r="B54" s="1173" t="s">
        <v>45</v>
      </c>
      <c r="C54" s="1133"/>
      <c r="D54" s="1133"/>
      <c r="E54" s="1133"/>
      <c r="F54" s="1134"/>
      <c r="G54" s="1173" t="s">
        <v>71</v>
      </c>
      <c r="H54" s="1134"/>
      <c r="I54" s="1173" t="s">
        <v>72</v>
      </c>
      <c r="J54" s="1133"/>
      <c r="K54" s="1133"/>
      <c r="L54" s="1134"/>
      <c r="M54" s="1173" t="s">
        <v>106</v>
      </c>
      <c r="N54" s="1133"/>
      <c r="O54" s="1133"/>
      <c r="P54" s="1133"/>
      <c r="Q54" s="1133"/>
      <c r="R54" s="1133"/>
      <c r="S54" s="1133"/>
      <c r="T54" s="1134"/>
      <c r="U54" s="1174" t="s">
        <v>74</v>
      </c>
      <c r="V54" s="1133"/>
      <c r="W54" s="1133"/>
      <c r="X54" s="1133"/>
      <c r="Y54" s="1133"/>
      <c r="Z54" s="1134"/>
      <c r="AA54" s="150"/>
    </row>
    <row r="55" spans="1:27" ht="9.6" customHeight="1" x14ac:dyDescent="0.2">
      <c r="A55" s="151"/>
      <c r="B55" s="1162"/>
      <c r="C55" s="1166"/>
      <c r="D55" s="1166"/>
      <c r="E55" s="1166"/>
      <c r="F55" s="1164"/>
      <c r="G55" s="1162"/>
      <c r="H55" s="1164"/>
      <c r="I55" s="1162"/>
      <c r="J55" s="1166"/>
      <c r="K55" s="1166"/>
      <c r="L55" s="1164"/>
      <c r="M55" s="1162"/>
      <c r="N55" s="1166"/>
      <c r="O55" s="1166"/>
      <c r="P55" s="1166"/>
      <c r="Q55" s="1166"/>
      <c r="R55" s="1166"/>
      <c r="S55" s="1166"/>
      <c r="T55" s="1164"/>
      <c r="U55" s="1163"/>
      <c r="V55" s="1166"/>
      <c r="W55" s="1166"/>
      <c r="X55" s="1166"/>
      <c r="Y55" s="1166"/>
      <c r="Z55" s="1164"/>
      <c r="AA55" s="150"/>
    </row>
    <row r="56" spans="1:27" ht="13.9" hidden="1" customHeight="1" x14ac:dyDescent="0.2">
      <c r="A56" s="151"/>
      <c r="B56" s="1162"/>
      <c r="C56" s="1163"/>
      <c r="D56" s="1163"/>
      <c r="E56" s="1163"/>
      <c r="F56" s="1164"/>
      <c r="G56" s="1162"/>
      <c r="H56" s="1164"/>
      <c r="I56" s="1162"/>
      <c r="J56" s="1163"/>
      <c r="K56" s="1163"/>
      <c r="L56" s="1164"/>
      <c r="M56" s="1135"/>
      <c r="N56" s="1136"/>
      <c r="O56" s="1136"/>
      <c r="P56" s="1136"/>
      <c r="Q56" s="1136"/>
      <c r="R56" s="1136"/>
      <c r="S56" s="1136"/>
      <c r="T56" s="1137"/>
      <c r="U56" s="1136"/>
      <c r="V56" s="1136"/>
      <c r="W56" s="1136"/>
      <c r="X56" s="1136"/>
      <c r="Y56" s="1136"/>
      <c r="Z56" s="1137"/>
      <c r="AA56" s="150"/>
    </row>
    <row r="57" spans="1:27" ht="42.75" customHeight="1" x14ac:dyDescent="0.2">
      <c r="A57" s="149"/>
      <c r="B57" s="1175" t="s">
        <v>224</v>
      </c>
      <c r="C57" s="1153"/>
      <c r="D57" s="1153"/>
      <c r="E57" s="1153"/>
      <c r="F57" s="1176"/>
      <c r="G57" s="1177">
        <v>0.99680000000000002</v>
      </c>
      <c r="H57" s="1178"/>
      <c r="I57" s="1179">
        <f>I36</f>
        <v>0.85719999999999996</v>
      </c>
      <c r="J57" s="1153"/>
      <c r="K57" s="1153"/>
      <c r="L57" s="1176"/>
      <c r="M57" s="1180"/>
      <c r="N57" s="1153"/>
      <c r="O57" s="1153"/>
      <c r="P57" s="1153"/>
      <c r="Q57" s="1153"/>
      <c r="R57" s="1153"/>
      <c r="S57" s="1153"/>
      <c r="T57" s="1176"/>
      <c r="U57" s="1181" t="s">
        <v>915</v>
      </c>
      <c r="V57" s="1182"/>
      <c r="W57" s="1182"/>
      <c r="X57" s="1182"/>
      <c r="Y57" s="1182"/>
      <c r="Z57" s="1183"/>
      <c r="AA57" s="152"/>
    </row>
    <row r="58" spans="1:27" ht="41.25" customHeight="1" x14ac:dyDescent="0.2">
      <c r="A58" s="149"/>
      <c r="B58" s="1184" t="s">
        <v>226</v>
      </c>
      <c r="C58" s="1156"/>
      <c r="D58" s="1156"/>
      <c r="E58" s="1156"/>
      <c r="F58" s="1185"/>
      <c r="G58" s="1177">
        <v>0.85719999999999996</v>
      </c>
      <c r="H58" s="1178"/>
      <c r="I58" s="1177">
        <v>0.81510000000000005</v>
      </c>
      <c r="J58" s="1186"/>
      <c r="K58" s="1186"/>
      <c r="L58" s="1178"/>
      <c r="M58" s="1180"/>
      <c r="N58" s="1153"/>
      <c r="O58" s="1153"/>
      <c r="P58" s="1153"/>
      <c r="Q58" s="1153"/>
      <c r="R58" s="1153"/>
      <c r="S58" s="1153"/>
      <c r="T58" s="1176"/>
      <c r="U58" s="1181" t="s">
        <v>915</v>
      </c>
      <c r="V58" s="1182"/>
      <c r="W58" s="1182"/>
      <c r="X58" s="1182"/>
      <c r="Y58" s="1182"/>
      <c r="Z58" s="1183"/>
      <c r="AA58" s="152"/>
    </row>
    <row r="59" spans="1:27" ht="46.5" customHeight="1" x14ac:dyDescent="0.2">
      <c r="A59" s="149"/>
      <c r="B59" s="1184" t="s">
        <v>228</v>
      </c>
      <c r="C59" s="1156"/>
      <c r="D59" s="1156"/>
      <c r="E59" s="1156"/>
      <c r="F59" s="1185"/>
      <c r="G59" s="1179"/>
      <c r="H59" s="1176"/>
      <c r="I59" s="1177"/>
      <c r="J59" s="1186"/>
      <c r="K59" s="1186"/>
      <c r="L59" s="1178"/>
      <c r="M59" s="1180"/>
      <c r="N59" s="1153"/>
      <c r="O59" s="1153"/>
      <c r="P59" s="1153"/>
      <c r="Q59" s="1153"/>
      <c r="R59" s="1153"/>
      <c r="S59" s="1153"/>
      <c r="T59" s="1176"/>
      <c r="U59" s="1181"/>
      <c r="V59" s="1182"/>
      <c r="W59" s="1182"/>
      <c r="X59" s="1182"/>
      <c r="Y59" s="1182"/>
      <c r="Z59" s="1183"/>
      <c r="AA59" s="152"/>
    </row>
    <row r="60" spans="1:27" ht="52.5" customHeight="1" x14ac:dyDescent="0.2">
      <c r="A60" s="149"/>
      <c r="B60" s="1184" t="s">
        <v>229</v>
      </c>
      <c r="C60" s="1156"/>
      <c r="D60" s="1156"/>
      <c r="E60" s="1156"/>
      <c r="F60" s="1185"/>
      <c r="G60" s="1179"/>
      <c r="H60" s="1176"/>
      <c r="I60" s="1179"/>
      <c r="J60" s="1153"/>
      <c r="K60" s="1153"/>
      <c r="L60" s="1176"/>
      <c r="M60" s="1180"/>
      <c r="N60" s="1153"/>
      <c r="O60" s="1153"/>
      <c r="P60" s="1153"/>
      <c r="Q60" s="1153"/>
      <c r="R60" s="1153"/>
      <c r="S60" s="1153"/>
      <c r="T60" s="1176"/>
      <c r="U60" s="1187"/>
      <c r="V60" s="1188"/>
      <c r="W60" s="1188"/>
      <c r="X60" s="1188"/>
      <c r="Y60" s="1188"/>
      <c r="Z60" s="1189"/>
      <c r="AA60" s="152"/>
    </row>
    <row r="61" spans="1:27" ht="46.5" customHeight="1" thickBot="1" x14ac:dyDescent="0.25">
      <c r="A61" s="149"/>
      <c r="B61" s="1190"/>
      <c r="C61" s="1191"/>
      <c r="D61" s="1191"/>
      <c r="E61" s="1191"/>
      <c r="F61" s="1192"/>
      <c r="G61" s="1179"/>
      <c r="H61" s="1176"/>
      <c r="I61" s="1193"/>
      <c r="J61" s="1191"/>
      <c r="K61" s="1191"/>
      <c r="L61" s="1192"/>
      <c r="M61" s="1193"/>
      <c r="N61" s="1191"/>
      <c r="O61" s="1191"/>
      <c r="P61" s="1191"/>
      <c r="Q61" s="1191"/>
      <c r="R61" s="1191"/>
      <c r="S61" s="1191"/>
      <c r="T61" s="1192"/>
      <c r="U61" s="1193"/>
      <c r="V61" s="1191"/>
      <c r="W61" s="1191"/>
      <c r="X61" s="1191"/>
      <c r="Y61" s="1191"/>
      <c r="Z61" s="1194"/>
      <c r="AA61" s="152"/>
    </row>
    <row r="62" spans="1:27" ht="14.25" customHeight="1" x14ac:dyDescent="0.2">
      <c r="A62" s="153"/>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54"/>
    </row>
    <row r="63" spans="1:27" ht="14.25" customHeight="1" x14ac:dyDescent="0.2">
      <c r="A63" s="110"/>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10"/>
    </row>
    <row r="64" spans="1:27" ht="14.25" customHeight="1" x14ac:dyDescent="0.2">
      <c r="A64" s="110"/>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10"/>
    </row>
    <row r="65" spans="1:27" ht="14.25" customHeight="1" x14ac:dyDescent="0.2">
      <c r="A65" s="110"/>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10"/>
    </row>
    <row r="66" spans="1:27" ht="14.25" customHeight="1" x14ac:dyDescent="0.2">
      <c r="A66" s="110"/>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10"/>
    </row>
    <row r="67" spans="1:27" ht="14.25" customHeight="1" x14ac:dyDescent="0.2">
      <c r="A67" s="110"/>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10"/>
    </row>
    <row r="68" spans="1:27" ht="14.25" customHeight="1" x14ac:dyDescent="0.2">
      <c r="A68" s="110"/>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10"/>
    </row>
    <row r="69" spans="1:27" ht="14.25" customHeight="1" x14ac:dyDescent="0.2">
      <c r="A69" s="110"/>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10"/>
    </row>
    <row r="70" spans="1:27" ht="14.25" customHeight="1" x14ac:dyDescent="0.2">
      <c r="A70" s="110"/>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10"/>
    </row>
    <row r="71" spans="1:27" ht="14.25" customHeight="1" x14ac:dyDescent="0.2">
      <c r="A71" s="110"/>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10"/>
    </row>
    <row r="72" spans="1:27" ht="14.25" customHeight="1" x14ac:dyDescent="0.2">
      <c r="A72" s="110"/>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10"/>
    </row>
    <row r="73" spans="1:27" ht="14.25" customHeight="1" x14ac:dyDescent="0.2">
      <c r="A73" s="110"/>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10"/>
    </row>
    <row r="74" spans="1:27" ht="14.25" customHeight="1" x14ac:dyDescent="0.2">
      <c r="A74" s="110"/>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10"/>
    </row>
    <row r="75" spans="1:27" ht="14.25" customHeight="1" x14ac:dyDescent="0.2">
      <c r="A75" s="110"/>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10"/>
    </row>
    <row r="76" spans="1:27" ht="14.25" customHeight="1" x14ac:dyDescent="0.2">
      <c r="A76" s="110"/>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10"/>
    </row>
    <row r="77" spans="1:27" ht="14.25" customHeight="1" x14ac:dyDescent="0.2">
      <c r="A77" s="110"/>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10"/>
    </row>
    <row r="78" spans="1:27" ht="14.25" customHeight="1" x14ac:dyDescent="0.2">
      <c r="A78" s="110"/>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10"/>
    </row>
    <row r="79" spans="1:27" ht="14.25" customHeight="1" x14ac:dyDescent="0.2">
      <c r="A79" s="110"/>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10"/>
    </row>
    <row r="80" spans="1:27" ht="14.25" customHeight="1" x14ac:dyDescent="0.2">
      <c r="A80" s="110"/>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10"/>
    </row>
    <row r="81" spans="1:27" ht="14.25" customHeight="1" x14ac:dyDescent="0.2">
      <c r="A81" s="110"/>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10"/>
    </row>
    <row r="82" spans="1:27" ht="14.25" customHeight="1" x14ac:dyDescent="0.2">
      <c r="A82" s="110"/>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10"/>
    </row>
    <row r="83" spans="1:27" ht="14.25" customHeight="1" x14ac:dyDescent="0.2">
      <c r="A83" s="110"/>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10"/>
    </row>
    <row r="84" spans="1:27" ht="14.25" customHeight="1" x14ac:dyDescent="0.2">
      <c r="A84" s="110"/>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10"/>
    </row>
    <row r="85" spans="1:27" ht="14.25" customHeight="1" x14ac:dyDescent="0.2">
      <c r="A85" s="110"/>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10"/>
    </row>
    <row r="86" spans="1:27" ht="14.25" customHeight="1" x14ac:dyDescent="0.2">
      <c r="A86" s="110"/>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10"/>
    </row>
    <row r="87" spans="1:27" ht="14.25" customHeight="1" x14ac:dyDescent="0.2">
      <c r="A87" s="110"/>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10"/>
    </row>
    <row r="88" spans="1:27" ht="14.25" customHeight="1" x14ac:dyDescent="0.2">
      <c r="A88" s="110"/>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10"/>
    </row>
    <row r="89" spans="1:27" ht="14.25" customHeight="1" x14ac:dyDescent="0.2">
      <c r="A89" s="110"/>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10"/>
    </row>
    <row r="90" spans="1:27" ht="14.2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row>
    <row r="91" spans="1:27" ht="14.2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row>
    <row r="92" spans="1:27" ht="14.2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row>
    <row r="93" spans="1:27" ht="14.2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row>
    <row r="94" spans="1:27" ht="14.2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row>
    <row r="95" spans="1:27" ht="14.2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row>
    <row r="96" spans="1:27" ht="14.2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row>
    <row r="97" spans="1:27" ht="14.2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row>
    <row r="98" spans="1:27" ht="14.2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row>
    <row r="99" spans="1:27" ht="14.2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row>
    <row r="100" spans="1:27" ht="14.2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row>
    <row r="101" spans="1:27" ht="6"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row>
    <row r="102" spans="1:27" ht="14.2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row>
    <row r="103" spans="1:27" ht="14.2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row>
    <row r="104" spans="1:27" ht="14.2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row>
    <row r="105" spans="1:27" ht="14.2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row>
    <row r="106" spans="1:27" ht="14.2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row>
    <row r="107" spans="1:27" ht="14.2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row>
    <row r="108" spans="1:27" ht="14.2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row>
    <row r="109" spans="1:27" ht="14.2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row>
    <row r="110" spans="1:27" ht="14.2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row>
    <row r="111" spans="1:27" ht="14.2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row>
    <row r="112" spans="1:27" ht="14.2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row>
    <row r="113" spans="1:27" ht="14.2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row>
    <row r="114" spans="1:27" ht="14.2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row>
    <row r="115" spans="1:27" ht="14.2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row>
    <row r="116" spans="1:27" ht="14.2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row>
    <row r="117" spans="1:27" ht="14.2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row>
    <row r="118" spans="1:27" ht="14.2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row>
    <row r="119" spans="1:27" ht="14.2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row>
    <row r="120" spans="1:27" ht="14.2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row>
    <row r="121" spans="1:27" ht="14.2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row>
    <row r="122" spans="1:27" ht="14.2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row>
    <row r="123" spans="1:27" ht="14.2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row>
    <row r="124" spans="1:27" ht="14.2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row>
    <row r="125" spans="1:27" ht="14.2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row>
    <row r="126" spans="1:27" ht="14.2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row>
    <row r="127" spans="1:27" ht="14.2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row>
    <row r="128" spans="1:27" ht="14.2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row>
    <row r="129" spans="1:27" ht="14.2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row>
    <row r="130" spans="1:27" ht="14.2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row>
    <row r="131" spans="1:27" ht="14.2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row>
    <row r="132" spans="1:27" ht="14.2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row>
    <row r="133" spans="1:27" ht="14.2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row>
    <row r="134" spans="1:27" ht="14.2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row>
    <row r="135" spans="1:27" ht="14.2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row>
    <row r="136" spans="1:27" ht="14.2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row>
    <row r="137" spans="1:27" ht="14.2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row>
    <row r="138" spans="1:27" ht="14.2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row>
    <row r="139" spans="1:27" ht="14.2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row>
    <row r="140" spans="1:27" ht="14.2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row>
    <row r="141" spans="1:27" ht="14.2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row>
    <row r="142" spans="1:27" ht="14.2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row>
    <row r="143" spans="1:27" ht="14.2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row>
    <row r="144" spans="1:27" ht="14.2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row>
    <row r="145" spans="1:27" ht="14.2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row>
    <row r="146" spans="1:27" ht="14.2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row>
    <row r="147" spans="1:27" ht="14.2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row>
    <row r="148" spans="1:27" ht="14.2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row>
    <row r="149" spans="1:27" ht="14.2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row>
    <row r="150" spans="1:27" ht="14.2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row>
    <row r="151" spans="1:27" ht="14.2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row>
    <row r="152" spans="1:27" ht="14.2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row>
    <row r="153" spans="1:27" ht="14.2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row>
    <row r="154" spans="1:27" ht="14.2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row>
    <row r="155" spans="1:27" ht="14.2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row>
    <row r="156" spans="1:27" ht="14.2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row>
    <row r="157" spans="1:27" ht="14.2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row>
    <row r="158" spans="1:27" ht="14.2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row>
    <row r="159" spans="1:27" ht="14.2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row>
    <row r="160" spans="1:27" ht="14.2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row>
    <row r="161" spans="1:27" ht="14.2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row>
    <row r="162" spans="1:27" ht="14.2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row>
    <row r="163" spans="1:27" ht="14.2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row>
    <row r="164" spans="1:27" ht="14.2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row>
    <row r="165" spans="1:27" ht="14.2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row>
    <row r="166" spans="1:27" ht="14.2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row>
    <row r="167" spans="1:27" ht="14.2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row>
    <row r="168" spans="1:27" ht="14.2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row>
    <row r="169" spans="1:27" ht="14.2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row>
    <row r="170" spans="1:27" ht="14.2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row>
    <row r="171" spans="1:27" ht="14.2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row>
    <row r="172" spans="1:27" ht="14.2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row>
    <row r="173" spans="1:27" ht="14.2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row>
    <row r="174" spans="1:27" ht="14.2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row>
    <row r="175" spans="1:27" ht="14.2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row>
    <row r="176" spans="1:27" ht="14.2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row>
    <row r="177" spans="1:27" ht="14.2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row>
    <row r="178" spans="1:27" ht="14.2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row>
    <row r="179" spans="1:27" ht="14.2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row>
    <row r="180" spans="1:27" ht="14.2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row>
    <row r="181" spans="1:27" ht="14.2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row>
    <row r="182" spans="1:27" ht="14.2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row>
    <row r="183" spans="1:27" ht="14.2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row>
    <row r="184" spans="1:27" ht="14.2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row>
    <row r="185" spans="1:27" ht="14.2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row>
    <row r="186" spans="1:27" ht="14.2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row>
    <row r="187" spans="1:27" ht="14.2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row>
    <row r="188" spans="1:27" ht="14.2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row>
    <row r="189" spans="1:27" ht="14.2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row>
    <row r="190" spans="1:27" ht="14.2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row>
    <row r="191" spans="1:27" ht="14.2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row>
    <row r="192" spans="1:27" ht="14.2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row>
    <row r="193" spans="1:27" ht="14.2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row>
    <row r="194" spans="1:27" ht="14.2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row>
    <row r="195" spans="1:27" ht="14.2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row>
    <row r="196" spans="1:27" ht="14.2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row>
    <row r="197" spans="1:27" ht="14.2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row>
    <row r="198" spans="1:27" ht="14.2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row>
    <row r="199" spans="1:27" ht="14.2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row>
    <row r="200" spans="1:27" ht="14.2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row>
    <row r="201" spans="1:27" ht="14.2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row>
    <row r="202" spans="1:27" ht="14.2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row>
    <row r="203" spans="1:27" ht="14.2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row>
    <row r="204" spans="1:27" ht="14.2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row>
    <row r="205" spans="1:27" ht="14.2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row>
    <row r="206" spans="1:27" ht="14.2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row>
    <row r="207" spans="1:27" ht="14.2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row>
    <row r="208" spans="1:27" ht="14.2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row>
    <row r="209" spans="1:27" ht="14.2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row>
    <row r="210" spans="1:27" ht="14.2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row>
    <row r="211" spans="1:27" ht="14.2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row>
    <row r="212" spans="1:27" ht="14.2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row>
    <row r="213" spans="1:27" ht="14.2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row>
    <row r="214" spans="1:27" ht="14.2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row>
    <row r="215" spans="1:27" ht="14.2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row>
    <row r="216" spans="1:27" ht="14.2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row>
    <row r="217" spans="1:27" ht="14.2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row>
    <row r="218" spans="1:27" ht="14.2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row>
    <row r="219" spans="1:27" ht="14.2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row>
    <row r="220" spans="1:27" ht="14.2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row>
    <row r="221" spans="1:27" ht="14.2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row>
    <row r="222" spans="1:27" ht="14.2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row>
    <row r="223" spans="1:27" ht="14.2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row>
    <row r="224" spans="1:27" ht="14.2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row>
    <row r="225" spans="1:27" ht="14.2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row>
    <row r="226" spans="1:27" ht="14.2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row>
    <row r="227" spans="1:27" ht="14.2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row>
    <row r="228" spans="1:27" ht="14.2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row>
    <row r="229" spans="1:27" ht="14.2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row>
    <row r="230" spans="1:27" ht="14.2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row>
    <row r="231" spans="1:27" ht="14.2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row>
    <row r="232" spans="1:27" ht="14.2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row>
    <row r="233" spans="1:27" ht="14.2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row>
    <row r="234" spans="1:27" ht="14.2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row>
    <row r="235" spans="1:27" ht="14.2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row>
    <row r="236" spans="1:27" ht="14.2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row>
    <row r="237" spans="1:27" ht="14.2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row>
    <row r="238" spans="1:27" ht="14.2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row>
    <row r="239" spans="1:27" ht="14.2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row>
    <row r="240" spans="1:27" ht="14.2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row>
    <row r="241" spans="1:27" ht="14.2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row>
    <row r="242" spans="1:27" ht="14.2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row>
    <row r="243" spans="1:27" ht="14.2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row>
    <row r="244" spans="1:27" ht="14.2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row>
    <row r="245" spans="1:27" ht="14.2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row>
    <row r="246" spans="1:27" ht="14.2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row>
    <row r="247" spans="1:27" ht="14.2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row>
    <row r="248" spans="1:27" ht="14.2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row>
    <row r="249" spans="1:27" ht="14.2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row>
    <row r="250" spans="1:27" ht="14.2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row>
    <row r="251" spans="1:27" ht="14.2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row>
    <row r="252" spans="1:27" ht="14.2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row>
    <row r="253" spans="1:27" ht="14.2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row>
    <row r="254" spans="1:27" ht="14.2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row>
    <row r="255" spans="1:27" ht="14.2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row>
    <row r="256" spans="1:27" ht="14.2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row>
    <row r="257" spans="1:27" ht="14.2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row>
    <row r="258" spans="1:27" ht="14.2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row>
    <row r="259" spans="1:27" ht="14.2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row>
    <row r="260" spans="1:27" ht="14.2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row>
    <row r="261" spans="1:27" ht="14.2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row>
    <row r="262" spans="1:27" ht="14.25"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row>
    <row r="263" spans="1:27" ht="14.25"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row>
    <row r="264" spans="1:27" ht="14.25"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row>
    <row r="265" spans="1:27" ht="14.25"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row>
    <row r="266" spans="1:27" ht="14.25"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row>
    <row r="267" spans="1:27" ht="14.25"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row>
    <row r="268" spans="1:27" ht="14.25"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row>
    <row r="269" spans="1:27" ht="14.25"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row>
    <row r="270" spans="1:27" ht="14.25"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row>
    <row r="271" spans="1:27" ht="14.25"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row>
    <row r="272" spans="1:27" ht="14.25"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row>
    <row r="273" spans="1:27" ht="14.25"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row>
    <row r="274" spans="1:27" ht="14.25"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row>
    <row r="275" spans="1:27" ht="14.25"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row>
    <row r="276" spans="1:27" ht="14.25"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row>
    <row r="277" spans="1:27" ht="14.25"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row>
    <row r="278" spans="1:27" ht="14.25"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row>
    <row r="279" spans="1:27" ht="14.25"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row>
    <row r="280" spans="1:27" ht="14.25"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row>
    <row r="281" spans="1:27" ht="14.25"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row>
    <row r="282" spans="1:27" ht="14.25"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row>
    <row r="283" spans="1:27" ht="14.25"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row>
    <row r="284" spans="1:27" ht="14.25"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row>
    <row r="285" spans="1:27" ht="14.25"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row>
    <row r="286" spans="1:27" ht="14.25"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row>
    <row r="287" spans="1:27" ht="14.25"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row>
    <row r="288" spans="1:27" ht="14.25"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row>
    <row r="289" spans="1:27" ht="14.25"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row>
    <row r="290" spans="1:27" ht="14.25"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row>
    <row r="291" spans="1:27" ht="14.25"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row>
    <row r="292" spans="1:27" ht="14.25"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row>
    <row r="293" spans="1:27" ht="14.25"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row>
    <row r="294" spans="1:27" ht="14.25"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row>
    <row r="295" spans="1:27" ht="14.25"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row>
    <row r="296" spans="1:27" ht="14.25"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row>
    <row r="297" spans="1:27" ht="14.25"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row>
    <row r="298" spans="1:27" ht="14.25"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row>
    <row r="299" spans="1:27" ht="14.25"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row>
    <row r="300" spans="1:27" ht="14.25"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row>
    <row r="301" spans="1:27" ht="14.25"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row>
    <row r="302" spans="1:27" ht="14.25"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row>
    <row r="303" spans="1:27" ht="14.25"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row>
    <row r="304" spans="1:27" ht="14.25"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row>
    <row r="305" spans="1:27" ht="14.25"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row>
    <row r="306" spans="1:27" ht="14.25"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row>
    <row r="307" spans="1:27" ht="14.25"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row>
    <row r="308" spans="1:27" ht="14.25"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row>
    <row r="309" spans="1:27" ht="14.25"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row>
    <row r="310" spans="1:27" ht="14.25"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row>
    <row r="311" spans="1:27" ht="14.25"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row>
    <row r="312" spans="1:27" ht="14.25"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row>
    <row r="313" spans="1:27" ht="14.25"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row>
    <row r="314" spans="1:27" ht="14.25"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row>
    <row r="315" spans="1:27" ht="14.25"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row>
    <row r="316" spans="1:27" ht="14.25"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row>
    <row r="317" spans="1:27" ht="14.25"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row>
    <row r="318" spans="1:27" ht="14.25"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row>
    <row r="319" spans="1:27" ht="14.25"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row>
    <row r="320" spans="1:27" ht="14.25"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row>
    <row r="321" spans="1:27" ht="14.25"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row>
    <row r="322" spans="1:27" ht="14.25"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row>
    <row r="323" spans="1:27" ht="14.25"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row>
    <row r="324" spans="1:27" ht="14.25"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row>
    <row r="325" spans="1:27" ht="14.25"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row>
    <row r="326" spans="1:27" ht="14.25"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row>
    <row r="327" spans="1:27" ht="14.25"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row>
    <row r="328" spans="1:27" ht="14.25"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row>
    <row r="329" spans="1:27" ht="14.25"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row>
    <row r="330" spans="1:27" ht="14.25"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row>
    <row r="331" spans="1:27" ht="14.25"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row>
    <row r="332" spans="1:27" ht="14.25"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row>
    <row r="333" spans="1:27" ht="14.25"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row>
    <row r="334" spans="1:27" ht="14.25"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row>
    <row r="335" spans="1:27" ht="14.25"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row>
    <row r="336" spans="1:27" ht="14.25"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row>
    <row r="337" spans="1:27" ht="14.25"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row>
    <row r="338" spans="1:27" ht="14.25"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row>
    <row r="339" spans="1:27" ht="14.25"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row>
    <row r="340" spans="1:27" ht="14.25"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row>
    <row r="341" spans="1:27" ht="14.25"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row>
    <row r="342" spans="1:27" ht="14.25"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row>
    <row r="343" spans="1:27" ht="14.25"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row>
    <row r="344" spans="1:27" ht="14.25"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row>
    <row r="345" spans="1:27" ht="14.25"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row>
    <row r="346" spans="1:27" ht="14.25"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row>
    <row r="347" spans="1:27" ht="14.25"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row>
    <row r="348" spans="1:27" ht="14.25"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row>
    <row r="349" spans="1:27" ht="14.25"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row>
    <row r="350" spans="1:27" ht="14.25"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row>
    <row r="351" spans="1:27" ht="14.25"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row>
    <row r="352" spans="1:27" ht="14.25"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row>
    <row r="353" spans="1:27" ht="14.25"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row>
    <row r="354" spans="1:27" ht="14.25"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row>
    <row r="355" spans="1:27" ht="14.25"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row>
    <row r="356" spans="1:27" ht="14.25"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row>
    <row r="357" spans="1:27" ht="14.25"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row>
    <row r="358" spans="1:27" ht="14.25"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row>
    <row r="359" spans="1:27" ht="14.25"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row>
    <row r="360" spans="1:27" ht="14.25"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row>
    <row r="361" spans="1:27" ht="14.25"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row>
    <row r="362" spans="1:27" ht="14.25"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row>
    <row r="363" spans="1:27" ht="14.25"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row>
    <row r="364" spans="1:27" ht="14.25"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row>
    <row r="365" spans="1:27" ht="14.25"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row>
    <row r="366" spans="1:27" ht="14.25"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row>
    <row r="367" spans="1:27" ht="14.25"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row>
    <row r="368" spans="1:27" ht="14.25"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row>
    <row r="369" spans="1:27" ht="14.25"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row>
    <row r="370" spans="1:27" ht="14.25"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row>
    <row r="371" spans="1:27" ht="14.25"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row>
    <row r="372" spans="1:27" ht="14.25"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row>
    <row r="373" spans="1:27" ht="14.25"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row>
    <row r="374" spans="1:27" ht="14.25"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row>
    <row r="375" spans="1:27" ht="14.25"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row>
    <row r="376" spans="1:27" ht="14.25"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row>
    <row r="377" spans="1:27" ht="14.25"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row>
    <row r="378" spans="1:27" ht="14.25"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row>
    <row r="379" spans="1:27" ht="14.25"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row>
    <row r="380" spans="1:27" ht="14.25"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row>
    <row r="381" spans="1:27" ht="14.25"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row>
    <row r="382" spans="1:27" ht="14.25"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row>
    <row r="383" spans="1:27" ht="14.25"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row>
    <row r="384" spans="1:27" ht="14.25"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row>
    <row r="385" spans="1:27" ht="14.25"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row>
    <row r="386" spans="1:27" ht="14.25"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row>
    <row r="387" spans="1:27" ht="14.25"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row>
    <row r="388" spans="1:27" ht="14.25"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row>
    <row r="389" spans="1:27" ht="14.25"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row>
    <row r="390" spans="1:27" ht="14.25"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row>
    <row r="391" spans="1:27" ht="14.25"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row>
    <row r="392" spans="1:27" ht="14.25"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row>
    <row r="393" spans="1:27" ht="14.25"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row>
    <row r="394" spans="1:27" ht="14.25"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row>
    <row r="395" spans="1:27" ht="14.25"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row>
    <row r="396" spans="1:27" ht="14.25"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row>
    <row r="397" spans="1:27" ht="14.25"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row>
    <row r="398" spans="1:27" ht="14.25"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row>
    <row r="399" spans="1:27" ht="14.25"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row>
    <row r="400" spans="1:27" ht="14.25"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row>
    <row r="401" spans="1:27" ht="14.25"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row>
    <row r="402" spans="1:27" ht="14.25"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row>
    <row r="403" spans="1:27" ht="14.25"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row>
    <row r="404" spans="1:27" ht="14.25"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row>
    <row r="405" spans="1:27" ht="14.25"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row>
    <row r="406" spans="1:27" ht="14.25"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row>
    <row r="407" spans="1:27" ht="14.25"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row>
    <row r="408" spans="1:27" ht="14.25"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row>
    <row r="409" spans="1:27" ht="14.25"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row>
    <row r="410" spans="1:27" ht="14.25"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row>
    <row r="411" spans="1:27" ht="14.25"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row>
    <row r="412" spans="1:27" ht="14.25"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row>
    <row r="413" spans="1:27" ht="14.25"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row>
    <row r="414" spans="1:27" ht="14.25"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row>
    <row r="415" spans="1:27" ht="14.25"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row>
    <row r="416" spans="1:27" ht="14.25"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row>
    <row r="417" spans="1:27" ht="14.25"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row>
    <row r="418" spans="1:27" ht="14.25"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row>
    <row r="419" spans="1:27" ht="14.25"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row>
    <row r="420" spans="1:27" ht="14.25"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row>
    <row r="421" spans="1:27" ht="14.25"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row>
    <row r="422" spans="1:27" ht="14.25"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row>
    <row r="423" spans="1:27" ht="14.25"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row>
    <row r="424" spans="1:27" ht="14.25"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row>
    <row r="425" spans="1:27" ht="14.25"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row>
    <row r="426" spans="1:27" ht="14.25"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row>
    <row r="427" spans="1:27" ht="14.25"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row>
    <row r="428" spans="1:27" ht="14.25"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row>
    <row r="429" spans="1:27" ht="14.25"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row>
    <row r="430" spans="1:27" ht="14.2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row>
    <row r="431" spans="1:27" ht="14.25"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row>
    <row r="432" spans="1:27" ht="14.25"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row>
    <row r="433" spans="1:27" ht="14.25"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row>
    <row r="434" spans="1:27" ht="14.25"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row>
    <row r="435" spans="1:27" ht="14.25"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row>
    <row r="436" spans="1:27" ht="14.25"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row>
    <row r="437" spans="1:27" ht="14.25"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row>
    <row r="438" spans="1:27" ht="14.25"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row>
    <row r="439" spans="1:27" ht="14.25"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row>
    <row r="440" spans="1:27" ht="14.25"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row>
    <row r="441" spans="1:27" ht="14.25"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row>
    <row r="442" spans="1:27" ht="14.25"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row>
    <row r="443" spans="1:27" ht="14.25"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row>
    <row r="444" spans="1:27" ht="14.25"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row>
    <row r="445" spans="1:27" ht="14.25"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row>
    <row r="446" spans="1:27" ht="14.25"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row>
    <row r="447" spans="1:27" ht="14.25"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row>
    <row r="448" spans="1:27" ht="14.25"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row>
    <row r="449" spans="1:27" ht="14.25"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row>
    <row r="450" spans="1:27" ht="14.25"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row>
    <row r="451" spans="1:27" ht="14.25"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row>
    <row r="452" spans="1:27" ht="14.25"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row>
    <row r="453" spans="1:27" ht="14.25"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row>
    <row r="454" spans="1:27" ht="14.25"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row>
    <row r="455" spans="1:27" ht="14.25"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row>
    <row r="456" spans="1:27" ht="14.25"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row>
    <row r="457" spans="1:27" ht="14.25"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row>
    <row r="458" spans="1:27" ht="14.25"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row>
    <row r="459" spans="1:27" ht="14.25"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row>
    <row r="460" spans="1:27" ht="14.25"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row>
    <row r="461" spans="1:27" ht="14.25"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row>
    <row r="462" spans="1:27" ht="14.2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row>
    <row r="463" spans="1:27" ht="14.25"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row>
    <row r="464" spans="1:27" ht="14.25"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row>
    <row r="465" spans="1:27" ht="14.25"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row>
    <row r="466" spans="1:27" ht="14.25"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row>
    <row r="467" spans="1:27" ht="14.25"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row>
    <row r="468" spans="1:27" ht="14.25"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row>
    <row r="469" spans="1:27" ht="14.25"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row>
    <row r="470" spans="1:27" ht="14.25"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row>
    <row r="471" spans="1:27" ht="14.25"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row>
    <row r="472" spans="1:27" ht="14.25"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row>
    <row r="473" spans="1:27" ht="14.25"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row>
    <row r="474" spans="1:27" ht="14.25"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row>
    <row r="475" spans="1:27" ht="14.25"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row>
    <row r="476" spans="1:27" ht="14.25"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row>
    <row r="477" spans="1:27" ht="14.25"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row>
    <row r="478" spans="1:27" ht="14.25"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row>
    <row r="479" spans="1:27" ht="14.25"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row>
    <row r="480" spans="1:27" ht="14.25"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row>
    <row r="481" spans="1:27" ht="14.25"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row>
    <row r="482" spans="1:27" ht="14.25"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row>
    <row r="483" spans="1:27" ht="14.25"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row>
    <row r="484" spans="1:27" ht="14.25"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row>
    <row r="485" spans="1:27" ht="14.25"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row>
    <row r="486" spans="1:27" ht="14.25"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row>
    <row r="487" spans="1:27" ht="14.25"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row>
    <row r="488" spans="1:27" ht="14.25"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row>
    <row r="489" spans="1:27" ht="14.25"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row>
    <row r="490" spans="1:27" ht="14.25"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row>
    <row r="491" spans="1:27" ht="14.25"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row>
    <row r="492" spans="1:27" ht="14.25"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row>
    <row r="493" spans="1:27" ht="14.25"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row>
    <row r="494" spans="1:27" ht="14.25"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row>
    <row r="495" spans="1:27" ht="14.25"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row>
    <row r="496" spans="1:27" ht="14.25"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row>
    <row r="497" spans="1:27" ht="14.25"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row>
    <row r="498" spans="1:27" ht="14.25"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row>
    <row r="499" spans="1:27" ht="14.25"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row>
    <row r="500" spans="1:27" ht="14.25"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row>
    <row r="501" spans="1:27" ht="14.25"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row>
    <row r="502" spans="1:27" ht="14.25"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row>
    <row r="503" spans="1:27" ht="14.25"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row>
    <row r="504" spans="1:27" ht="14.25"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row>
    <row r="505" spans="1:27" ht="14.25"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row>
    <row r="506" spans="1:27" ht="14.25"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row>
    <row r="507" spans="1:27" ht="14.25"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row>
    <row r="508" spans="1:27" ht="14.25"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row>
    <row r="509" spans="1:27" ht="14.25"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row>
    <row r="510" spans="1:27" ht="14.25"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row>
    <row r="511" spans="1:27" ht="14.25"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row>
    <row r="512" spans="1:27" ht="14.25"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row>
    <row r="513" spans="1:27" ht="14.25"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row>
    <row r="514" spans="1:27" ht="14.25"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row>
    <row r="515" spans="1:27" ht="14.25"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row>
    <row r="516" spans="1:27" ht="14.25"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row>
    <row r="517" spans="1:27" ht="14.25"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row>
    <row r="518" spans="1:27" ht="14.25"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row>
    <row r="519" spans="1:27" ht="14.25"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row>
    <row r="520" spans="1:27" ht="14.25"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row>
    <row r="521" spans="1:27" ht="14.25"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row>
    <row r="522" spans="1:27" ht="14.25"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row>
    <row r="523" spans="1:27" ht="14.25"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row>
    <row r="524" spans="1:27" ht="14.25"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row>
    <row r="525" spans="1:27" ht="14.25"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row>
    <row r="526" spans="1:27" ht="14.25"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row>
    <row r="527" spans="1:27" ht="14.25"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row>
    <row r="528" spans="1:27" ht="14.25"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row>
    <row r="529" spans="1:27" ht="14.25"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row>
    <row r="530" spans="1:27" ht="14.25"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row>
    <row r="531" spans="1:27" ht="14.25"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row>
    <row r="532" spans="1:27" ht="14.25"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row>
    <row r="533" spans="1:27" ht="14.25"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row>
    <row r="534" spans="1:27" ht="14.25"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row>
    <row r="535" spans="1:27" ht="14.25"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row>
    <row r="536" spans="1:27" ht="14.25"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row>
    <row r="537" spans="1:27" ht="14.25"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row>
    <row r="538" spans="1:27" ht="14.25"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row>
    <row r="539" spans="1:27" ht="14.25"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row>
    <row r="540" spans="1:27" ht="14.25"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row>
    <row r="541" spans="1:27" ht="14.25"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row>
    <row r="542" spans="1:27" ht="14.25"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row>
    <row r="543" spans="1:27" ht="14.25"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row>
    <row r="544" spans="1:27" ht="14.25"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row>
    <row r="545" spans="1:27" ht="14.25"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row>
    <row r="546" spans="1:27" ht="14.25"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row>
    <row r="547" spans="1:27" ht="14.25"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row>
    <row r="548" spans="1:27" ht="14.25"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row>
    <row r="549" spans="1:27" ht="14.25"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row>
    <row r="550" spans="1:27" ht="14.25"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row>
    <row r="551" spans="1:27" ht="14.25"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row>
    <row r="552" spans="1:27" ht="14.25"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row>
    <row r="553" spans="1:27" ht="14.25"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row>
    <row r="554" spans="1:27" ht="14.25"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row>
    <row r="555" spans="1:27" ht="14.25"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row>
    <row r="556" spans="1:27" ht="14.25"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row>
    <row r="557" spans="1:27" ht="14.25"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row>
    <row r="558" spans="1:27" ht="14.25"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row>
    <row r="559" spans="1:27" ht="14.25"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row>
    <row r="560" spans="1:27" ht="14.25"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row>
    <row r="561" spans="1:27" ht="14.25"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row>
    <row r="562" spans="1:27" ht="14.25"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row>
    <row r="563" spans="1:27" ht="14.25"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row>
    <row r="564" spans="1:27" ht="14.25"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row>
    <row r="565" spans="1:27" ht="14.25"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row>
    <row r="566" spans="1:27" ht="14.25"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row>
    <row r="567" spans="1:27" ht="14.25"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row>
    <row r="568" spans="1:27" ht="14.25"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row>
    <row r="569" spans="1:27" ht="14.25"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row>
    <row r="570" spans="1:27" ht="14.25"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row>
    <row r="571" spans="1:27" ht="14.25"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row>
    <row r="572" spans="1:27" ht="14.25"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row>
    <row r="573" spans="1:27" ht="14.25"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row>
    <row r="574" spans="1:27" ht="14.25"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row>
    <row r="575" spans="1:27" ht="14.25"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row>
    <row r="576" spans="1:27" ht="14.25"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row>
    <row r="577" spans="1:27" ht="14.25"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row>
    <row r="578" spans="1:27" ht="14.25"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row>
    <row r="579" spans="1:27" ht="14.25"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row>
    <row r="580" spans="1:27" ht="14.25"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row>
    <row r="581" spans="1:27" ht="14.25"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row>
    <row r="582" spans="1:27" ht="14.25"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row>
    <row r="583" spans="1:27" ht="14.25"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row>
    <row r="584" spans="1:27" ht="14.25"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row>
    <row r="585" spans="1:27" ht="14.25"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row>
    <row r="586" spans="1:27" ht="14.25"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row>
    <row r="587" spans="1:27" ht="14.25"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row>
    <row r="588" spans="1:27" ht="14.25"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row>
    <row r="589" spans="1:27" ht="14.25"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row>
    <row r="590" spans="1:27" ht="14.25"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row>
    <row r="591" spans="1:27" ht="14.25"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row>
    <row r="592" spans="1:27" ht="14.25"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row>
    <row r="593" spans="1:27" ht="14.25"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row>
    <row r="594" spans="1:27" ht="14.25"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row>
    <row r="595" spans="1:27" ht="14.25"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row>
    <row r="596" spans="1:27" ht="14.25"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row>
    <row r="597" spans="1:27" ht="14.25"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row>
    <row r="598" spans="1:27" ht="14.25"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row>
    <row r="599" spans="1:27" ht="14.25"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row>
    <row r="600" spans="1:27" ht="14.25"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row>
    <row r="601" spans="1:27" ht="14.25"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row>
    <row r="602" spans="1:27" ht="14.25"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row>
    <row r="603" spans="1:27" ht="14.25"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row>
    <row r="604" spans="1:27" ht="14.25"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row>
    <row r="605" spans="1:27" ht="14.25"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row>
    <row r="606" spans="1:27" ht="14.25"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row>
    <row r="607" spans="1:27" ht="14.25"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row>
    <row r="608" spans="1:27" ht="14.25"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row>
    <row r="609" spans="1:27" ht="14.25"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row>
    <row r="610" spans="1:27" ht="14.25"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row>
    <row r="611" spans="1:27" ht="14.25"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row>
    <row r="612" spans="1:27" ht="14.25"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row>
    <row r="613" spans="1:27" ht="14.25"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row>
    <row r="614" spans="1:27" ht="14.25"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row>
    <row r="615" spans="1:27" ht="14.25"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row>
    <row r="616" spans="1:27" ht="14.25"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row>
    <row r="617" spans="1:27" ht="14.25"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row>
    <row r="618" spans="1:27" ht="14.25"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row>
    <row r="619" spans="1:27" ht="14.25"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row>
    <row r="620" spans="1:27" ht="14.25"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row>
    <row r="621" spans="1:27" ht="14.25"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row>
    <row r="622" spans="1:27" ht="14.25"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row>
    <row r="623" spans="1:27" ht="14.25"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row>
    <row r="624" spans="1:27" ht="14.25"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row>
    <row r="625" spans="1:27" ht="14.25"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row>
    <row r="626" spans="1:27" ht="14.25"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row>
    <row r="627" spans="1:27" ht="14.25"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row>
    <row r="628" spans="1:27" ht="14.25"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row>
    <row r="629" spans="1:27" ht="14.25"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row>
    <row r="630" spans="1:27" ht="14.25"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row>
    <row r="631" spans="1:27" ht="14.25"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row>
    <row r="632" spans="1:27" ht="14.25"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row>
    <row r="633" spans="1:27" ht="14.25"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row>
    <row r="634" spans="1:27" ht="14.25"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row>
    <row r="635" spans="1:27" ht="14.25"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row>
    <row r="636" spans="1:27" ht="14.25"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row>
    <row r="637" spans="1:27" ht="14.25"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row>
    <row r="638" spans="1:27" ht="14.25"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row>
    <row r="639" spans="1:27" ht="14.25"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row>
    <row r="640" spans="1:27" ht="14.25"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row>
    <row r="641" spans="1:27" ht="14.25"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row>
    <row r="642" spans="1:27" ht="14.25"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row>
    <row r="643" spans="1:27" ht="14.25"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row>
    <row r="644" spans="1:27" ht="14.25"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row>
    <row r="645" spans="1:27" ht="14.25"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row>
    <row r="646" spans="1:27" ht="14.25"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row>
    <row r="647" spans="1:27" ht="14.25"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row>
    <row r="648" spans="1:27" ht="14.25"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row>
    <row r="649" spans="1:27" ht="14.25"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row>
    <row r="650" spans="1:27" ht="14.25"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row>
    <row r="651" spans="1:27" ht="14.25"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row>
    <row r="652" spans="1:27" ht="14.25"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row>
    <row r="653" spans="1:27" ht="14.25"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row>
    <row r="654" spans="1:27" ht="14.25"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row>
    <row r="655" spans="1:27" ht="14.25"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row>
    <row r="656" spans="1:27" ht="14.25"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row>
    <row r="657" spans="1:27" ht="14.25"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row>
    <row r="658" spans="1:27" ht="14.25"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row>
    <row r="659" spans="1:27" ht="14.25"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row>
    <row r="660" spans="1:27" ht="14.25"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row>
    <row r="661" spans="1:27" ht="14.25"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row>
    <row r="662" spans="1:27" ht="14.25"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row>
    <row r="663" spans="1:27" ht="14.25"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row>
    <row r="664" spans="1:27" ht="14.25"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row>
    <row r="665" spans="1:27" ht="14.25"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row>
    <row r="666" spans="1:27" ht="14.25"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row>
    <row r="667" spans="1:27" ht="14.25"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row>
    <row r="668" spans="1:27" ht="14.25"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row>
    <row r="669" spans="1:27" ht="14.25"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row>
    <row r="670" spans="1:27" ht="14.25"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row>
    <row r="671" spans="1:27" ht="14.25"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row>
    <row r="672" spans="1:27" ht="14.25"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row>
    <row r="673" spans="1:27" ht="14.25"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row>
    <row r="674" spans="1:27" ht="14.25"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row>
    <row r="675" spans="1:27" ht="14.25"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row>
    <row r="676" spans="1:27" ht="14.25"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row>
    <row r="677" spans="1:27" ht="14.25"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row>
    <row r="678" spans="1:27" ht="14.25"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row>
    <row r="679" spans="1:27" ht="14.25"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row>
    <row r="680" spans="1:27" ht="14.25"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row>
    <row r="681" spans="1:27" ht="14.25"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row>
    <row r="682" spans="1:27" ht="14.25"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row>
    <row r="683" spans="1:27" ht="14.25"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row>
    <row r="684" spans="1:27" ht="14.25"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row>
    <row r="685" spans="1:27" ht="14.25"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row>
    <row r="686" spans="1:27" ht="14.25"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row>
    <row r="687" spans="1:27" ht="14.25"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row>
    <row r="688" spans="1:27" ht="14.25"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row>
    <row r="689" spans="1:27" ht="14.25"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row>
    <row r="690" spans="1:27" ht="14.25"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row>
    <row r="691" spans="1:27" ht="14.25"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row>
    <row r="692" spans="1:27" ht="14.25"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row>
    <row r="693" spans="1:27" ht="14.25"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row>
    <row r="694" spans="1:27" ht="14.25"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row>
    <row r="695" spans="1:27" ht="14.25"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row>
    <row r="696" spans="1:27" ht="14.25"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row>
    <row r="697" spans="1:27" ht="14.25"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row>
    <row r="698" spans="1:27" ht="14.25"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row>
    <row r="699" spans="1:27" ht="14.25"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row>
    <row r="700" spans="1:27" ht="14.25"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row>
    <row r="701" spans="1:27" ht="14.25"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row>
    <row r="702" spans="1:27" ht="14.25"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row>
    <row r="703" spans="1:27" ht="14.25"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row>
    <row r="704" spans="1:27" ht="14.25"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row>
    <row r="705" spans="1:27" ht="14.25"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row>
    <row r="706" spans="1:27" ht="14.25"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row>
    <row r="707" spans="1:27" ht="14.25"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row>
    <row r="708" spans="1:27" ht="14.25"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row>
    <row r="709" spans="1:27" ht="14.25"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row>
    <row r="710" spans="1:27" ht="14.25"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row>
    <row r="711" spans="1:27" ht="14.25"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row>
    <row r="712" spans="1:27" ht="14.25"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row>
    <row r="713" spans="1:27" ht="14.25"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row>
    <row r="714" spans="1:27" ht="14.25"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row>
    <row r="715" spans="1:27" ht="14.25"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row>
    <row r="716" spans="1:27" ht="14.25"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row>
    <row r="717" spans="1:27" ht="14.25"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row>
    <row r="718" spans="1:27" ht="14.25"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row>
    <row r="719" spans="1:27" ht="14.25"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row>
    <row r="720" spans="1:27" ht="14.25"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row>
    <row r="721" spans="1:27" ht="14.25"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row>
    <row r="722" spans="1:27" ht="14.25"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row>
    <row r="723" spans="1:27" ht="14.25"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row>
    <row r="724" spans="1:27" ht="14.25"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row>
    <row r="725" spans="1:27" ht="14.25"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row>
    <row r="726" spans="1:27" ht="14.25"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row>
    <row r="727" spans="1:27" ht="14.25"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row>
    <row r="728" spans="1:27" ht="14.25"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row>
    <row r="729" spans="1:27" ht="14.25"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row>
    <row r="730" spans="1:27" ht="14.25"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row>
    <row r="731" spans="1:27" ht="14.25"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row>
    <row r="732" spans="1:27" ht="14.25"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row>
    <row r="733" spans="1:27" ht="14.25"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row>
    <row r="734" spans="1:27" ht="14.25"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row>
    <row r="735" spans="1:27" ht="14.25"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row>
    <row r="736" spans="1:27" ht="14.25"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row>
    <row r="737" spans="1:27" ht="14.25"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row>
    <row r="738" spans="1:27" ht="14.25"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row>
    <row r="739" spans="1:27" ht="14.25"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row>
    <row r="740" spans="1:27" ht="14.25"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row>
    <row r="741" spans="1:27" ht="14.25"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row>
    <row r="742" spans="1:27" ht="14.25"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row>
    <row r="743" spans="1:27" ht="14.25"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row>
    <row r="744" spans="1:27" ht="14.25"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row>
    <row r="745" spans="1:27" ht="14.25"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row>
    <row r="746" spans="1:27" ht="14.25"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row>
    <row r="747" spans="1:27" ht="14.25"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row>
    <row r="748" spans="1:27" ht="14.25"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row>
    <row r="749" spans="1:27" ht="14.25"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row>
    <row r="750" spans="1:27" ht="14.25"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row>
    <row r="751" spans="1:27" ht="14.25"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row>
    <row r="752" spans="1:27" ht="14.25"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row>
    <row r="753" spans="1:27" ht="14.25"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row>
    <row r="754" spans="1:27" ht="14.25"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row>
    <row r="755" spans="1:27" ht="14.25"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row>
    <row r="756" spans="1:27" ht="14.25"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row>
    <row r="757" spans="1:27" ht="14.25"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row>
    <row r="758" spans="1:27" ht="14.25"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row>
    <row r="759" spans="1:27" ht="14.25"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row>
    <row r="760" spans="1:27" ht="14.25"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row>
    <row r="761" spans="1:27" ht="14.25"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row>
    <row r="762" spans="1:27" ht="14.25"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row>
    <row r="763" spans="1:27" ht="14.25"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row>
    <row r="764" spans="1:27" ht="14.25"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row>
    <row r="765" spans="1:27" ht="14.25"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row>
    <row r="766" spans="1:27" ht="14.25"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row>
    <row r="767" spans="1:27" ht="14.25"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row>
    <row r="768" spans="1:27" ht="14.25"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row>
    <row r="769" spans="1:27" ht="14.25"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row>
    <row r="770" spans="1:27" ht="14.25"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row>
    <row r="771" spans="1:27" ht="14.25"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row>
    <row r="772" spans="1:27" ht="14.25"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row>
    <row r="773" spans="1:27" ht="14.25"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row>
    <row r="774" spans="1:27" ht="14.25"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row>
    <row r="775" spans="1:27" ht="14.25"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row>
    <row r="776" spans="1:27" ht="14.25"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row>
    <row r="777" spans="1:27" ht="14.25"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row>
    <row r="778" spans="1:27" ht="14.25"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row>
    <row r="779" spans="1:27" ht="14.25"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row>
    <row r="780" spans="1:27" ht="14.25"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row>
    <row r="781" spans="1:27" ht="14.25"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row>
    <row r="782" spans="1:27" ht="14.25"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row>
    <row r="783" spans="1:27" ht="14.25"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row>
    <row r="784" spans="1:27" ht="14.25"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row>
    <row r="785" spans="1:27" ht="14.25"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row>
    <row r="786" spans="1:27" ht="14.25"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row>
    <row r="787" spans="1:27" ht="14.25"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row>
    <row r="788" spans="1:27" ht="14.25"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row>
    <row r="789" spans="1:27" ht="14.25"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row>
    <row r="790" spans="1:27" ht="14.25"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row>
    <row r="791" spans="1:27" ht="14.25"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row>
    <row r="792" spans="1:27" ht="14.25"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row>
    <row r="793" spans="1:27" ht="14.25"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row>
    <row r="794" spans="1:27" ht="14.25"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row>
    <row r="795" spans="1:27" ht="14.25"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row>
    <row r="796" spans="1:27" ht="14.25"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row>
    <row r="797" spans="1:27" ht="14.25"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row>
    <row r="798" spans="1:27" ht="14.25"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row>
    <row r="799" spans="1:27" ht="14.25"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row>
    <row r="800" spans="1:27" ht="14.25"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row>
    <row r="801" spans="1:27" ht="14.25"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row>
    <row r="802" spans="1:27" ht="14.25"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row>
    <row r="803" spans="1:27" ht="14.25"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row>
    <row r="804" spans="1:27" ht="14.25"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row>
    <row r="805" spans="1:27" ht="14.25"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row>
    <row r="806" spans="1:27" ht="14.25"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row>
    <row r="807" spans="1:27" ht="14.25"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row>
    <row r="808" spans="1:27" ht="14.25"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row>
    <row r="809" spans="1:27" ht="14.25"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row>
    <row r="810" spans="1:27" ht="14.25"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row>
    <row r="811" spans="1:27" ht="14.25"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row>
    <row r="812" spans="1:27" ht="14.25"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row>
    <row r="813" spans="1:27" ht="14.25"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row>
    <row r="814" spans="1:27" ht="14.25"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row>
    <row r="815" spans="1:27" ht="14.25"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row>
    <row r="816" spans="1:27" ht="14.25"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row>
    <row r="817" spans="1:27" ht="14.25"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row>
    <row r="818" spans="1:27" ht="14.25"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row>
    <row r="819" spans="1:27" ht="14.25"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row>
    <row r="820" spans="1:27" ht="14.25"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row>
    <row r="821" spans="1:27" ht="14.25"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row>
    <row r="822" spans="1:27" ht="14.25"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row>
    <row r="823" spans="1:27" ht="14.25"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row>
    <row r="824" spans="1:27" ht="14.25"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row>
    <row r="825" spans="1:27" ht="14.25"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row>
    <row r="826" spans="1:27" ht="14.25"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row>
    <row r="827" spans="1:27" ht="14.25"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row>
    <row r="828" spans="1:27" ht="14.25"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row>
    <row r="829" spans="1:27" ht="14.25"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row>
    <row r="830" spans="1:27" ht="14.25"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row>
    <row r="831" spans="1:27" ht="14.25"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row>
    <row r="832" spans="1:27" ht="14.25"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row>
    <row r="833" spans="1:27" ht="14.25"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row>
    <row r="834" spans="1:27" ht="14.25"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row>
    <row r="835" spans="1:27" ht="14.25"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row>
    <row r="836" spans="1:27" ht="14.25"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row>
    <row r="837" spans="1:27" ht="14.25"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row>
    <row r="838" spans="1:27" ht="14.25"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row>
    <row r="839" spans="1:27" ht="14.25"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row>
    <row r="840" spans="1:27" ht="14.25"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row>
    <row r="841" spans="1:27" ht="14.25"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row>
    <row r="842" spans="1:27" ht="14.25"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row>
    <row r="843" spans="1:27" ht="14.25"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row>
    <row r="844" spans="1:27" ht="14.25"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row>
    <row r="845" spans="1:27" ht="14.25"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row>
    <row r="846" spans="1:27" ht="14.25"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row>
    <row r="847" spans="1:27" ht="14.25"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row>
    <row r="848" spans="1:27" ht="14.25"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row>
    <row r="849" spans="1:27" ht="14.25"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row>
    <row r="850" spans="1:27" ht="14.25"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row>
    <row r="851" spans="1:27" ht="14.25"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row>
    <row r="852" spans="1:27" ht="14.25"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row>
    <row r="853" spans="1:27" ht="14.25"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row>
    <row r="854" spans="1:27" ht="14.25"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row>
    <row r="855" spans="1:27" ht="14.25"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row>
    <row r="856" spans="1:27" ht="14.25"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row>
    <row r="857" spans="1:27" ht="14.25"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row>
    <row r="858" spans="1:27" ht="14.25"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row>
    <row r="859" spans="1:27" ht="14.25"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row>
    <row r="860" spans="1:27" ht="14.25"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row>
    <row r="861" spans="1:27" ht="14.25"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row>
    <row r="862" spans="1:27" ht="14.25"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row>
    <row r="863" spans="1:27" ht="14.25"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row>
    <row r="864" spans="1:27" ht="14.25"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row>
    <row r="865" spans="1:27" ht="14.25"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row>
    <row r="866" spans="1:27" ht="14.25"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row>
    <row r="867" spans="1:27" ht="14.25"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row>
    <row r="868" spans="1:27" ht="14.25"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row>
    <row r="869" spans="1:27" ht="14.25"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row>
    <row r="870" spans="1:27" ht="14.25"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row>
    <row r="871" spans="1:27" ht="14.25"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row>
    <row r="872" spans="1:27" ht="14.25"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row>
    <row r="873" spans="1:27" ht="14.25"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row>
    <row r="874" spans="1:27" ht="14.25"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row>
    <row r="875" spans="1:27" ht="14.25"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row>
    <row r="876" spans="1:27" ht="14.25"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row>
    <row r="877" spans="1:27" ht="14.25"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row>
    <row r="878" spans="1:27" ht="14.25"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row>
    <row r="879" spans="1:27" ht="14.25"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row>
    <row r="880" spans="1:27" ht="14.25"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row>
    <row r="881" spans="1:27" ht="14.25"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row>
    <row r="882" spans="1:27" ht="14.25"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row>
    <row r="883" spans="1:27" ht="14.25"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row>
    <row r="884" spans="1:27" ht="14.25"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row>
    <row r="885" spans="1:27" ht="14.25"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row>
    <row r="886" spans="1:27" ht="14.25"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row>
    <row r="887" spans="1:27" ht="14.25"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row>
    <row r="888" spans="1:27" ht="14.25"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row>
    <row r="889" spans="1:27" ht="14.25"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row>
    <row r="890" spans="1:27" ht="14.25"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row>
    <row r="891" spans="1:27" ht="14.25"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row>
    <row r="892" spans="1:27" ht="14.25"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row>
    <row r="893" spans="1:27" ht="14.25"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row>
    <row r="894" spans="1:27" ht="14.25"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row>
    <row r="895" spans="1:27" ht="14.25"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row>
    <row r="896" spans="1:27" ht="14.25"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row>
    <row r="897" spans="1:27" ht="14.25"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row>
    <row r="898" spans="1:27" ht="14.25"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row>
    <row r="899" spans="1:27" ht="14.25"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row>
    <row r="900" spans="1:27" ht="14.25"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row>
    <row r="901" spans="1:27" ht="14.25"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row>
    <row r="902" spans="1:27" ht="14.25"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row>
    <row r="903" spans="1:27" ht="14.25"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row>
    <row r="904" spans="1:27" ht="14.25"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row>
    <row r="905" spans="1:27" ht="14.25"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row>
    <row r="906" spans="1:27" ht="14.25"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row>
    <row r="907" spans="1:27" ht="14.25"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row>
    <row r="908" spans="1:27" ht="14.25"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row>
    <row r="909" spans="1:27" ht="14.25"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row>
    <row r="910" spans="1:27" ht="14.25"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row>
    <row r="911" spans="1:27" ht="14.25"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row>
    <row r="912" spans="1:27" ht="14.25"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row>
    <row r="913" spans="1:27" ht="14.25"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row>
    <row r="914" spans="1:27" ht="14.25"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row>
    <row r="915" spans="1:27" ht="14.25"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row>
    <row r="916" spans="1:27" ht="14.25"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row>
    <row r="917" spans="1:27" ht="14.25"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row>
    <row r="918" spans="1:27" ht="14.25"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row>
    <row r="919" spans="1:27" ht="14.25"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row>
    <row r="920" spans="1:27" ht="14.25"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row>
    <row r="921" spans="1:27" ht="14.25"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row>
    <row r="922" spans="1:27" ht="14.25"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row>
    <row r="923" spans="1:27" ht="14.25"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row>
    <row r="924" spans="1:27" ht="14.25"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row>
    <row r="925" spans="1:27" ht="14.25"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row>
    <row r="926" spans="1:27" ht="14.25"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row>
    <row r="927" spans="1:27" ht="14.25"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row>
    <row r="928" spans="1:27" ht="14.25"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row>
    <row r="929" spans="1:27" ht="14.25"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row>
    <row r="930" spans="1:27" ht="14.25"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row>
    <row r="931" spans="1:27" ht="14.25"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row>
    <row r="932" spans="1:27" ht="14.25"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row>
    <row r="933" spans="1:27" ht="14.25"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row>
    <row r="934" spans="1:27" ht="14.25"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row>
    <row r="935" spans="1:27" ht="14.25"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row>
    <row r="936" spans="1:27" ht="14.25"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row>
    <row r="937" spans="1:27" ht="14.25"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row>
    <row r="938" spans="1:27" ht="14.25"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row>
    <row r="939" spans="1:27" ht="14.25"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row>
    <row r="940" spans="1:27" ht="14.25"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row>
    <row r="941" spans="1:27" ht="14.25"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row>
    <row r="942" spans="1:27" ht="14.25"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row>
    <row r="943" spans="1:27" ht="14.25"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row>
    <row r="944" spans="1:27" ht="14.25"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row>
    <row r="945" spans="1:27" ht="14.25"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row>
    <row r="946" spans="1:27" ht="14.25"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row>
    <row r="947" spans="1:27" ht="14.25"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row>
    <row r="948" spans="1:27" ht="14.25"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row>
    <row r="949" spans="1:27" ht="14.25"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row>
    <row r="950" spans="1:27" ht="14.25"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row>
    <row r="951" spans="1:27" ht="14.25"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row>
    <row r="952" spans="1:27" ht="14.25"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row>
    <row r="953" spans="1:27" ht="14.25"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row>
    <row r="954" spans="1:27" ht="14.25"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row>
    <row r="955" spans="1:27" ht="14.25"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row>
    <row r="956" spans="1:27" ht="14.25"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row>
    <row r="957" spans="1:27" ht="14.25"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row>
    <row r="958" spans="1:27" ht="14.25"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row>
    <row r="959" spans="1:27" ht="14.25"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row>
    <row r="960" spans="1:27" ht="14.25"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row>
    <row r="961" spans="1:27" ht="14.25"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row>
    <row r="962" spans="1:27" ht="14.25"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row>
    <row r="963" spans="1:27" ht="14.25"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row>
    <row r="964" spans="1:27" ht="14.25"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row>
    <row r="965" spans="1:27" ht="14.25"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row>
    <row r="966" spans="1:27" ht="14.25"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row>
    <row r="967" spans="1:27" ht="14.25"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row>
    <row r="968" spans="1:27" ht="14.25"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row>
    <row r="969" spans="1:27" ht="14.25"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row>
    <row r="970" spans="1:27" ht="14.25"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row>
    <row r="971" spans="1:27" ht="14.25"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row>
    <row r="972" spans="1:27" ht="14.25"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row>
    <row r="973" spans="1:27" ht="14.25"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row>
    <row r="974" spans="1:27" ht="14.25"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row>
    <row r="975" spans="1:27" ht="14.25"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row>
    <row r="976" spans="1:27" ht="14.25"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row>
    <row r="977" spans="1:27" ht="14.25"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row>
    <row r="978" spans="1:27" ht="14.25"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row>
    <row r="979" spans="1:27" ht="14.25"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row>
  </sheetData>
  <mergeCells count="105">
    <mergeCell ref="B60:F60"/>
    <mergeCell ref="G60:H60"/>
    <mergeCell ref="I60:L60"/>
    <mergeCell ref="M60:T60"/>
    <mergeCell ref="U60:Z60"/>
    <mergeCell ref="B61:F61"/>
    <mergeCell ref="G61:H61"/>
    <mergeCell ref="I61:L61"/>
    <mergeCell ref="M61:T61"/>
    <mergeCell ref="U61:Z61"/>
    <mergeCell ref="B58:F58"/>
    <mergeCell ref="G58:H58"/>
    <mergeCell ref="I58:L58"/>
    <mergeCell ref="M58:T58"/>
    <mergeCell ref="U58:Z58"/>
    <mergeCell ref="B59:F59"/>
    <mergeCell ref="G59:H59"/>
    <mergeCell ref="I59:L59"/>
    <mergeCell ref="M59:T59"/>
    <mergeCell ref="U59:Z59"/>
    <mergeCell ref="B54:F56"/>
    <mergeCell ref="G54:H56"/>
    <mergeCell ref="I54:L56"/>
    <mergeCell ref="M54:T56"/>
    <mergeCell ref="U54:Z56"/>
    <mergeCell ref="B57:F57"/>
    <mergeCell ref="G57:H57"/>
    <mergeCell ref="I57:L57"/>
    <mergeCell ref="M57:T57"/>
    <mergeCell ref="U57:Z57"/>
    <mergeCell ref="B39:F39"/>
    <mergeCell ref="J39:Z39"/>
    <mergeCell ref="B40:F40"/>
    <mergeCell ref="J40:Z40"/>
    <mergeCell ref="B43:Z44"/>
    <mergeCell ref="B45:Z51"/>
    <mergeCell ref="B36:F36"/>
    <mergeCell ref="J36:Z36"/>
    <mergeCell ref="B37:F37"/>
    <mergeCell ref="J37:Z37"/>
    <mergeCell ref="B38:F38"/>
    <mergeCell ref="J38:Z38"/>
    <mergeCell ref="B33:Z33"/>
    <mergeCell ref="B34:F35"/>
    <mergeCell ref="G34:G35"/>
    <mergeCell ref="H34:H35"/>
    <mergeCell ref="I34:I35"/>
    <mergeCell ref="J34:Z35"/>
    <mergeCell ref="J31:M31"/>
    <mergeCell ref="N31:Q31"/>
    <mergeCell ref="R31:S31"/>
    <mergeCell ref="T31:V31"/>
    <mergeCell ref="W31:X31"/>
    <mergeCell ref="Y31:Z31"/>
    <mergeCell ref="B29:I31"/>
    <mergeCell ref="J29:Q29"/>
    <mergeCell ref="R29:V29"/>
    <mergeCell ref="W29:Z29"/>
    <mergeCell ref="J30:M30"/>
    <mergeCell ref="N30:Q30"/>
    <mergeCell ref="R30:S30"/>
    <mergeCell ref="T30:V30"/>
    <mergeCell ref="W30:X30"/>
    <mergeCell ref="Y30:Z30"/>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9:G10"/>
    <mergeCell ref="H9:P10"/>
    <mergeCell ref="Q9:T9"/>
    <mergeCell ref="U9:Z9"/>
    <mergeCell ref="Q10:T10"/>
    <mergeCell ref="U10:Z10"/>
    <mergeCell ref="A1:F3"/>
    <mergeCell ref="G1:AA1"/>
    <mergeCell ref="G2:N2"/>
    <mergeCell ref="O2:AA2"/>
    <mergeCell ref="G3:AA3"/>
    <mergeCell ref="B6:G7"/>
    <mergeCell ref="H6:Z7"/>
  </mergeCells>
  <pageMargins left="0.70866141732283472" right="0.70866141732283472" top="0.74803149606299213" bottom="1.1098214285714285" header="0" footer="0"/>
  <pageSetup paperSize="9" scale="63" fitToHeight="0" orientation="portrait" r:id="rId1"/>
  <headerFooter>
    <oddFooter>&amp;LCalle 26 No.57-41 Torre 8, Pisos 7 y 8 CEMSA – C.P. 111321 PBX: 3779555 – Información: Línea 195 www.umv.gov.co&amp;CDESI-FM-007 &amp;P de</oddFooter>
  </headerFooter>
  <rowBreaks count="1" manualBreakCount="1">
    <brk id="42" max="2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984"/>
  <sheetViews>
    <sheetView showGridLines="0" view="pageBreakPreview" zoomScale="140" zoomScaleNormal="100" zoomScaleSheetLayoutView="140" workbookViewId="0">
      <selection activeCell="G38" sqref="G38:G39"/>
    </sheetView>
  </sheetViews>
  <sheetFormatPr baseColWidth="10" defaultColWidth="13.7109375" defaultRowHeight="15" customHeight="1" x14ac:dyDescent="0.2"/>
  <cols>
    <col min="1" max="1" width="2.7109375" style="112" customWidth="1"/>
    <col min="2" max="5" width="2.5703125" style="112" customWidth="1"/>
    <col min="6" max="6" width="6.140625" style="112" customWidth="1"/>
    <col min="7" max="7" width="27.85546875" style="112" customWidth="1"/>
    <col min="8" max="9" width="14.28515625" style="112" customWidth="1"/>
    <col min="10" max="11" width="3.28515625" style="112" customWidth="1"/>
    <col min="12" max="14" width="2.5703125" style="112" customWidth="1"/>
    <col min="15" max="15" width="3.28515625" style="112" customWidth="1"/>
    <col min="16" max="17" width="3.42578125" style="112" customWidth="1"/>
    <col min="18" max="18" width="3.140625" style="112" customWidth="1"/>
    <col min="19" max="19" width="7.140625" style="112" customWidth="1"/>
    <col min="20" max="21" width="3.42578125" style="112" customWidth="1"/>
    <col min="22" max="24" width="4.7109375" style="112" customWidth="1"/>
    <col min="25" max="25" width="6.42578125" style="112" customWidth="1"/>
    <col min="26" max="26" width="3.85546875" style="112" customWidth="1"/>
    <col min="27" max="27" width="1.7109375" style="112" customWidth="1"/>
    <col min="28" max="16384" width="13.7109375" style="112"/>
  </cols>
  <sheetData>
    <row r="1" spans="1:27" ht="45.75" customHeight="1" x14ac:dyDescent="0.2">
      <c r="A1" s="1099"/>
      <c r="B1" s="1078"/>
      <c r="C1" s="1078"/>
      <c r="D1" s="1078"/>
      <c r="E1" s="1078"/>
      <c r="F1" s="1100"/>
      <c r="G1" s="1201" t="s">
        <v>0</v>
      </c>
      <c r="H1" s="1093"/>
      <c r="I1" s="1093"/>
      <c r="J1" s="1093"/>
      <c r="K1" s="1093"/>
      <c r="L1" s="1093"/>
      <c r="M1" s="1093"/>
      <c r="N1" s="1093"/>
      <c r="O1" s="1093"/>
      <c r="P1" s="1093"/>
      <c r="Q1" s="1093"/>
      <c r="R1" s="1093"/>
      <c r="S1" s="1093"/>
      <c r="T1" s="1093"/>
      <c r="U1" s="1093"/>
      <c r="V1" s="1093"/>
      <c r="W1" s="1093"/>
      <c r="X1" s="1093"/>
      <c r="Y1" s="1093"/>
      <c r="Z1" s="1093"/>
      <c r="AA1" s="1094"/>
    </row>
    <row r="2" spans="1:27" ht="14.25" customHeight="1" x14ac:dyDescent="0.2">
      <c r="A2" s="1101"/>
      <c r="B2" s="1102"/>
      <c r="C2" s="1102"/>
      <c r="D2" s="1102"/>
      <c r="E2" s="1102"/>
      <c r="F2" s="1103"/>
      <c r="G2" s="1108" t="s">
        <v>1</v>
      </c>
      <c r="H2" s="1109"/>
      <c r="I2" s="1109"/>
      <c r="J2" s="1109"/>
      <c r="K2" s="1109"/>
      <c r="L2" s="1109"/>
      <c r="M2" s="1109"/>
      <c r="N2" s="1110"/>
      <c r="O2" s="1108" t="s">
        <v>2</v>
      </c>
      <c r="P2" s="1109"/>
      <c r="Q2" s="1109"/>
      <c r="R2" s="1109"/>
      <c r="S2" s="1109"/>
      <c r="T2" s="1109"/>
      <c r="U2" s="1109"/>
      <c r="V2" s="1109"/>
      <c r="W2" s="1109"/>
      <c r="X2" s="1109"/>
      <c r="Y2" s="1109"/>
      <c r="Z2" s="1109"/>
      <c r="AA2" s="1111"/>
    </row>
    <row r="3" spans="1:27" ht="20.25" customHeight="1" thickBot="1" x14ac:dyDescent="0.25">
      <c r="A3" s="1080"/>
      <c r="B3" s="1081"/>
      <c r="C3" s="1081"/>
      <c r="D3" s="1081"/>
      <c r="E3" s="1081"/>
      <c r="F3" s="1104"/>
      <c r="G3" s="1112" t="s">
        <v>3</v>
      </c>
      <c r="H3" s="1097"/>
      <c r="I3" s="1097"/>
      <c r="J3" s="1097"/>
      <c r="K3" s="1097"/>
      <c r="L3" s="1097"/>
      <c r="M3" s="1097"/>
      <c r="N3" s="1097"/>
      <c r="O3" s="1097"/>
      <c r="P3" s="1097"/>
      <c r="Q3" s="1097"/>
      <c r="R3" s="1097"/>
      <c r="S3" s="1097"/>
      <c r="T3" s="1097"/>
      <c r="U3" s="1097"/>
      <c r="V3" s="1097"/>
      <c r="W3" s="1097"/>
      <c r="X3" s="1097"/>
      <c r="Y3" s="1097"/>
      <c r="Z3" s="1097"/>
      <c r="AA3" s="1098"/>
    </row>
    <row r="4" spans="1:27" ht="14.25" customHeight="1" x14ac:dyDescent="0.2">
      <c r="A4" s="110"/>
      <c r="B4" s="110"/>
      <c r="C4" s="110"/>
      <c r="D4" s="110"/>
      <c r="E4" s="110"/>
      <c r="F4" s="110"/>
      <c r="G4" s="113"/>
      <c r="H4" s="113"/>
      <c r="I4" s="113"/>
      <c r="J4" s="113"/>
      <c r="K4" s="113"/>
      <c r="L4" s="113"/>
      <c r="M4" s="113"/>
      <c r="N4" s="113"/>
      <c r="O4" s="113"/>
      <c r="P4" s="113"/>
      <c r="Q4" s="113"/>
      <c r="R4" s="113"/>
      <c r="S4" s="113"/>
      <c r="T4" s="113"/>
      <c r="U4" s="113"/>
      <c r="V4" s="113"/>
      <c r="W4" s="113"/>
      <c r="X4" s="113"/>
      <c r="Y4" s="113"/>
      <c r="Z4" s="113"/>
      <c r="AA4" s="113"/>
    </row>
    <row r="5" spans="1:27" ht="14.25" customHeight="1" thickBot="1" x14ac:dyDescent="0.25">
      <c r="A5" s="114"/>
      <c r="B5" s="115"/>
      <c r="C5" s="115"/>
      <c r="D5" s="115"/>
      <c r="E5" s="115"/>
      <c r="F5" s="115"/>
      <c r="G5" s="115"/>
      <c r="H5" s="116"/>
      <c r="I5" s="116"/>
      <c r="J5" s="116"/>
      <c r="K5" s="116"/>
      <c r="L5" s="116"/>
      <c r="M5" s="116"/>
      <c r="N5" s="116"/>
      <c r="O5" s="116"/>
      <c r="P5" s="116"/>
      <c r="Q5" s="116"/>
      <c r="R5" s="116"/>
      <c r="S5" s="116"/>
      <c r="T5" s="116"/>
      <c r="U5" s="116"/>
      <c r="V5" s="115"/>
      <c r="W5" s="115"/>
      <c r="X5" s="115"/>
      <c r="Y5" s="115"/>
      <c r="Z5" s="115"/>
      <c r="AA5" s="117"/>
    </row>
    <row r="6" spans="1:27" ht="15" customHeight="1" x14ac:dyDescent="0.2">
      <c r="A6" s="118"/>
      <c r="B6" s="1077" t="s">
        <v>4</v>
      </c>
      <c r="C6" s="1078"/>
      <c r="D6" s="1078"/>
      <c r="E6" s="1078"/>
      <c r="F6" s="1078"/>
      <c r="G6" s="1079"/>
      <c r="H6" s="1113" t="s">
        <v>916</v>
      </c>
      <c r="I6" s="1078"/>
      <c r="J6" s="1078"/>
      <c r="K6" s="1078"/>
      <c r="L6" s="1078"/>
      <c r="M6" s="1078"/>
      <c r="N6" s="1078"/>
      <c r="O6" s="1078"/>
      <c r="P6" s="1078"/>
      <c r="Q6" s="1078"/>
      <c r="R6" s="1078"/>
      <c r="S6" s="1078"/>
      <c r="T6" s="1078"/>
      <c r="U6" s="1078"/>
      <c r="V6" s="1078"/>
      <c r="W6" s="1078"/>
      <c r="X6" s="1078"/>
      <c r="Y6" s="1078"/>
      <c r="Z6" s="1079"/>
      <c r="AA6" s="119"/>
    </row>
    <row r="7" spans="1:27" ht="11.1" customHeight="1" thickBot="1" x14ac:dyDescent="0.25">
      <c r="A7" s="118"/>
      <c r="B7" s="1080"/>
      <c r="C7" s="1081"/>
      <c r="D7" s="1081"/>
      <c r="E7" s="1081"/>
      <c r="F7" s="1081"/>
      <c r="G7" s="1082"/>
      <c r="H7" s="1080"/>
      <c r="I7" s="1081"/>
      <c r="J7" s="1081"/>
      <c r="K7" s="1081"/>
      <c r="L7" s="1081"/>
      <c r="M7" s="1081"/>
      <c r="N7" s="1081"/>
      <c r="O7" s="1081"/>
      <c r="P7" s="1081"/>
      <c r="Q7" s="1081"/>
      <c r="R7" s="1081"/>
      <c r="S7" s="1081"/>
      <c r="T7" s="1081"/>
      <c r="U7" s="1081"/>
      <c r="V7" s="1081"/>
      <c r="W7" s="1081"/>
      <c r="X7" s="1081"/>
      <c r="Y7" s="1081"/>
      <c r="Z7" s="1082"/>
      <c r="AA7" s="119"/>
    </row>
    <row r="8" spans="1:27" ht="14.25" customHeight="1" thickBot="1" x14ac:dyDescent="0.25">
      <c r="A8" s="118"/>
      <c r="B8" s="120"/>
      <c r="C8" s="120"/>
      <c r="D8" s="120"/>
      <c r="E8" s="120"/>
      <c r="F8" s="120"/>
      <c r="G8" s="120"/>
      <c r="H8" s="121"/>
      <c r="I8" s="121"/>
      <c r="J8" s="121"/>
      <c r="K8" s="121"/>
      <c r="L8" s="121"/>
      <c r="M8" s="121"/>
      <c r="N8" s="121"/>
      <c r="O8" s="121"/>
      <c r="P8" s="121"/>
      <c r="Q8" s="121"/>
      <c r="R8" s="121"/>
      <c r="S8" s="121"/>
      <c r="T8" s="121"/>
      <c r="U8" s="121"/>
      <c r="V8" s="120"/>
      <c r="W8" s="120"/>
      <c r="X8" s="120"/>
      <c r="Y8" s="120"/>
      <c r="Z8" s="120"/>
      <c r="AA8" s="119"/>
    </row>
    <row r="9" spans="1:27" ht="15" customHeight="1" thickBot="1" x14ac:dyDescent="0.25">
      <c r="A9" s="118"/>
      <c r="B9" s="1077" t="s">
        <v>6</v>
      </c>
      <c r="C9" s="1078"/>
      <c r="D9" s="1078"/>
      <c r="E9" s="1078"/>
      <c r="F9" s="1078"/>
      <c r="G9" s="1079"/>
      <c r="H9" s="1195" t="s">
        <v>917</v>
      </c>
      <c r="I9" s="1196"/>
      <c r="J9" s="1196"/>
      <c r="K9" s="1196"/>
      <c r="L9" s="1196"/>
      <c r="M9" s="1196"/>
      <c r="N9" s="1196"/>
      <c r="O9" s="1196"/>
      <c r="P9" s="1197"/>
      <c r="Q9" s="1089" t="s">
        <v>8</v>
      </c>
      <c r="R9" s="1090"/>
      <c r="S9" s="1090"/>
      <c r="T9" s="1091"/>
      <c r="U9" s="1092" t="s">
        <v>9</v>
      </c>
      <c r="V9" s="1093"/>
      <c r="W9" s="1093"/>
      <c r="X9" s="1093"/>
      <c r="Y9" s="1093"/>
      <c r="Z9" s="1094"/>
      <c r="AA9" s="119"/>
    </row>
    <row r="10" spans="1:27" ht="18.600000000000001" customHeight="1" thickBot="1" x14ac:dyDescent="0.25">
      <c r="A10" s="118"/>
      <c r="B10" s="1080"/>
      <c r="C10" s="1081"/>
      <c r="D10" s="1081"/>
      <c r="E10" s="1081"/>
      <c r="F10" s="1081"/>
      <c r="G10" s="1082"/>
      <c r="H10" s="1198"/>
      <c r="I10" s="1199"/>
      <c r="J10" s="1199"/>
      <c r="K10" s="1199"/>
      <c r="L10" s="1199"/>
      <c r="M10" s="1199"/>
      <c r="N10" s="1199"/>
      <c r="O10" s="1199"/>
      <c r="P10" s="1200"/>
      <c r="Q10" s="1095" t="s">
        <v>918</v>
      </c>
      <c r="R10" s="1090"/>
      <c r="S10" s="1090"/>
      <c r="T10" s="1091"/>
      <c r="U10" s="1096" t="s">
        <v>207</v>
      </c>
      <c r="V10" s="1097"/>
      <c r="W10" s="1097"/>
      <c r="X10" s="1097"/>
      <c r="Y10" s="1097"/>
      <c r="Z10" s="1098"/>
      <c r="AA10" s="119"/>
    </row>
    <row r="11" spans="1:27" ht="14.25" customHeight="1" thickBot="1" x14ac:dyDescent="0.25">
      <c r="A11" s="122"/>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4"/>
    </row>
    <row r="12" spans="1:27" ht="15" customHeight="1" x14ac:dyDescent="0.2">
      <c r="A12" s="122"/>
      <c r="B12" s="1077" t="s">
        <v>11</v>
      </c>
      <c r="C12" s="1078"/>
      <c r="D12" s="1078"/>
      <c r="E12" s="1078"/>
      <c r="F12" s="1078"/>
      <c r="G12" s="1079"/>
      <c r="H12" s="1205" t="s">
        <v>919</v>
      </c>
      <c r="I12" s="1196"/>
      <c r="J12" s="1196"/>
      <c r="K12" s="1196"/>
      <c r="L12" s="1196"/>
      <c r="M12" s="1196"/>
      <c r="N12" s="1196"/>
      <c r="O12" s="1196"/>
      <c r="P12" s="1196"/>
      <c r="Q12" s="1196"/>
      <c r="R12" s="1206"/>
      <c r="S12" s="1092" t="s">
        <v>920</v>
      </c>
      <c r="T12" s="1093"/>
      <c r="U12" s="1093"/>
      <c r="V12" s="1093"/>
      <c r="W12" s="1093"/>
      <c r="X12" s="1093"/>
      <c r="Y12" s="1093"/>
      <c r="Z12" s="1094"/>
      <c r="AA12" s="124"/>
    </row>
    <row r="13" spans="1:27" ht="26.1" customHeight="1" thickBot="1" x14ac:dyDescent="0.25">
      <c r="A13" s="122"/>
      <c r="B13" s="1080"/>
      <c r="C13" s="1081"/>
      <c r="D13" s="1081"/>
      <c r="E13" s="1081"/>
      <c r="F13" s="1081"/>
      <c r="G13" s="1082"/>
      <c r="H13" s="1199"/>
      <c r="I13" s="1199"/>
      <c r="J13" s="1199"/>
      <c r="K13" s="1199"/>
      <c r="L13" s="1199"/>
      <c r="M13" s="1199"/>
      <c r="N13" s="1199"/>
      <c r="O13" s="1199"/>
      <c r="P13" s="1199"/>
      <c r="Q13" s="1199"/>
      <c r="R13" s="1207"/>
      <c r="S13" s="1096" t="s">
        <v>323</v>
      </c>
      <c r="T13" s="1097"/>
      <c r="U13" s="1097"/>
      <c r="V13" s="1097"/>
      <c r="W13" s="1097"/>
      <c r="X13" s="1097"/>
      <c r="Y13" s="1097"/>
      <c r="Z13" s="1098"/>
      <c r="AA13" s="124"/>
    </row>
    <row r="14" spans="1:27" ht="14.25" customHeight="1" thickBot="1" x14ac:dyDescent="0.25">
      <c r="A14" s="122"/>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4"/>
    </row>
    <row r="15" spans="1:27" ht="41.1" customHeight="1" thickBot="1" x14ac:dyDescent="0.25">
      <c r="A15" s="122"/>
      <c r="B15" s="1114" t="s">
        <v>15</v>
      </c>
      <c r="C15" s="1090"/>
      <c r="D15" s="1090"/>
      <c r="E15" s="1090"/>
      <c r="F15" s="1090"/>
      <c r="G15" s="1091"/>
      <c r="H15" s="1202" t="s">
        <v>921</v>
      </c>
      <c r="I15" s="1203"/>
      <c r="J15" s="1203"/>
      <c r="K15" s="1203"/>
      <c r="L15" s="1203"/>
      <c r="M15" s="1203"/>
      <c r="N15" s="1203"/>
      <c r="O15" s="1203"/>
      <c r="P15" s="1203"/>
      <c r="Q15" s="1203"/>
      <c r="R15" s="1203"/>
      <c r="S15" s="1203"/>
      <c r="T15" s="1203"/>
      <c r="U15" s="1203"/>
      <c r="V15" s="1203"/>
      <c r="W15" s="1203"/>
      <c r="X15" s="1203"/>
      <c r="Y15" s="1203"/>
      <c r="Z15" s="1204"/>
      <c r="AA15" s="124"/>
    </row>
    <row r="16" spans="1:27" ht="16.5" customHeight="1" thickBot="1" x14ac:dyDescent="0.25">
      <c r="A16" s="122"/>
      <c r="B16" s="121"/>
      <c r="C16" s="121"/>
      <c r="D16" s="121"/>
      <c r="E16" s="121"/>
      <c r="F16" s="121"/>
      <c r="G16" s="121"/>
      <c r="H16" s="125"/>
      <c r="I16" s="125"/>
      <c r="J16" s="125"/>
      <c r="K16" s="125"/>
      <c r="L16" s="125"/>
      <c r="M16" s="125"/>
      <c r="N16" s="125"/>
      <c r="O16" s="125"/>
      <c r="P16" s="125"/>
      <c r="Q16" s="125"/>
      <c r="R16" s="125"/>
      <c r="S16" s="125"/>
      <c r="T16" s="125"/>
      <c r="U16" s="125"/>
      <c r="V16" s="125"/>
      <c r="W16" s="125"/>
      <c r="X16" s="125"/>
      <c r="Y16" s="125"/>
      <c r="Z16" s="125"/>
      <c r="AA16" s="124"/>
    </row>
    <row r="17" spans="1:27" ht="52.5" customHeight="1" thickBot="1" x14ac:dyDescent="0.25">
      <c r="A17" s="122"/>
      <c r="B17" s="1114" t="s">
        <v>17</v>
      </c>
      <c r="C17" s="1090"/>
      <c r="D17" s="1090"/>
      <c r="E17" s="1090"/>
      <c r="F17" s="1090"/>
      <c r="G17" s="1091"/>
      <c r="H17" s="1202" t="s">
        <v>922</v>
      </c>
      <c r="I17" s="1203"/>
      <c r="J17" s="1203"/>
      <c r="K17" s="1203"/>
      <c r="L17" s="1203"/>
      <c r="M17" s="1203"/>
      <c r="N17" s="1203"/>
      <c r="O17" s="1203"/>
      <c r="P17" s="1203"/>
      <c r="Q17" s="1203"/>
      <c r="R17" s="1203"/>
      <c r="S17" s="1203"/>
      <c r="T17" s="1203"/>
      <c r="U17" s="1203"/>
      <c r="V17" s="1203"/>
      <c r="W17" s="1203"/>
      <c r="X17" s="1203"/>
      <c r="Y17" s="1203"/>
      <c r="Z17" s="1204"/>
      <c r="AA17" s="124"/>
    </row>
    <row r="18" spans="1:27" ht="16.5" customHeight="1" thickBot="1" x14ac:dyDescent="0.25">
      <c r="A18" s="122"/>
      <c r="B18" s="121"/>
      <c r="C18" s="121"/>
      <c r="D18" s="121"/>
      <c r="E18" s="121"/>
      <c r="F18" s="121"/>
      <c r="G18" s="121"/>
      <c r="H18" s="125"/>
      <c r="I18" s="125"/>
      <c r="J18" s="125"/>
      <c r="K18" s="125"/>
      <c r="L18" s="125"/>
      <c r="M18" s="125"/>
      <c r="N18" s="125"/>
      <c r="O18" s="125"/>
      <c r="P18" s="125"/>
      <c r="Q18" s="125"/>
      <c r="R18" s="125"/>
      <c r="S18" s="125"/>
      <c r="T18" s="125"/>
      <c r="U18" s="125"/>
      <c r="V18" s="125"/>
      <c r="W18" s="125"/>
      <c r="X18" s="125"/>
      <c r="Y18" s="125"/>
      <c r="Z18" s="125"/>
      <c r="AA18" s="124"/>
    </row>
    <row r="19" spans="1:27" ht="16.350000000000001" customHeight="1" x14ac:dyDescent="0.2">
      <c r="A19" s="122"/>
      <c r="B19" s="1116" t="s">
        <v>19</v>
      </c>
      <c r="C19" s="1078"/>
      <c r="D19" s="1078"/>
      <c r="E19" s="1078"/>
      <c r="F19" s="1078"/>
      <c r="G19" s="1079"/>
      <c r="H19" s="1117" t="s">
        <v>93</v>
      </c>
      <c r="I19" s="1078"/>
      <c r="J19" s="1078"/>
      <c r="K19" s="1079"/>
      <c r="L19" s="1092" t="s">
        <v>21</v>
      </c>
      <c r="M19" s="1093"/>
      <c r="N19" s="1093"/>
      <c r="O19" s="1093"/>
      <c r="P19" s="1093"/>
      <c r="Q19" s="1093"/>
      <c r="R19" s="1094"/>
      <c r="S19" s="1092" t="s">
        <v>22</v>
      </c>
      <c r="T19" s="1093"/>
      <c r="U19" s="1093"/>
      <c r="V19" s="1093"/>
      <c r="W19" s="1093"/>
      <c r="X19" s="1093"/>
      <c r="Y19" s="1093"/>
      <c r="Z19" s="1094"/>
      <c r="AA19" s="124"/>
    </row>
    <row r="20" spans="1:27" ht="14.1" customHeight="1" thickBot="1" x14ac:dyDescent="0.25">
      <c r="A20" s="122"/>
      <c r="B20" s="1080"/>
      <c r="C20" s="1081"/>
      <c r="D20" s="1081"/>
      <c r="E20" s="1081"/>
      <c r="F20" s="1081"/>
      <c r="G20" s="1082"/>
      <c r="H20" s="1080"/>
      <c r="I20" s="1081"/>
      <c r="J20" s="1081"/>
      <c r="K20" s="1082"/>
      <c r="L20" s="1118" t="s">
        <v>213</v>
      </c>
      <c r="M20" s="1097"/>
      <c r="N20" s="1097"/>
      <c r="O20" s="1097"/>
      <c r="P20" s="1097"/>
      <c r="Q20" s="1097"/>
      <c r="R20" s="1098"/>
      <c r="S20" s="1118" t="s">
        <v>24</v>
      </c>
      <c r="T20" s="1097"/>
      <c r="U20" s="1097"/>
      <c r="V20" s="1097"/>
      <c r="W20" s="1097"/>
      <c r="X20" s="1097"/>
      <c r="Y20" s="1097"/>
      <c r="Z20" s="1097"/>
      <c r="AA20" s="124"/>
    </row>
    <row r="21" spans="1:27" ht="14.25" customHeight="1" thickBot="1" x14ac:dyDescent="0.25">
      <c r="A21" s="122"/>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4"/>
    </row>
    <row r="22" spans="1:27" ht="31.5" customHeight="1" x14ac:dyDescent="0.2">
      <c r="A22" s="122"/>
      <c r="B22" s="1092" t="s">
        <v>25</v>
      </c>
      <c r="C22" s="1093"/>
      <c r="D22" s="1093"/>
      <c r="E22" s="1093"/>
      <c r="F22" s="1093"/>
      <c r="G22" s="1093"/>
      <c r="H22" s="1094"/>
      <c r="I22" s="1092" t="s">
        <v>26</v>
      </c>
      <c r="J22" s="1093"/>
      <c r="K22" s="1093"/>
      <c r="L22" s="1093"/>
      <c r="M22" s="1093"/>
      <c r="N22" s="1093"/>
      <c r="O22" s="1094"/>
      <c r="P22" s="1092" t="s">
        <v>27</v>
      </c>
      <c r="Q22" s="1093"/>
      <c r="R22" s="1093"/>
      <c r="S22" s="1093"/>
      <c r="T22" s="1093"/>
      <c r="U22" s="1093"/>
      <c r="V22" s="1093"/>
      <c r="W22" s="1093"/>
      <c r="X22" s="1093"/>
      <c r="Y22" s="1093"/>
      <c r="Z22" s="1094"/>
      <c r="AA22" s="124"/>
    </row>
    <row r="23" spans="1:27" ht="22.35" customHeight="1" thickBot="1" x14ac:dyDescent="0.25">
      <c r="A23" s="122"/>
      <c r="B23" s="1096" t="s">
        <v>923</v>
      </c>
      <c r="C23" s="1097"/>
      <c r="D23" s="1097"/>
      <c r="E23" s="1097"/>
      <c r="F23" s="1097"/>
      <c r="G23" s="1097"/>
      <c r="H23" s="1098"/>
      <c r="I23" s="1127" t="s">
        <v>924</v>
      </c>
      <c r="J23" s="1097"/>
      <c r="K23" s="1097"/>
      <c r="L23" s="1097"/>
      <c r="M23" s="1097"/>
      <c r="N23" s="1097"/>
      <c r="O23" s="1098"/>
      <c r="P23" s="1128" t="s">
        <v>216</v>
      </c>
      <c r="Q23" s="1097"/>
      <c r="R23" s="1097"/>
      <c r="S23" s="1097"/>
      <c r="T23" s="1097"/>
      <c r="U23" s="1097"/>
      <c r="V23" s="1097"/>
      <c r="W23" s="1097"/>
      <c r="X23" s="1097"/>
      <c r="Y23" s="1097"/>
      <c r="Z23" s="1098"/>
      <c r="AA23" s="124"/>
    </row>
    <row r="24" spans="1:27" ht="14.25" customHeight="1" thickBot="1" x14ac:dyDescent="0.25">
      <c r="A24" s="122"/>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4"/>
    </row>
    <row r="25" spans="1:27" ht="71.099999999999994" customHeight="1" thickBot="1" x14ac:dyDescent="0.25">
      <c r="A25" s="122"/>
      <c r="B25" s="1114" t="s">
        <v>31</v>
      </c>
      <c r="C25" s="1090"/>
      <c r="D25" s="1090"/>
      <c r="E25" s="1090"/>
      <c r="F25" s="1090"/>
      <c r="G25" s="1091"/>
      <c r="H25" s="1208" t="s">
        <v>925</v>
      </c>
      <c r="I25" s="1203"/>
      <c r="J25" s="1203"/>
      <c r="K25" s="1203"/>
      <c r="L25" s="1203"/>
      <c r="M25" s="1203"/>
      <c r="N25" s="1203"/>
      <c r="O25" s="1203"/>
      <c r="P25" s="1203"/>
      <c r="Q25" s="1203"/>
      <c r="R25" s="1203"/>
      <c r="S25" s="1203"/>
      <c r="T25" s="1203"/>
      <c r="U25" s="1203"/>
      <c r="V25" s="1203"/>
      <c r="W25" s="1203"/>
      <c r="X25" s="1203"/>
      <c r="Y25" s="1203"/>
      <c r="Z25" s="1204"/>
      <c r="AA25" s="124"/>
    </row>
    <row r="26" spans="1:27" ht="14.25" customHeight="1" thickBot="1" x14ac:dyDescent="0.25">
      <c r="A26" s="122"/>
      <c r="B26" s="121"/>
      <c r="C26" s="121"/>
      <c r="D26" s="121"/>
      <c r="E26" s="121"/>
      <c r="F26" s="121"/>
      <c r="G26" s="121"/>
      <c r="H26" s="125"/>
      <c r="I26" s="125"/>
      <c r="J26" s="125"/>
      <c r="K26" s="125"/>
      <c r="L26" s="125"/>
      <c r="M26" s="125"/>
      <c r="N26" s="125"/>
      <c r="O26" s="125"/>
      <c r="P26" s="125"/>
      <c r="Q26" s="125"/>
      <c r="R26" s="125"/>
      <c r="S26" s="125"/>
      <c r="T26" s="125"/>
      <c r="U26" s="125"/>
      <c r="V26" s="125"/>
      <c r="W26" s="125"/>
      <c r="X26" s="125"/>
      <c r="Y26" s="125"/>
      <c r="Z26" s="125"/>
      <c r="AA26" s="124"/>
    </row>
    <row r="27" spans="1:27" ht="39" customHeight="1" thickBot="1" x14ac:dyDescent="0.25">
      <c r="A27" s="122"/>
      <c r="B27" s="1209" t="s">
        <v>32</v>
      </c>
      <c r="C27" s="1090"/>
      <c r="D27" s="1090"/>
      <c r="E27" s="1090"/>
      <c r="F27" s="1090"/>
      <c r="G27" s="1091"/>
      <c r="H27" s="1210" t="s">
        <v>926</v>
      </c>
      <c r="I27" s="1121"/>
      <c r="J27" s="1122" t="s">
        <v>33</v>
      </c>
      <c r="K27" s="1090"/>
      <c r="L27" s="1090"/>
      <c r="M27" s="1091"/>
      <c r="N27" s="1123" t="s">
        <v>34</v>
      </c>
      <c r="O27" s="1090"/>
      <c r="P27" s="1090"/>
      <c r="Q27" s="1091"/>
      <c r="R27" s="126"/>
      <c r="S27" s="1124" t="s">
        <v>35</v>
      </c>
      <c r="T27" s="1090"/>
      <c r="U27" s="1091"/>
      <c r="V27" s="334" t="s">
        <v>36</v>
      </c>
      <c r="W27" s="1125" t="s">
        <v>37</v>
      </c>
      <c r="X27" s="1090"/>
      <c r="Y27" s="1091"/>
      <c r="Z27" s="128"/>
      <c r="AA27" s="124"/>
    </row>
    <row r="28" spans="1:27" ht="14.25" customHeight="1" thickBot="1" x14ac:dyDescent="0.25">
      <c r="A28" s="122"/>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4"/>
    </row>
    <row r="29" spans="1:27" ht="15" customHeight="1" x14ac:dyDescent="0.25">
      <c r="A29" s="122"/>
      <c r="B29" s="1144" t="s">
        <v>38</v>
      </c>
      <c r="C29" s="1078"/>
      <c r="D29" s="1078"/>
      <c r="E29" s="1078"/>
      <c r="F29" s="1078"/>
      <c r="G29" s="1078"/>
      <c r="H29" s="1078"/>
      <c r="I29" s="1079"/>
      <c r="J29" s="1146" t="s">
        <v>39</v>
      </c>
      <c r="K29" s="1093"/>
      <c r="L29" s="1093"/>
      <c r="M29" s="1093"/>
      <c r="N29" s="1093"/>
      <c r="O29" s="1093"/>
      <c r="P29" s="1093"/>
      <c r="Q29" s="1147"/>
      <c r="R29" s="1211" t="s">
        <v>40</v>
      </c>
      <c r="S29" s="1093"/>
      <c r="T29" s="1093"/>
      <c r="U29" s="1093"/>
      <c r="V29" s="1147"/>
      <c r="W29" s="1149" t="s">
        <v>41</v>
      </c>
      <c r="X29" s="1093"/>
      <c r="Y29" s="1093"/>
      <c r="Z29" s="1094"/>
      <c r="AA29" s="124"/>
    </row>
    <row r="30" spans="1:27" ht="14.25" customHeight="1" x14ac:dyDescent="0.2">
      <c r="A30" s="122"/>
      <c r="B30" s="1101"/>
      <c r="C30" s="1102"/>
      <c r="D30" s="1102"/>
      <c r="E30" s="1102"/>
      <c r="F30" s="1102"/>
      <c r="G30" s="1102"/>
      <c r="H30" s="1102"/>
      <c r="I30" s="1145"/>
      <c r="J30" s="1150" t="s">
        <v>42</v>
      </c>
      <c r="K30" s="1109"/>
      <c r="L30" s="1109"/>
      <c r="M30" s="1110"/>
      <c r="N30" s="1151" t="s">
        <v>43</v>
      </c>
      <c r="O30" s="1109"/>
      <c r="P30" s="1109"/>
      <c r="Q30" s="1110"/>
      <c r="R30" s="1151" t="s">
        <v>42</v>
      </c>
      <c r="S30" s="1110"/>
      <c r="T30" s="1151" t="s">
        <v>43</v>
      </c>
      <c r="U30" s="1109"/>
      <c r="V30" s="1110"/>
      <c r="W30" s="1151" t="s">
        <v>42</v>
      </c>
      <c r="X30" s="1110"/>
      <c r="Y30" s="1151" t="s">
        <v>43</v>
      </c>
      <c r="Z30" s="1111"/>
      <c r="AA30" s="124"/>
    </row>
    <row r="31" spans="1:27" ht="15.6" customHeight="1" thickBot="1" x14ac:dyDescent="0.25">
      <c r="A31" s="122"/>
      <c r="B31" s="1080"/>
      <c r="C31" s="1081"/>
      <c r="D31" s="1081"/>
      <c r="E31" s="1081"/>
      <c r="F31" s="1081"/>
      <c r="G31" s="1081"/>
      <c r="H31" s="1081"/>
      <c r="I31" s="1082"/>
      <c r="J31" s="1141">
        <v>0</v>
      </c>
      <c r="K31" s="1097"/>
      <c r="L31" s="1097"/>
      <c r="M31" s="1142"/>
      <c r="N31" s="1143">
        <v>0.69</v>
      </c>
      <c r="O31" s="1097"/>
      <c r="P31" s="1097"/>
      <c r="Q31" s="1142"/>
      <c r="R31" s="1143">
        <v>0.7</v>
      </c>
      <c r="S31" s="1142"/>
      <c r="T31" s="1143">
        <v>0.79</v>
      </c>
      <c r="U31" s="1097"/>
      <c r="V31" s="1142"/>
      <c r="W31" s="1143">
        <v>0.8</v>
      </c>
      <c r="X31" s="1142"/>
      <c r="Y31" s="1143">
        <v>1</v>
      </c>
      <c r="Z31" s="1098"/>
      <c r="AA31" s="124"/>
    </row>
    <row r="32" spans="1:27" ht="14.25" customHeight="1" thickBot="1" x14ac:dyDescent="0.25">
      <c r="A32" s="122"/>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4"/>
    </row>
    <row r="33" spans="1:27" ht="14.25" customHeight="1" thickBot="1" x14ac:dyDescent="0.25">
      <c r="A33" s="129"/>
      <c r="B33" s="1129" t="s">
        <v>44</v>
      </c>
      <c r="C33" s="1130"/>
      <c r="D33" s="1130"/>
      <c r="E33" s="1130"/>
      <c r="F33" s="1130"/>
      <c r="G33" s="1130"/>
      <c r="H33" s="1130"/>
      <c r="I33" s="1130"/>
      <c r="J33" s="1130"/>
      <c r="K33" s="1130"/>
      <c r="L33" s="1130"/>
      <c r="M33" s="1130"/>
      <c r="N33" s="1130"/>
      <c r="O33" s="1130"/>
      <c r="P33" s="1130"/>
      <c r="Q33" s="1130"/>
      <c r="R33" s="1130"/>
      <c r="S33" s="1130"/>
      <c r="T33" s="1130"/>
      <c r="U33" s="1130"/>
      <c r="V33" s="1130"/>
      <c r="W33" s="1130"/>
      <c r="X33" s="1130"/>
      <c r="Y33" s="1130"/>
      <c r="Z33" s="1131"/>
      <c r="AA33" s="124"/>
    </row>
    <row r="34" spans="1:27" ht="39" customHeight="1" thickBot="1" x14ac:dyDescent="0.25">
      <c r="A34" s="129"/>
      <c r="B34" s="1132" t="s">
        <v>45</v>
      </c>
      <c r="C34" s="1133"/>
      <c r="D34" s="1133"/>
      <c r="E34" s="1133"/>
      <c r="F34" s="1134"/>
      <c r="G34" s="1140" t="s">
        <v>927</v>
      </c>
      <c r="H34" s="1140" t="s">
        <v>928</v>
      </c>
      <c r="I34" s="1140" t="s">
        <v>98</v>
      </c>
      <c r="J34" s="1132" t="s">
        <v>49</v>
      </c>
      <c r="K34" s="1133"/>
      <c r="L34" s="1133"/>
      <c r="M34" s="1133"/>
      <c r="N34" s="1133"/>
      <c r="O34" s="1133"/>
      <c r="P34" s="1133"/>
      <c r="Q34" s="1133"/>
      <c r="R34" s="1133"/>
      <c r="S34" s="1133"/>
      <c r="T34" s="1133"/>
      <c r="U34" s="1133"/>
      <c r="V34" s="1133"/>
      <c r="W34" s="1133"/>
      <c r="X34" s="1133"/>
      <c r="Y34" s="1133"/>
      <c r="Z34" s="1134"/>
      <c r="AA34" s="124"/>
    </row>
    <row r="35" spans="1:27" ht="28.35" hidden="1" customHeight="1" x14ac:dyDescent="0.2">
      <c r="A35" s="129"/>
      <c r="B35" s="1135"/>
      <c r="C35" s="1136"/>
      <c r="D35" s="1136"/>
      <c r="E35" s="1136"/>
      <c r="F35" s="1137"/>
      <c r="G35" s="1139"/>
      <c r="H35" s="1139"/>
      <c r="I35" s="1139"/>
      <c r="J35" s="1135"/>
      <c r="K35" s="1136"/>
      <c r="L35" s="1136"/>
      <c r="M35" s="1136"/>
      <c r="N35" s="1136"/>
      <c r="O35" s="1136"/>
      <c r="P35" s="1136"/>
      <c r="Q35" s="1136"/>
      <c r="R35" s="1136"/>
      <c r="S35" s="1136"/>
      <c r="T35" s="1136"/>
      <c r="U35" s="1136"/>
      <c r="V35" s="1136"/>
      <c r="W35" s="1136"/>
      <c r="X35" s="1136"/>
      <c r="Y35" s="1136"/>
      <c r="Z35" s="1137"/>
      <c r="AA35" s="124"/>
    </row>
    <row r="36" spans="1:27" ht="19.5" customHeight="1" x14ac:dyDescent="0.2">
      <c r="A36" s="129"/>
      <c r="B36" s="1212" t="s">
        <v>929</v>
      </c>
      <c r="C36" s="1213"/>
      <c r="D36" s="1213"/>
      <c r="E36" s="1213"/>
      <c r="F36" s="1214"/>
      <c r="G36" s="1218">
        <v>90.3</v>
      </c>
      <c r="H36" s="1220">
        <v>100</v>
      </c>
      <c r="I36" s="1222">
        <f>+G36/H36</f>
        <v>0.90300000000000002</v>
      </c>
      <c r="J36" s="1224" t="s">
        <v>930</v>
      </c>
      <c r="K36" s="1225"/>
      <c r="L36" s="1225"/>
      <c r="M36" s="1225"/>
      <c r="N36" s="1225"/>
      <c r="O36" s="1225"/>
      <c r="P36" s="1225"/>
      <c r="Q36" s="1225"/>
      <c r="R36" s="1225"/>
      <c r="S36" s="1225"/>
      <c r="T36" s="1225"/>
      <c r="U36" s="1225"/>
      <c r="V36" s="1225"/>
      <c r="W36" s="1225"/>
      <c r="X36" s="1225"/>
      <c r="Y36" s="1225"/>
      <c r="Z36" s="1226"/>
      <c r="AA36" s="124"/>
    </row>
    <row r="37" spans="1:27" ht="342.75" customHeight="1" thickBot="1" x14ac:dyDescent="0.25">
      <c r="A37" s="129"/>
      <c r="B37" s="1215"/>
      <c r="C37" s="1216"/>
      <c r="D37" s="1216"/>
      <c r="E37" s="1216"/>
      <c r="F37" s="1217"/>
      <c r="G37" s="1219"/>
      <c r="H37" s="1221"/>
      <c r="I37" s="1223"/>
      <c r="J37" s="1227"/>
      <c r="K37" s="1228"/>
      <c r="L37" s="1228"/>
      <c r="M37" s="1228"/>
      <c r="N37" s="1228"/>
      <c r="O37" s="1228"/>
      <c r="P37" s="1228"/>
      <c r="Q37" s="1228"/>
      <c r="R37" s="1228"/>
      <c r="S37" s="1228"/>
      <c r="T37" s="1228"/>
      <c r="U37" s="1228"/>
      <c r="V37" s="1228"/>
      <c r="W37" s="1228"/>
      <c r="X37" s="1228"/>
      <c r="Y37" s="1228"/>
      <c r="Z37" s="1229"/>
      <c r="AA37" s="124"/>
    </row>
    <row r="38" spans="1:27" ht="195.75" customHeight="1" x14ac:dyDescent="0.2">
      <c r="A38" s="129"/>
      <c r="B38" s="1230" t="s">
        <v>931</v>
      </c>
      <c r="C38" s="1231"/>
      <c r="D38" s="1231"/>
      <c r="E38" s="1231"/>
      <c r="F38" s="1232"/>
      <c r="G38" s="1235">
        <v>86.8</v>
      </c>
      <c r="H38" s="1236">
        <v>100</v>
      </c>
      <c r="I38" s="1222">
        <f>+G38/H38</f>
        <v>0.86799999999999999</v>
      </c>
      <c r="J38" s="1237" t="s">
        <v>932</v>
      </c>
      <c r="K38" s="1225"/>
      <c r="L38" s="1225"/>
      <c r="M38" s="1225"/>
      <c r="N38" s="1225"/>
      <c r="O38" s="1225"/>
      <c r="P38" s="1225"/>
      <c r="Q38" s="1225"/>
      <c r="R38" s="1225"/>
      <c r="S38" s="1225"/>
      <c r="T38" s="1225"/>
      <c r="U38" s="1225"/>
      <c r="V38" s="1225"/>
      <c r="W38" s="1225"/>
      <c r="X38" s="1225"/>
      <c r="Y38" s="1225"/>
      <c r="Z38" s="1226"/>
      <c r="AA38" s="124"/>
    </row>
    <row r="39" spans="1:27" ht="34.5" customHeight="1" thickBot="1" x14ac:dyDescent="0.25">
      <c r="A39" s="129"/>
      <c r="B39" s="1152"/>
      <c r="C39" s="1233"/>
      <c r="D39" s="1233"/>
      <c r="E39" s="1233"/>
      <c r="F39" s="1234"/>
      <c r="G39" s="1219"/>
      <c r="H39" s="1221"/>
      <c r="I39" s="1223"/>
      <c r="J39" s="1227"/>
      <c r="K39" s="1228"/>
      <c r="L39" s="1228"/>
      <c r="M39" s="1228"/>
      <c r="N39" s="1228"/>
      <c r="O39" s="1228"/>
      <c r="P39" s="1228"/>
      <c r="Q39" s="1228"/>
      <c r="R39" s="1228"/>
      <c r="S39" s="1228"/>
      <c r="T39" s="1228"/>
      <c r="U39" s="1228"/>
      <c r="V39" s="1228"/>
      <c r="W39" s="1228"/>
      <c r="X39" s="1228"/>
      <c r="Y39" s="1228"/>
      <c r="Z39" s="1229"/>
      <c r="AA39" s="124"/>
    </row>
    <row r="40" spans="1:27" ht="14.25" customHeight="1" x14ac:dyDescent="0.2">
      <c r="A40" s="129"/>
      <c r="B40" s="1230" t="s">
        <v>933</v>
      </c>
      <c r="C40" s="1231"/>
      <c r="D40" s="1231"/>
      <c r="E40" s="1231"/>
      <c r="F40" s="1232"/>
      <c r="G40" s="1235"/>
      <c r="H40" s="1236">
        <v>100</v>
      </c>
      <c r="I40" s="1222">
        <f>+G40/H40</f>
        <v>0</v>
      </c>
      <c r="J40" s="1237"/>
      <c r="K40" s="1225"/>
      <c r="L40" s="1225"/>
      <c r="M40" s="1225"/>
      <c r="N40" s="1225"/>
      <c r="O40" s="1225"/>
      <c r="P40" s="1225"/>
      <c r="Q40" s="1225"/>
      <c r="R40" s="1225"/>
      <c r="S40" s="1225"/>
      <c r="T40" s="1225"/>
      <c r="U40" s="1225"/>
      <c r="V40" s="1225"/>
      <c r="W40" s="1225"/>
      <c r="X40" s="1225"/>
      <c r="Y40" s="1225"/>
      <c r="Z40" s="1226"/>
      <c r="AA40" s="124"/>
    </row>
    <row r="41" spans="1:27" ht="199.5" customHeight="1" thickBot="1" x14ac:dyDescent="0.25">
      <c r="A41" s="129"/>
      <c r="B41" s="1152"/>
      <c r="C41" s="1233"/>
      <c r="D41" s="1233"/>
      <c r="E41" s="1233"/>
      <c r="F41" s="1234"/>
      <c r="G41" s="1219"/>
      <c r="H41" s="1221"/>
      <c r="I41" s="1223"/>
      <c r="J41" s="1227"/>
      <c r="K41" s="1228"/>
      <c r="L41" s="1228"/>
      <c r="M41" s="1228"/>
      <c r="N41" s="1228"/>
      <c r="O41" s="1228"/>
      <c r="P41" s="1228"/>
      <c r="Q41" s="1228"/>
      <c r="R41" s="1228"/>
      <c r="S41" s="1228"/>
      <c r="T41" s="1228"/>
      <c r="U41" s="1228"/>
      <c r="V41" s="1228"/>
      <c r="W41" s="1228"/>
      <c r="X41" s="1228"/>
      <c r="Y41" s="1228"/>
      <c r="Z41" s="1229"/>
      <c r="AA41" s="124"/>
    </row>
    <row r="42" spans="1:27" ht="30.75" customHeight="1" x14ac:dyDescent="0.2">
      <c r="A42" s="129"/>
      <c r="B42" s="1238" t="s">
        <v>934</v>
      </c>
      <c r="C42" s="1231"/>
      <c r="D42" s="1231"/>
      <c r="E42" s="1231"/>
      <c r="F42" s="1232"/>
      <c r="G42" s="1235"/>
      <c r="H42" s="1243">
        <v>100</v>
      </c>
      <c r="I42" s="1245">
        <f>+G42/H42</f>
        <v>0</v>
      </c>
      <c r="J42" s="1237"/>
      <c r="K42" s="1225"/>
      <c r="L42" s="1225"/>
      <c r="M42" s="1225"/>
      <c r="N42" s="1225"/>
      <c r="O42" s="1225"/>
      <c r="P42" s="1225"/>
      <c r="Q42" s="1225"/>
      <c r="R42" s="1225"/>
      <c r="S42" s="1225"/>
      <c r="T42" s="1225"/>
      <c r="U42" s="1225"/>
      <c r="V42" s="1225"/>
      <c r="W42" s="1225"/>
      <c r="X42" s="1225"/>
      <c r="Y42" s="1225"/>
      <c r="Z42" s="1226"/>
      <c r="AA42" s="124"/>
    </row>
    <row r="43" spans="1:27" ht="155.25" customHeight="1" thickBot="1" x14ac:dyDescent="0.25">
      <c r="A43" s="129"/>
      <c r="B43" s="1239"/>
      <c r="C43" s="1240"/>
      <c r="D43" s="1240"/>
      <c r="E43" s="1240"/>
      <c r="F43" s="1241"/>
      <c r="G43" s="1242"/>
      <c r="H43" s="1244"/>
      <c r="I43" s="1246"/>
      <c r="J43" s="1227"/>
      <c r="K43" s="1228"/>
      <c r="L43" s="1228"/>
      <c r="M43" s="1228"/>
      <c r="N43" s="1228"/>
      <c r="O43" s="1228"/>
      <c r="P43" s="1228"/>
      <c r="Q43" s="1228"/>
      <c r="R43" s="1228"/>
      <c r="S43" s="1228"/>
      <c r="T43" s="1228"/>
      <c r="U43" s="1228"/>
      <c r="V43" s="1228"/>
      <c r="W43" s="1228"/>
      <c r="X43" s="1228"/>
      <c r="Y43" s="1228"/>
      <c r="Z43" s="1229"/>
      <c r="AA43" s="124"/>
    </row>
    <row r="44" spans="1:27" ht="26.25" customHeight="1" thickBot="1" x14ac:dyDescent="0.25">
      <c r="A44" s="129"/>
      <c r="B44" s="1247" t="s">
        <v>68</v>
      </c>
      <c r="C44" s="1248"/>
      <c r="D44" s="1248"/>
      <c r="E44" s="1248"/>
      <c r="F44" s="1249"/>
      <c r="G44" s="341"/>
      <c r="H44" s="341"/>
      <c r="I44" s="342">
        <f>SUM(I36:I43)</f>
        <v>1.7709999999999999</v>
      </c>
      <c r="J44" s="1161"/>
      <c r="K44" s="1159"/>
      <c r="L44" s="1159"/>
      <c r="M44" s="1159"/>
      <c r="N44" s="1159"/>
      <c r="O44" s="1159"/>
      <c r="P44" s="1159"/>
      <c r="Q44" s="1159"/>
      <c r="R44" s="1159"/>
      <c r="S44" s="1159"/>
      <c r="T44" s="1159"/>
      <c r="U44" s="1159"/>
      <c r="V44" s="1159"/>
      <c r="W44" s="1159"/>
      <c r="X44" s="1159"/>
      <c r="Y44" s="1159"/>
      <c r="Z44" s="1160"/>
      <c r="AA44" s="124"/>
    </row>
    <row r="45" spans="1:27" ht="15.75" customHeight="1" x14ac:dyDescent="0.2">
      <c r="A45" s="129"/>
      <c r="B45" s="140"/>
      <c r="C45" s="140"/>
      <c r="D45" s="140"/>
      <c r="E45" s="140"/>
      <c r="F45" s="140"/>
      <c r="G45" s="141"/>
      <c r="H45" s="141"/>
      <c r="I45" s="142"/>
      <c r="J45" s="140"/>
      <c r="K45" s="140"/>
      <c r="L45" s="140"/>
      <c r="M45" s="140"/>
      <c r="N45" s="140"/>
      <c r="O45" s="140"/>
      <c r="P45" s="140"/>
      <c r="Q45" s="140"/>
      <c r="R45" s="140"/>
      <c r="S45" s="140"/>
      <c r="T45" s="140"/>
      <c r="U45" s="140"/>
      <c r="V45" s="140"/>
      <c r="W45" s="140"/>
      <c r="X45" s="140"/>
      <c r="Y45" s="140"/>
      <c r="Z45" s="140"/>
      <c r="AA45" s="124"/>
    </row>
    <row r="46" spans="1:27" ht="14.25" customHeight="1" thickBot="1" x14ac:dyDescent="0.25">
      <c r="A46" s="129"/>
      <c r="B46" s="140"/>
      <c r="C46" s="140"/>
      <c r="D46" s="140"/>
      <c r="E46" s="140"/>
      <c r="F46" s="140"/>
      <c r="G46" s="141"/>
      <c r="H46" s="141"/>
      <c r="I46" s="142"/>
      <c r="J46" s="140"/>
      <c r="K46" s="140"/>
      <c r="L46" s="140"/>
      <c r="M46" s="140"/>
      <c r="N46" s="140"/>
      <c r="O46" s="140"/>
      <c r="P46" s="140"/>
      <c r="Q46" s="140"/>
      <c r="R46" s="140"/>
      <c r="S46" s="140"/>
      <c r="T46" s="140"/>
      <c r="U46" s="140"/>
      <c r="V46" s="140"/>
      <c r="W46" s="140"/>
      <c r="X46" s="140"/>
      <c r="Y46" s="140"/>
      <c r="Z46" s="140"/>
      <c r="AA46" s="124"/>
    </row>
    <row r="47" spans="1:27" ht="14.25" customHeight="1" x14ac:dyDescent="0.2">
      <c r="A47" s="129"/>
      <c r="B47" s="1132" t="s">
        <v>69</v>
      </c>
      <c r="C47" s="1133"/>
      <c r="D47" s="1133"/>
      <c r="E47" s="1133"/>
      <c r="F47" s="1133"/>
      <c r="G47" s="1133"/>
      <c r="H47" s="1133"/>
      <c r="I47" s="1133"/>
      <c r="J47" s="1133"/>
      <c r="K47" s="1133"/>
      <c r="L47" s="1133"/>
      <c r="M47" s="1133"/>
      <c r="N47" s="1133"/>
      <c r="O47" s="1133"/>
      <c r="P47" s="1133"/>
      <c r="Q47" s="1133"/>
      <c r="R47" s="1133"/>
      <c r="S47" s="1133"/>
      <c r="T47" s="1133"/>
      <c r="U47" s="1133"/>
      <c r="V47" s="1133"/>
      <c r="W47" s="1133"/>
      <c r="X47" s="1133"/>
      <c r="Y47" s="1133"/>
      <c r="Z47" s="1134"/>
      <c r="AA47" s="124"/>
    </row>
    <row r="48" spans="1:27" ht="3" customHeight="1" thickBot="1" x14ac:dyDescent="0.25">
      <c r="A48" s="122"/>
      <c r="B48" s="1162"/>
      <c r="C48" s="1163"/>
      <c r="D48" s="1163"/>
      <c r="E48" s="1163"/>
      <c r="F48" s="1163"/>
      <c r="G48" s="1163"/>
      <c r="H48" s="1163"/>
      <c r="I48" s="1163"/>
      <c r="J48" s="1163"/>
      <c r="K48" s="1163"/>
      <c r="L48" s="1163"/>
      <c r="M48" s="1163"/>
      <c r="N48" s="1163"/>
      <c r="O48" s="1163"/>
      <c r="P48" s="1163"/>
      <c r="Q48" s="1163"/>
      <c r="R48" s="1163"/>
      <c r="S48" s="1163"/>
      <c r="T48" s="1163"/>
      <c r="U48" s="1163"/>
      <c r="V48" s="1163"/>
      <c r="W48" s="1163"/>
      <c r="X48" s="1163"/>
      <c r="Y48" s="1163"/>
      <c r="Z48" s="1164"/>
      <c r="AA48" s="124"/>
    </row>
    <row r="49" spans="1:27" ht="20.100000000000001" customHeight="1" x14ac:dyDescent="0.2">
      <c r="A49" s="122"/>
      <c r="B49" s="1250"/>
      <c r="C49" s="1133"/>
      <c r="D49" s="1133"/>
      <c r="E49" s="1133"/>
      <c r="F49" s="1133"/>
      <c r="G49" s="1133"/>
      <c r="H49" s="1133"/>
      <c r="I49" s="1133"/>
      <c r="J49" s="1133"/>
      <c r="K49" s="1133"/>
      <c r="L49" s="1133"/>
      <c r="M49" s="1133"/>
      <c r="N49" s="1133"/>
      <c r="O49" s="1133"/>
      <c r="P49" s="1133"/>
      <c r="Q49" s="1133"/>
      <c r="R49" s="1133"/>
      <c r="S49" s="1133"/>
      <c r="T49" s="1133"/>
      <c r="U49" s="1133"/>
      <c r="V49" s="1133"/>
      <c r="W49" s="1133"/>
      <c r="X49" s="1133"/>
      <c r="Y49" s="1133"/>
      <c r="Z49" s="1134"/>
      <c r="AA49" s="124"/>
    </row>
    <row r="50" spans="1:27" ht="20.100000000000001" customHeight="1" x14ac:dyDescent="0.2">
      <c r="A50" s="122"/>
      <c r="B50" s="1162"/>
      <c r="C50" s="1251"/>
      <c r="D50" s="1251"/>
      <c r="E50" s="1251"/>
      <c r="F50" s="1251"/>
      <c r="G50" s="1251"/>
      <c r="H50" s="1251"/>
      <c r="I50" s="1251"/>
      <c r="J50" s="1251"/>
      <c r="K50" s="1251"/>
      <c r="L50" s="1251"/>
      <c r="M50" s="1251"/>
      <c r="N50" s="1251"/>
      <c r="O50" s="1251"/>
      <c r="P50" s="1251"/>
      <c r="Q50" s="1251"/>
      <c r="R50" s="1251"/>
      <c r="S50" s="1251"/>
      <c r="T50" s="1251"/>
      <c r="U50" s="1251"/>
      <c r="V50" s="1251"/>
      <c r="W50" s="1251"/>
      <c r="X50" s="1251"/>
      <c r="Y50" s="1251"/>
      <c r="Z50" s="1164"/>
      <c r="AA50" s="124"/>
    </row>
    <row r="51" spans="1:27" ht="20.100000000000001" customHeight="1" x14ac:dyDescent="0.2">
      <c r="A51" s="122"/>
      <c r="B51" s="1162"/>
      <c r="C51" s="1251"/>
      <c r="D51" s="1251"/>
      <c r="E51" s="1251"/>
      <c r="F51" s="1251"/>
      <c r="G51" s="1251"/>
      <c r="H51" s="1251"/>
      <c r="I51" s="1251"/>
      <c r="J51" s="1251"/>
      <c r="K51" s="1251"/>
      <c r="L51" s="1251"/>
      <c r="M51" s="1251"/>
      <c r="N51" s="1251"/>
      <c r="O51" s="1251"/>
      <c r="P51" s="1251"/>
      <c r="Q51" s="1251"/>
      <c r="R51" s="1251"/>
      <c r="S51" s="1251"/>
      <c r="T51" s="1251"/>
      <c r="U51" s="1251"/>
      <c r="V51" s="1251"/>
      <c r="W51" s="1251"/>
      <c r="X51" s="1251"/>
      <c r="Y51" s="1251"/>
      <c r="Z51" s="1164"/>
      <c r="AA51" s="124"/>
    </row>
    <row r="52" spans="1:27" ht="20.100000000000001" customHeight="1" x14ac:dyDescent="0.2">
      <c r="A52" s="122"/>
      <c r="B52" s="1162"/>
      <c r="C52" s="1251"/>
      <c r="D52" s="1251"/>
      <c r="E52" s="1251"/>
      <c r="F52" s="1251"/>
      <c r="G52" s="1251"/>
      <c r="H52" s="1251"/>
      <c r="I52" s="1251"/>
      <c r="J52" s="1251"/>
      <c r="K52" s="1251"/>
      <c r="L52" s="1251"/>
      <c r="M52" s="1251"/>
      <c r="N52" s="1251"/>
      <c r="O52" s="1251"/>
      <c r="P52" s="1251"/>
      <c r="Q52" s="1251"/>
      <c r="R52" s="1251"/>
      <c r="S52" s="1251"/>
      <c r="T52" s="1251"/>
      <c r="U52" s="1251"/>
      <c r="V52" s="1251"/>
      <c r="W52" s="1251"/>
      <c r="X52" s="1251"/>
      <c r="Y52" s="1251"/>
      <c r="Z52" s="1164"/>
      <c r="AA52" s="124"/>
    </row>
    <row r="53" spans="1:27" ht="20.100000000000001" customHeight="1" x14ac:dyDescent="0.2">
      <c r="A53" s="122"/>
      <c r="B53" s="1162"/>
      <c r="C53" s="1251"/>
      <c r="D53" s="1251"/>
      <c r="E53" s="1251"/>
      <c r="F53" s="1251"/>
      <c r="G53" s="1251"/>
      <c r="H53" s="1251"/>
      <c r="I53" s="1251"/>
      <c r="J53" s="1251"/>
      <c r="K53" s="1251"/>
      <c r="L53" s="1251"/>
      <c r="M53" s="1251"/>
      <c r="N53" s="1251"/>
      <c r="O53" s="1251"/>
      <c r="P53" s="1251"/>
      <c r="Q53" s="1251"/>
      <c r="R53" s="1251"/>
      <c r="S53" s="1251"/>
      <c r="T53" s="1251"/>
      <c r="U53" s="1251"/>
      <c r="V53" s="1251"/>
      <c r="W53" s="1251"/>
      <c r="X53" s="1251"/>
      <c r="Y53" s="1251"/>
      <c r="Z53" s="1164"/>
      <c r="AA53" s="124"/>
    </row>
    <row r="54" spans="1:27" ht="20.100000000000001" customHeight="1" x14ac:dyDescent="0.2">
      <c r="A54" s="122"/>
      <c r="B54" s="1162"/>
      <c r="C54" s="1251"/>
      <c r="D54" s="1251"/>
      <c r="E54" s="1251"/>
      <c r="F54" s="1251"/>
      <c r="G54" s="1251"/>
      <c r="H54" s="1251"/>
      <c r="I54" s="1251"/>
      <c r="J54" s="1251"/>
      <c r="K54" s="1251"/>
      <c r="L54" s="1251"/>
      <c r="M54" s="1251"/>
      <c r="N54" s="1251"/>
      <c r="O54" s="1251"/>
      <c r="P54" s="1251"/>
      <c r="Q54" s="1251"/>
      <c r="R54" s="1251"/>
      <c r="S54" s="1251"/>
      <c r="T54" s="1251"/>
      <c r="U54" s="1251"/>
      <c r="V54" s="1251"/>
      <c r="W54" s="1251"/>
      <c r="X54" s="1251"/>
      <c r="Y54" s="1251"/>
      <c r="Z54" s="1164"/>
      <c r="AA54" s="124"/>
    </row>
    <row r="55" spans="1:27" ht="20.100000000000001" customHeight="1" x14ac:dyDescent="0.2">
      <c r="A55" s="122"/>
      <c r="B55" s="1162"/>
      <c r="C55" s="1251"/>
      <c r="D55" s="1251"/>
      <c r="E55" s="1251"/>
      <c r="F55" s="1251"/>
      <c r="G55" s="1251"/>
      <c r="H55" s="1251"/>
      <c r="I55" s="1251"/>
      <c r="J55" s="1251"/>
      <c r="K55" s="1251"/>
      <c r="L55" s="1251"/>
      <c r="M55" s="1251"/>
      <c r="N55" s="1251"/>
      <c r="O55" s="1251"/>
      <c r="P55" s="1251"/>
      <c r="Q55" s="1251"/>
      <c r="R55" s="1251"/>
      <c r="S55" s="1251"/>
      <c r="T55" s="1251"/>
      <c r="U55" s="1251"/>
      <c r="V55" s="1251"/>
      <c r="W55" s="1251"/>
      <c r="X55" s="1251"/>
      <c r="Y55" s="1251"/>
      <c r="Z55" s="1164"/>
      <c r="AA55" s="124"/>
    </row>
    <row r="56" spans="1:27" ht="20.100000000000001" customHeight="1" x14ac:dyDescent="0.2">
      <c r="A56" s="122"/>
      <c r="B56" s="1162"/>
      <c r="C56" s="1251"/>
      <c r="D56" s="1251"/>
      <c r="E56" s="1251"/>
      <c r="F56" s="1251"/>
      <c r="G56" s="1251"/>
      <c r="H56" s="1251"/>
      <c r="I56" s="1251"/>
      <c r="J56" s="1251"/>
      <c r="K56" s="1251"/>
      <c r="L56" s="1251"/>
      <c r="M56" s="1251"/>
      <c r="N56" s="1251"/>
      <c r="O56" s="1251"/>
      <c r="P56" s="1251"/>
      <c r="Q56" s="1251"/>
      <c r="R56" s="1251"/>
      <c r="S56" s="1251"/>
      <c r="T56" s="1251"/>
      <c r="U56" s="1251"/>
      <c r="V56" s="1251"/>
      <c r="W56" s="1251"/>
      <c r="X56" s="1251"/>
      <c r="Y56" s="1251"/>
      <c r="Z56" s="1164"/>
      <c r="AA56" s="124"/>
    </row>
    <row r="57" spans="1:27" ht="20.100000000000001" customHeight="1" thickBot="1" x14ac:dyDescent="0.25">
      <c r="A57" s="122"/>
      <c r="B57" s="1135"/>
      <c r="C57" s="1136"/>
      <c r="D57" s="1136"/>
      <c r="E57" s="1136"/>
      <c r="F57" s="1136"/>
      <c r="G57" s="1136"/>
      <c r="H57" s="1136"/>
      <c r="I57" s="1136"/>
      <c r="J57" s="1136"/>
      <c r="K57" s="1136"/>
      <c r="L57" s="1136"/>
      <c r="M57" s="1136"/>
      <c r="N57" s="1136"/>
      <c r="O57" s="1136"/>
      <c r="P57" s="1136"/>
      <c r="Q57" s="1136"/>
      <c r="R57" s="1136"/>
      <c r="S57" s="1136"/>
      <c r="T57" s="1136"/>
      <c r="U57" s="1136"/>
      <c r="V57" s="1136"/>
      <c r="W57" s="1136"/>
      <c r="X57" s="1136"/>
      <c r="Y57" s="1136"/>
      <c r="Z57" s="1137"/>
      <c r="AA57" s="124"/>
    </row>
    <row r="58" spans="1:27" ht="50.1" customHeight="1" x14ac:dyDescent="0.2">
      <c r="A58" s="143"/>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5"/>
    </row>
    <row r="59" spans="1:27" ht="6" customHeight="1" thickBot="1" x14ac:dyDescent="0.25">
      <c r="A59" s="146"/>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8"/>
    </row>
    <row r="60" spans="1:27" ht="14.25" customHeight="1" x14ac:dyDescent="0.2">
      <c r="A60" s="149"/>
      <c r="B60" s="1173" t="s">
        <v>45</v>
      </c>
      <c r="C60" s="1133"/>
      <c r="D60" s="1133"/>
      <c r="E60" s="1133"/>
      <c r="F60" s="1134"/>
      <c r="G60" s="1173" t="s">
        <v>71</v>
      </c>
      <c r="H60" s="1134"/>
      <c r="I60" s="1173" t="s">
        <v>72</v>
      </c>
      <c r="J60" s="1133"/>
      <c r="K60" s="1133"/>
      <c r="L60" s="1134"/>
      <c r="M60" s="1173" t="s">
        <v>106</v>
      </c>
      <c r="N60" s="1133"/>
      <c r="O60" s="1133"/>
      <c r="P60" s="1133"/>
      <c r="Q60" s="1133"/>
      <c r="R60" s="1133"/>
      <c r="S60" s="1133"/>
      <c r="T60" s="1134"/>
      <c r="U60" s="1174" t="s">
        <v>74</v>
      </c>
      <c r="V60" s="1133"/>
      <c r="W60" s="1133"/>
      <c r="X60" s="1133"/>
      <c r="Y60" s="1133"/>
      <c r="Z60" s="1134"/>
      <c r="AA60" s="150"/>
    </row>
    <row r="61" spans="1:27" ht="15.75" customHeight="1" thickBot="1" x14ac:dyDescent="0.25">
      <c r="A61" s="151"/>
      <c r="B61" s="1162"/>
      <c r="C61" s="1166"/>
      <c r="D61" s="1166"/>
      <c r="E61" s="1166"/>
      <c r="F61" s="1164"/>
      <c r="G61" s="1162"/>
      <c r="H61" s="1164"/>
      <c r="I61" s="1162"/>
      <c r="J61" s="1166"/>
      <c r="K61" s="1166"/>
      <c r="L61" s="1164"/>
      <c r="M61" s="1162"/>
      <c r="N61" s="1166"/>
      <c r="O61" s="1166"/>
      <c r="P61" s="1166"/>
      <c r="Q61" s="1166"/>
      <c r="R61" s="1166"/>
      <c r="S61" s="1166"/>
      <c r="T61" s="1164"/>
      <c r="U61" s="1163"/>
      <c r="V61" s="1166"/>
      <c r="W61" s="1166"/>
      <c r="X61" s="1166"/>
      <c r="Y61" s="1166"/>
      <c r="Z61" s="1164"/>
      <c r="AA61" s="150"/>
    </row>
    <row r="62" spans="1:27" ht="14.1" hidden="1" customHeight="1" x14ac:dyDescent="0.2">
      <c r="A62" s="151"/>
      <c r="B62" s="1162"/>
      <c r="C62" s="1163"/>
      <c r="D62" s="1163"/>
      <c r="E62" s="1163"/>
      <c r="F62" s="1164"/>
      <c r="G62" s="1162"/>
      <c r="H62" s="1164"/>
      <c r="I62" s="1162"/>
      <c r="J62" s="1163"/>
      <c r="K62" s="1163"/>
      <c r="L62" s="1164"/>
      <c r="M62" s="1162"/>
      <c r="N62" s="1163"/>
      <c r="O62" s="1163"/>
      <c r="P62" s="1163"/>
      <c r="Q62" s="1163"/>
      <c r="R62" s="1163"/>
      <c r="S62" s="1163"/>
      <c r="T62" s="1164"/>
      <c r="U62" s="1163"/>
      <c r="V62" s="1163"/>
      <c r="W62" s="1163"/>
      <c r="X62" s="1163"/>
      <c r="Y62" s="1163"/>
      <c r="Z62" s="1164"/>
      <c r="AA62" s="150"/>
    </row>
    <row r="63" spans="1:27" ht="54" customHeight="1" thickBot="1" x14ac:dyDescent="0.25">
      <c r="A63" s="149"/>
      <c r="B63" s="1175" t="s">
        <v>224</v>
      </c>
      <c r="C63" s="1153"/>
      <c r="D63" s="1153"/>
      <c r="E63" s="1153"/>
      <c r="F63" s="1153"/>
      <c r="G63" s="1252"/>
      <c r="H63" s="1253"/>
      <c r="I63" s="1254">
        <f>I36</f>
        <v>0.90300000000000002</v>
      </c>
      <c r="J63" s="1255"/>
      <c r="K63" s="1255"/>
      <c r="L63" s="1256"/>
      <c r="M63" s="1257" t="s">
        <v>93</v>
      </c>
      <c r="N63" s="1255"/>
      <c r="O63" s="1255"/>
      <c r="P63" s="1255"/>
      <c r="Q63" s="1255"/>
      <c r="R63" s="1255"/>
      <c r="S63" s="1255"/>
      <c r="T63" s="1256"/>
      <c r="U63" s="1257" t="s">
        <v>935</v>
      </c>
      <c r="V63" s="1255"/>
      <c r="W63" s="1255"/>
      <c r="X63" s="1255"/>
      <c r="Y63" s="1255"/>
      <c r="Z63" s="1253"/>
      <c r="AA63" s="152"/>
    </row>
    <row r="64" spans="1:27" ht="47.25" customHeight="1" thickBot="1" x14ac:dyDescent="0.25">
      <c r="A64" s="149"/>
      <c r="B64" s="1184" t="s">
        <v>226</v>
      </c>
      <c r="C64" s="1156"/>
      <c r="D64" s="1156"/>
      <c r="E64" s="1156"/>
      <c r="F64" s="1156"/>
      <c r="G64" s="1258"/>
      <c r="H64" s="1259"/>
      <c r="I64" s="1260">
        <f>I38</f>
        <v>0.86799999999999999</v>
      </c>
      <c r="J64" s="1130"/>
      <c r="K64" s="1130"/>
      <c r="L64" s="1261"/>
      <c r="M64" s="1257"/>
      <c r="N64" s="1255"/>
      <c r="O64" s="1255"/>
      <c r="P64" s="1255"/>
      <c r="Q64" s="1255"/>
      <c r="R64" s="1255"/>
      <c r="S64" s="1255"/>
      <c r="T64" s="1256"/>
      <c r="U64" s="1257"/>
      <c r="V64" s="1255"/>
      <c r="W64" s="1255"/>
      <c r="X64" s="1255"/>
      <c r="Y64" s="1255"/>
      <c r="Z64" s="1253"/>
      <c r="AA64" s="152"/>
    </row>
    <row r="65" spans="1:27" ht="56.25" customHeight="1" thickBot="1" x14ac:dyDescent="0.25">
      <c r="A65" s="149"/>
      <c r="B65" s="1184" t="s">
        <v>228</v>
      </c>
      <c r="C65" s="1156"/>
      <c r="D65" s="1156"/>
      <c r="E65" s="1156"/>
      <c r="F65" s="1156"/>
      <c r="G65" s="1268"/>
      <c r="H65" s="1259"/>
      <c r="I65" s="1260">
        <f>I40</f>
        <v>0</v>
      </c>
      <c r="J65" s="1130"/>
      <c r="K65" s="1130"/>
      <c r="L65" s="1261"/>
      <c r="M65" s="1257"/>
      <c r="N65" s="1255"/>
      <c r="O65" s="1255"/>
      <c r="P65" s="1255"/>
      <c r="Q65" s="1255"/>
      <c r="R65" s="1255"/>
      <c r="S65" s="1255"/>
      <c r="T65" s="1256"/>
      <c r="U65" s="1257"/>
      <c r="V65" s="1255"/>
      <c r="W65" s="1255"/>
      <c r="X65" s="1255"/>
      <c r="Y65" s="1255"/>
      <c r="Z65" s="1253"/>
      <c r="AA65" s="152"/>
    </row>
    <row r="66" spans="1:27" ht="64.5" customHeight="1" x14ac:dyDescent="0.2">
      <c r="A66" s="149"/>
      <c r="B66" s="1184" t="s">
        <v>229</v>
      </c>
      <c r="C66" s="1156"/>
      <c r="D66" s="1156"/>
      <c r="E66" s="1156"/>
      <c r="F66" s="1156"/>
      <c r="G66" s="1258"/>
      <c r="H66" s="1259"/>
      <c r="I66" s="1260">
        <f>I42</f>
        <v>0</v>
      </c>
      <c r="J66" s="1130"/>
      <c r="K66" s="1130"/>
      <c r="L66" s="1261"/>
      <c r="M66" s="1257"/>
      <c r="N66" s="1255"/>
      <c r="O66" s="1255"/>
      <c r="P66" s="1255"/>
      <c r="Q66" s="1255"/>
      <c r="R66" s="1255"/>
      <c r="S66" s="1255"/>
      <c r="T66" s="1256"/>
      <c r="U66" s="1257"/>
      <c r="V66" s="1255"/>
      <c r="W66" s="1255"/>
      <c r="X66" s="1255"/>
      <c r="Y66" s="1255"/>
      <c r="Z66" s="1253"/>
      <c r="AA66" s="152"/>
    </row>
    <row r="67" spans="1:27" ht="15.75" customHeight="1" thickBot="1" x14ac:dyDescent="0.25">
      <c r="A67" s="149"/>
      <c r="B67" s="1190"/>
      <c r="C67" s="1191"/>
      <c r="D67" s="1191"/>
      <c r="E67" s="1191"/>
      <c r="F67" s="1191"/>
      <c r="G67" s="1262"/>
      <c r="H67" s="1263"/>
      <c r="I67" s="1264"/>
      <c r="J67" s="1265"/>
      <c r="K67" s="1265"/>
      <c r="L67" s="1266"/>
      <c r="M67" s="1267"/>
      <c r="N67" s="1265"/>
      <c r="O67" s="1265"/>
      <c r="P67" s="1265"/>
      <c r="Q67" s="1265"/>
      <c r="R67" s="1265"/>
      <c r="S67" s="1265"/>
      <c r="T67" s="1266"/>
      <c r="U67" s="1267"/>
      <c r="V67" s="1265"/>
      <c r="W67" s="1265"/>
      <c r="X67" s="1265"/>
      <c r="Y67" s="1265"/>
      <c r="Z67" s="1263"/>
      <c r="AA67" s="152"/>
    </row>
    <row r="68" spans="1:27" ht="14.25" customHeight="1" x14ac:dyDescent="0.2">
      <c r="A68" s="110"/>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10"/>
    </row>
    <row r="69" spans="1:27" ht="14.25" customHeight="1" x14ac:dyDescent="0.2">
      <c r="A69" s="110"/>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10"/>
    </row>
    <row r="70" spans="1:27" ht="14.25" customHeight="1" x14ac:dyDescent="0.2">
      <c r="A70" s="110"/>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10"/>
    </row>
    <row r="71" spans="1:27" ht="14.25" customHeight="1" x14ac:dyDescent="0.2">
      <c r="A71" s="110"/>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10"/>
    </row>
    <row r="72" spans="1:27" ht="14.2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row>
    <row r="73" spans="1:27" ht="14.2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row>
    <row r="74" spans="1:27" ht="14.2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row>
    <row r="75" spans="1:27" ht="14.2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row>
    <row r="76" spans="1:27" ht="14.2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row>
    <row r="77" spans="1:27" ht="14.2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row>
    <row r="78" spans="1:27" ht="14.2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row>
    <row r="79" spans="1:27" ht="14.2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row>
    <row r="80" spans="1:27" ht="14.2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row>
    <row r="81" spans="1:27" ht="14.2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row>
    <row r="82" spans="1:27" ht="14.2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row>
    <row r="83" spans="1:27" ht="14.2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row>
    <row r="84" spans="1:27" ht="14.2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row>
    <row r="85" spans="1:27" ht="14.2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row>
    <row r="86" spans="1:27" ht="14.2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row>
    <row r="87" spans="1:27" ht="14.2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row>
    <row r="88" spans="1:27" ht="14.2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row>
    <row r="89" spans="1:27" ht="14.2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row>
    <row r="90" spans="1:27" ht="14.2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row>
    <row r="91" spans="1:27" ht="14.2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row>
    <row r="92" spans="1:27" ht="14.2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row>
    <row r="93" spans="1:27" ht="14.2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row>
    <row r="94" spans="1:27" ht="14.2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row>
    <row r="95" spans="1:27" ht="14.2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row>
    <row r="96" spans="1:27" ht="14.2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row>
    <row r="97" spans="1:27" ht="14.2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row>
    <row r="98" spans="1:27" ht="14.2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row>
    <row r="99" spans="1:27" ht="14.2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row>
    <row r="100" spans="1:27" ht="14.2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row>
    <row r="101" spans="1:27" ht="14.2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row>
    <row r="102" spans="1:27" ht="14.2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row>
    <row r="103" spans="1:27" ht="14.2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row>
    <row r="104" spans="1:27" ht="14.2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row>
    <row r="105" spans="1:27" ht="14.2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row>
    <row r="106" spans="1:27" ht="6"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row>
    <row r="107" spans="1:27" ht="14.2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row>
    <row r="108" spans="1:27" ht="14.2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row>
    <row r="109" spans="1:27" ht="14.2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row>
    <row r="110" spans="1:27" ht="14.2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row>
    <row r="111" spans="1:27" ht="14.2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row>
    <row r="112" spans="1:27" ht="14.2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row>
    <row r="113" spans="1:27" ht="14.2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row>
    <row r="114" spans="1:27" ht="14.2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row>
    <row r="115" spans="1:27" ht="14.2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row>
    <row r="116" spans="1:27" ht="14.2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row>
    <row r="117" spans="1:27" ht="14.2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row>
    <row r="118" spans="1:27" ht="14.2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row>
    <row r="119" spans="1:27" ht="14.2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row>
    <row r="120" spans="1:27" ht="14.2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row>
    <row r="121" spans="1:27" ht="14.2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row>
    <row r="122" spans="1:27" ht="14.2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row>
    <row r="123" spans="1:27" ht="14.2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row>
    <row r="124" spans="1:27" ht="14.2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row>
    <row r="125" spans="1:27" ht="14.2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row>
    <row r="126" spans="1:27" ht="14.2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row>
    <row r="127" spans="1:27" ht="14.2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row>
    <row r="128" spans="1:27" ht="14.2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row>
    <row r="129" spans="1:27" ht="14.2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row>
    <row r="130" spans="1:27" ht="14.2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row>
    <row r="131" spans="1:27" ht="14.2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row>
    <row r="132" spans="1:27" ht="14.2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row>
    <row r="133" spans="1:27" ht="14.2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row>
    <row r="134" spans="1:27" ht="14.2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row>
    <row r="135" spans="1:27" ht="14.2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row>
    <row r="136" spans="1:27" ht="14.2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row>
    <row r="137" spans="1:27" ht="14.2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row>
    <row r="138" spans="1:27" ht="14.2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row>
    <row r="139" spans="1:27" ht="14.2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row>
    <row r="140" spans="1:27" ht="14.2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row>
    <row r="141" spans="1:27" ht="14.2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row>
    <row r="142" spans="1:27" ht="14.2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row>
    <row r="143" spans="1:27" ht="14.2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row>
    <row r="144" spans="1:27" ht="14.2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row>
    <row r="145" spans="1:27" ht="14.2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row>
    <row r="146" spans="1:27" ht="14.2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row>
    <row r="147" spans="1:27" ht="14.2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row>
    <row r="148" spans="1:27" ht="14.2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row>
    <row r="149" spans="1:27" ht="14.2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row>
    <row r="150" spans="1:27" ht="14.2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row>
    <row r="151" spans="1:27" ht="14.2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row>
    <row r="152" spans="1:27" ht="14.2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row>
    <row r="153" spans="1:27" ht="14.2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row>
    <row r="154" spans="1:27" ht="14.2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row>
    <row r="155" spans="1:27" ht="14.2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row>
    <row r="156" spans="1:27" ht="14.2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row>
    <row r="157" spans="1:27" ht="14.2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row>
    <row r="158" spans="1:27" ht="14.2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row>
    <row r="159" spans="1:27" ht="14.2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row>
    <row r="160" spans="1:27" ht="14.2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row>
    <row r="161" spans="1:27" ht="14.2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row>
    <row r="162" spans="1:27" ht="14.2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row>
    <row r="163" spans="1:27" ht="14.2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row>
    <row r="164" spans="1:27" ht="14.2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row>
    <row r="165" spans="1:27" ht="14.2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row>
    <row r="166" spans="1:27" ht="14.2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row>
    <row r="167" spans="1:27" ht="14.2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row>
    <row r="168" spans="1:27" ht="14.2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row>
    <row r="169" spans="1:27" ht="14.2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row>
    <row r="170" spans="1:27" ht="14.2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row>
    <row r="171" spans="1:27" ht="14.2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row>
    <row r="172" spans="1:27" ht="14.2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row>
    <row r="173" spans="1:27" ht="14.2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row>
    <row r="174" spans="1:27" ht="14.2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row>
    <row r="175" spans="1:27" ht="14.2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row>
    <row r="176" spans="1:27" ht="14.2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row>
    <row r="177" spans="1:27" ht="14.2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row>
    <row r="178" spans="1:27" ht="14.2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row>
    <row r="179" spans="1:27" ht="14.2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row>
    <row r="180" spans="1:27" ht="14.2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row>
    <row r="181" spans="1:27" ht="14.2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row>
    <row r="182" spans="1:27" ht="14.2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row>
    <row r="183" spans="1:27" ht="14.2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row>
    <row r="184" spans="1:27" ht="14.2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row>
    <row r="185" spans="1:27" ht="14.2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row>
    <row r="186" spans="1:27" ht="14.2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row>
    <row r="187" spans="1:27" ht="14.2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row>
    <row r="188" spans="1:27" ht="14.2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row>
    <row r="189" spans="1:27" ht="14.2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row>
    <row r="190" spans="1:27" ht="14.2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row>
    <row r="191" spans="1:27" ht="14.2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row>
    <row r="192" spans="1:27" ht="14.2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row>
    <row r="193" spans="1:27" ht="14.2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row>
    <row r="194" spans="1:27" ht="14.2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row>
    <row r="195" spans="1:27" ht="14.2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row>
    <row r="196" spans="1:27" ht="14.2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row>
    <row r="197" spans="1:27" ht="14.2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row>
    <row r="198" spans="1:27" ht="14.2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row>
    <row r="199" spans="1:27" ht="14.2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row>
    <row r="200" spans="1:27" ht="14.2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row>
    <row r="201" spans="1:27" ht="14.2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row>
    <row r="202" spans="1:27" ht="14.2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row>
    <row r="203" spans="1:27" ht="14.2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row>
    <row r="204" spans="1:27" ht="14.2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row>
    <row r="205" spans="1:27" ht="14.2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row>
    <row r="206" spans="1:27" ht="14.2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row>
    <row r="207" spans="1:27" ht="14.2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row>
    <row r="208" spans="1:27" ht="14.2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row>
    <row r="209" spans="1:27" ht="14.2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row>
    <row r="210" spans="1:27" ht="14.2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row>
    <row r="211" spans="1:27" ht="14.2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row>
    <row r="212" spans="1:27" ht="14.2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row>
    <row r="213" spans="1:27" ht="14.2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row>
    <row r="214" spans="1:27" ht="14.2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row>
    <row r="215" spans="1:27" ht="14.2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row>
    <row r="216" spans="1:27" ht="14.2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row>
    <row r="217" spans="1:27" ht="14.2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row>
    <row r="218" spans="1:27" ht="14.2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row>
    <row r="219" spans="1:27" ht="14.2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row>
    <row r="220" spans="1:27" ht="14.2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row>
    <row r="221" spans="1:27" ht="14.2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row>
    <row r="222" spans="1:27" ht="14.2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row>
    <row r="223" spans="1:27" ht="14.2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row>
    <row r="224" spans="1:27" ht="14.2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row>
    <row r="225" spans="1:27" ht="14.2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row>
    <row r="226" spans="1:27" ht="14.2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row>
    <row r="227" spans="1:27" ht="14.2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row>
    <row r="228" spans="1:27" ht="14.2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row>
    <row r="229" spans="1:27" ht="14.2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row>
    <row r="230" spans="1:27" ht="14.2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row>
    <row r="231" spans="1:27" ht="14.2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row>
    <row r="232" spans="1:27" ht="14.2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row>
    <row r="233" spans="1:27" ht="14.2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row>
    <row r="234" spans="1:27" ht="14.2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row>
    <row r="235" spans="1:27" ht="14.2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row>
    <row r="236" spans="1:27" ht="14.2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row>
    <row r="237" spans="1:27" ht="14.2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row>
    <row r="238" spans="1:27" ht="14.2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row>
    <row r="239" spans="1:27" ht="14.2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row>
    <row r="240" spans="1:27" ht="14.2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row>
    <row r="241" spans="1:27" ht="14.2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row>
    <row r="242" spans="1:27" ht="14.2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row>
    <row r="243" spans="1:27" ht="14.2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row>
    <row r="244" spans="1:27" ht="14.2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row>
    <row r="245" spans="1:27" ht="14.2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row>
    <row r="246" spans="1:27" ht="14.2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row>
    <row r="247" spans="1:27" ht="14.2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row>
    <row r="248" spans="1:27" ht="14.2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row>
    <row r="249" spans="1:27" ht="14.2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row>
    <row r="250" spans="1:27" ht="14.2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row>
    <row r="251" spans="1:27" ht="14.2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row>
    <row r="252" spans="1:27" ht="14.2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row>
    <row r="253" spans="1:27" ht="14.2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row>
    <row r="254" spans="1:27" ht="14.2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row>
    <row r="255" spans="1:27" ht="14.2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row>
    <row r="256" spans="1:27" ht="14.2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row>
    <row r="257" spans="1:27" ht="14.2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row>
    <row r="258" spans="1:27" ht="14.2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row>
    <row r="259" spans="1:27" ht="14.2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row>
    <row r="260" spans="1:27" ht="14.2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row>
    <row r="261" spans="1:27" ht="14.2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row>
    <row r="262" spans="1:27" ht="14.25"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row>
    <row r="263" spans="1:27" ht="14.25"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row>
    <row r="264" spans="1:27" ht="14.25"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row>
    <row r="265" spans="1:27" ht="14.25"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row>
    <row r="266" spans="1:27" ht="14.25"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row>
    <row r="267" spans="1:27" ht="14.25"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row>
    <row r="268" spans="1:27" ht="14.25"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row>
    <row r="269" spans="1:27" ht="14.25"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row>
    <row r="270" spans="1:27" ht="14.25"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row>
    <row r="271" spans="1:27" ht="14.25"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row>
    <row r="272" spans="1:27" ht="14.25"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row>
    <row r="273" spans="1:27" ht="14.25"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row>
    <row r="274" spans="1:27" ht="14.25"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row>
    <row r="275" spans="1:27" ht="14.25"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row>
    <row r="276" spans="1:27" ht="14.25"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row>
    <row r="277" spans="1:27" ht="14.25"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row>
    <row r="278" spans="1:27" ht="14.25"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row>
    <row r="279" spans="1:27" ht="14.25"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row>
    <row r="280" spans="1:27" ht="14.25"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row>
    <row r="281" spans="1:27" ht="14.25"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row>
    <row r="282" spans="1:27" ht="14.25"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row>
    <row r="283" spans="1:27" ht="14.25"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row>
    <row r="284" spans="1:27" ht="14.25"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row>
    <row r="285" spans="1:27" ht="14.25"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row>
    <row r="286" spans="1:27" ht="14.25"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row>
    <row r="287" spans="1:27" ht="14.25"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row>
    <row r="288" spans="1:27" ht="14.25"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row>
    <row r="289" spans="1:27" ht="14.25"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row>
    <row r="290" spans="1:27" ht="14.25"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row>
    <row r="291" spans="1:27" ht="14.25"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row>
    <row r="292" spans="1:27" ht="14.25"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row>
    <row r="293" spans="1:27" ht="14.25"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row>
    <row r="294" spans="1:27" ht="14.25"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row>
    <row r="295" spans="1:27" ht="14.25"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row>
    <row r="296" spans="1:27" ht="14.25"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row>
    <row r="297" spans="1:27" ht="14.25"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row>
    <row r="298" spans="1:27" ht="14.25"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row>
    <row r="299" spans="1:27" ht="14.25"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row>
    <row r="300" spans="1:27" ht="14.25"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row>
    <row r="301" spans="1:27" ht="14.25"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row>
    <row r="302" spans="1:27" ht="14.25"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row>
    <row r="303" spans="1:27" ht="14.25"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row>
    <row r="304" spans="1:27" ht="14.25"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row>
    <row r="305" spans="1:27" ht="14.25"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row>
    <row r="306" spans="1:27" ht="14.25"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row>
    <row r="307" spans="1:27" ht="14.25"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row>
    <row r="308" spans="1:27" ht="14.25"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row>
    <row r="309" spans="1:27" ht="14.25"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row>
    <row r="310" spans="1:27" ht="14.25"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row>
    <row r="311" spans="1:27" ht="14.25"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row>
    <row r="312" spans="1:27" ht="14.25"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row>
    <row r="313" spans="1:27" ht="14.25"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row>
    <row r="314" spans="1:27" ht="14.25"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row>
    <row r="315" spans="1:27" ht="14.25"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row>
    <row r="316" spans="1:27" ht="14.25"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row>
    <row r="317" spans="1:27" ht="14.25"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row>
    <row r="318" spans="1:27" ht="14.25"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row>
    <row r="319" spans="1:27" ht="14.25"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row>
    <row r="320" spans="1:27" ht="14.25"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row>
    <row r="321" spans="1:27" ht="14.25"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row>
    <row r="322" spans="1:27" ht="14.25"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row>
    <row r="323" spans="1:27" ht="14.25"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row>
    <row r="324" spans="1:27" ht="14.25"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row>
    <row r="325" spans="1:27" ht="14.25"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row>
    <row r="326" spans="1:27" ht="14.25"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row>
    <row r="327" spans="1:27" ht="14.25"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row>
    <row r="328" spans="1:27" ht="14.25"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row>
    <row r="329" spans="1:27" ht="14.25"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row>
    <row r="330" spans="1:27" ht="14.25"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row>
    <row r="331" spans="1:27" ht="14.25"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row>
    <row r="332" spans="1:27" ht="14.25"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row>
    <row r="333" spans="1:27" ht="14.25"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row>
    <row r="334" spans="1:27" ht="14.25"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row>
    <row r="335" spans="1:27" ht="14.25"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row>
    <row r="336" spans="1:27" ht="14.25"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row>
    <row r="337" spans="1:27" ht="14.25"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row>
    <row r="338" spans="1:27" ht="14.25"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row>
    <row r="339" spans="1:27" ht="14.25"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row>
    <row r="340" spans="1:27" ht="14.25"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row>
    <row r="341" spans="1:27" ht="14.25"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row>
    <row r="342" spans="1:27" ht="14.25"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row>
    <row r="343" spans="1:27" ht="14.25"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row>
    <row r="344" spans="1:27" ht="14.25"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row>
    <row r="345" spans="1:27" ht="14.25"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row>
    <row r="346" spans="1:27" ht="14.25"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row>
    <row r="347" spans="1:27" ht="14.25"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row>
    <row r="348" spans="1:27" ht="14.25"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row>
    <row r="349" spans="1:27" ht="14.25"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row>
    <row r="350" spans="1:27" ht="14.25"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row>
    <row r="351" spans="1:27" ht="14.25"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row>
    <row r="352" spans="1:27" ht="14.25"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row>
    <row r="353" spans="1:27" ht="14.25"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row>
    <row r="354" spans="1:27" ht="14.25"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row>
    <row r="355" spans="1:27" ht="14.25"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row>
    <row r="356" spans="1:27" ht="14.25"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row>
    <row r="357" spans="1:27" ht="14.25"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row>
    <row r="358" spans="1:27" ht="14.25"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row>
    <row r="359" spans="1:27" ht="14.25"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row>
    <row r="360" spans="1:27" ht="14.25"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row>
    <row r="361" spans="1:27" ht="14.25"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row>
    <row r="362" spans="1:27" ht="14.25"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row>
    <row r="363" spans="1:27" ht="14.25"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row>
    <row r="364" spans="1:27" ht="14.25"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row>
    <row r="365" spans="1:27" ht="14.25"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row>
    <row r="366" spans="1:27" ht="14.25"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row>
    <row r="367" spans="1:27" ht="14.25"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row>
    <row r="368" spans="1:27" ht="14.25"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row>
    <row r="369" spans="1:27" ht="14.25"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row>
    <row r="370" spans="1:27" ht="14.25"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row>
    <row r="371" spans="1:27" ht="14.25"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row>
    <row r="372" spans="1:27" ht="14.25"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row>
    <row r="373" spans="1:27" ht="14.25"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row>
    <row r="374" spans="1:27" ht="14.25"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row>
    <row r="375" spans="1:27" ht="14.25"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row>
    <row r="376" spans="1:27" ht="14.25"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row>
    <row r="377" spans="1:27" ht="14.25"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row>
    <row r="378" spans="1:27" ht="14.25"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row>
    <row r="379" spans="1:27" ht="14.25"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row>
    <row r="380" spans="1:27" ht="14.25"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row>
    <row r="381" spans="1:27" ht="14.25"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row>
    <row r="382" spans="1:27" ht="14.25"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row>
    <row r="383" spans="1:27" ht="14.25"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row>
    <row r="384" spans="1:27" ht="14.25"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row>
    <row r="385" spans="1:27" ht="14.25"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row>
    <row r="386" spans="1:27" ht="14.25"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row>
    <row r="387" spans="1:27" ht="14.25"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row>
    <row r="388" spans="1:27" ht="14.25"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row>
    <row r="389" spans="1:27" ht="14.25"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row>
    <row r="390" spans="1:27" ht="14.25"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row>
    <row r="391" spans="1:27" ht="14.25"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row>
    <row r="392" spans="1:27" ht="14.25"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row>
    <row r="393" spans="1:27" ht="14.25"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row>
    <row r="394" spans="1:27" ht="14.25"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row>
    <row r="395" spans="1:27" ht="14.25"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row>
    <row r="396" spans="1:27" ht="14.25"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row>
    <row r="397" spans="1:27" ht="14.25"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row>
    <row r="398" spans="1:27" ht="14.25"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row>
    <row r="399" spans="1:27" ht="14.25"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row>
    <row r="400" spans="1:27" ht="14.25"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row>
    <row r="401" spans="1:27" ht="14.25"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row>
    <row r="402" spans="1:27" ht="14.25"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row>
    <row r="403" spans="1:27" ht="14.25"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row>
    <row r="404" spans="1:27" ht="14.25"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row>
    <row r="405" spans="1:27" ht="14.25"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row>
    <row r="406" spans="1:27" ht="14.25"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row>
    <row r="407" spans="1:27" ht="14.25"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row>
    <row r="408" spans="1:27" ht="14.25"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row>
    <row r="409" spans="1:27" ht="14.25"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row>
    <row r="410" spans="1:27" ht="14.25"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row>
    <row r="411" spans="1:27" ht="14.25"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row>
    <row r="412" spans="1:27" ht="14.25"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row>
    <row r="413" spans="1:27" ht="14.25"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row>
    <row r="414" spans="1:27" ht="14.25"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row>
    <row r="415" spans="1:27" ht="14.25"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row>
    <row r="416" spans="1:27" ht="14.25"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row>
    <row r="417" spans="1:27" ht="14.25"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row>
    <row r="418" spans="1:27" ht="14.25"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row>
    <row r="419" spans="1:27" ht="14.25"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row>
    <row r="420" spans="1:27" ht="14.25"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row>
    <row r="421" spans="1:27" ht="14.25"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row>
    <row r="422" spans="1:27" ht="14.25"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row>
    <row r="423" spans="1:27" ht="14.25"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row>
    <row r="424" spans="1:27" ht="14.25"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row>
    <row r="425" spans="1:27" ht="14.25"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row>
    <row r="426" spans="1:27" ht="14.25"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row>
    <row r="427" spans="1:27" ht="14.25"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row>
    <row r="428" spans="1:27" ht="14.25"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row>
    <row r="429" spans="1:27" ht="14.25"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row>
    <row r="430" spans="1:27" ht="14.2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row>
    <row r="431" spans="1:27" ht="14.25"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row>
    <row r="432" spans="1:27" ht="14.25"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row>
    <row r="433" spans="1:27" ht="14.25"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row>
    <row r="434" spans="1:27" ht="14.25"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row>
    <row r="435" spans="1:27" ht="14.25"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row>
    <row r="436" spans="1:27" ht="14.25"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row>
    <row r="437" spans="1:27" ht="14.25"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row>
    <row r="438" spans="1:27" ht="14.25"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row>
    <row r="439" spans="1:27" ht="14.25"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row>
    <row r="440" spans="1:27" ht="14.25"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row>
    <row r="441" spans="1:27" ht="14.25"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row>
    <row r="442" spans="1:27" ht="14.25"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row>
    <row r="443" spans="1:27" ht="14.25"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row>
    <row r="444" spans="1:27" ht="14.25"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row>
    <row r="445" spans="1:27" ht="14.25"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row>
    <row r="446" spans="1:27" ht="14.25"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row>
    <row r="447" spans="1:27" ht="14.25"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row>
    <row r="448" spans="1:27" ht="14.25"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row>
    <row r="449" spans="1:27" ht="14.25"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row>
    <row r="450" spans="1:27" ht="14.25"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row>
    <row r="451" spans="1:27" ht="14.25"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row>
    <row r="452" spans="1:27" ht="14.25"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row>
    <row r="453" spans="1:27" ht="14.25"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row>
    <row r="454" spans="1:27" ht="14.25"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row>
    <row r="455" spans="1:27" ht="14.25"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row>
    <row r="456" spans="1:27" ht="14.25"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row>
    <row r="457" spans="1:27" ht="14.25"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row>
    <row r="458" spans="1:27" ht="14.25"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row>
    <row r="459" spans="1:27" ht="14.25"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row>
    <row r="460" spans="1:27" ht="14.25"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row>
    <row r="461" spans="1:27" ht="14.25"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row>
    <row r="462" spans="1:27" ht="14.2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row>
    <row r="463" spans="1:27" ht="14.25"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row>
    <row r="464" spans="1:27" ht="14.25"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row>
    <row r="465" spans="1:27" ht="14.25"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row>
    <row r="466" spans="1:27" ht="14.25"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row>
    <row r="467" spans="1:27" ht="14.25"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row>
    <row r="468" spans="1:27" ht="14.25"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row>
    <row r="469" spans="1:27" ht="14.25"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row>
    <row r="470" spans="1:27" ht="14.25"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row>
    <row r="471" spans="1:27" ht="14.25"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row>
    <row r="472" spans="1:27" ht="14.25"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row>
    <row r="473" spans="1:27" ht="14.25"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row>
    <row r="474" spans="1:27" ht="14.25"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row>
    <row r="475" spans="1:27" ht="14.25"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row>
    <row r="476" spans="1:27" ht="14.25"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row>
    <row r="477" spans="1:27" ht="14.25"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row>
    <row r="478" spans="1:27" ht="14.25"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row>
    <row r="479" spans="1:27" ht="14.25"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row>
    <row r="480" spans="1:27" ht="14.25"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row>
    <row r="481" spans="1:27" ht="14.25"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row>
    <row r="482" spans="1:27" ht="14.25"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row>
    <row r="483" spans="1:27" ht="14.25"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row>
    <row r="484" spans="1:27" ht="14.25"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row>
    <row r="485" spans="1:27" ht="14.25"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row>
    <row r="486" spans="1:27" ht="14.25"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row>
    <row r="487" spans="1:27" ht="14.25"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row>
    <row r="488" spans="1:27" ht="14.25"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row>
    <row r="489" spans="1:27" ht="14.25"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row>
    <row r="490" spans="1:27" ht="14.25"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row>
    <row r="491" spans="1:27" ht="14.25"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row>
    <row r="492" spans="1:27" ht="14.25"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row>
    <row r="493" spans="1:27" ht="14.25"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row>
    <row r="494" spans="1:27" ht="14.25"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row>
    <row r="495" spans="1:27" ht="14.25"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row>
    <row r="496" spans="1:27" ht="14.25"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row>
    <row r="497" spans="1:27" ht="14.25"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row>
    <row r="498" spans="1:27" ht="14.25"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row>
    <row r="499" spans="1:27" ht="14.25"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row>
    <row r="500" spans="1:27" ht="14.25"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row>
    <row r="501" spans="1:27" ht="14.25"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row>
    <row r="502" spans="1:27" ht="14.25"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row>
    <row r="503" spans="1:27" ht="14.25"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row>
    <row r="504" spans="1:27" ht="14.25"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row>
    <row r="505" spans="1:27" ht="14.25"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row>
    <row r="506" spans="1:27" ht="14.25"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row>
    <row r="507" spans="1:27" ht="14.25"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row>
    <row r="508" spans="1:27" ht="14.25"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row>
    <row r="509" spans="1:27" ht="14.25"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row>
    <row r="510" spans="1:27" ht="14.25"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row>
    <row r="511" spans="1:27" ht="14.25"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row>
    <row r="512" spans="1:27" ht="14.25"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row>
    <row r="513" spans="1:27" ht="14.25"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row>
    <row r="514" spans="1:27" ht="14.25"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row>
    <row r="515" spans="1:27" ht="14.25"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row>
    <row r="516" spans="1:27" ht="14.25"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row>
    <row r="517" spans="1:27" ht="14.25"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row>
    <row r="518" spans="1:27" ht="14.25"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row>
    <row r="519" spans="1:27" ht="14.25"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row>
    <row r="520" spans="1:27" ht="14.25"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row>
    <row r="521" spans="1:27" ht="14.25"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row>
    <row r="522" spans="1:27" ht="14.25"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row>
    <row r="523" spans="1:27" ht="14.25"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row>
    <row r="524" spans="1:27" ht="14.25"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row>
    <row r="525" spans="1:27" ht="14.25"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row>
    <row r="526" spans="1:27" ht="14.25"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row>
    <row r="527" spans="1:27" ht="14.25"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row>
    <row r="528" spans="1:27" ht="14.25"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row>
    <row r="529" spans="1:27" ht="14.25"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row>
    <row r="530" spans="1:27" ht="14.25"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row>
    <row r="531" spans="1:27" ht="14.25"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row>
    <row r="532" spans="1:27" ht="14.25"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row>
    <row r="533" spans="1:27" ht="14.25"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row>
    <row r="534" spans="1:27" ht="14.25"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row>
    <row r="535" spans="1:27" ht="14.25"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row>
    <row r="536" spans="1:27" ht="14.25"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row>
    <row r="537" spans="1:27" ht="14.25"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row>
    <row r="538" spans="1:27" ht="14.25"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row>
    <row r="539" spans="1:27" ht="14.25"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row>
    <row r="540" spans="1:27" ht="14.25"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row>
    <row r="541" spans="1:27" ht="14.25"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row>
    <row r="542" spans="1:27" ht="14.25"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row>
    <row r="543" spans="1:27" ht="14.25"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row>
    <row r="544" spans="1:27" ht="14.25"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row>
    <row r="545" spans="1:27" ht="14.25"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row>
    <row r="546" spans="1:27" ht="14.25"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row>
    <row r="547" spans="1:27" ht="14.25"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row>
    <row r="548" spans="1:27" ht="14.25"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row>
    <row r="549" spans="1:27" ht="14.25"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row>
    <row r="550" spans="1:27" ht="14.25"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row>
    <row r="551" spans="1:27" ht="14.25"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row>
    <row r="552" spans="1:27" ht="14.25"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row>
    <row r="553" spans="1:27" ht="14.25"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row>
    <row r="554" spans="1:27" ht="14.25"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row>
    <row r="555" spans="1:27" ht="14.25"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row>
    <row r="556" spans="1:27" ht="14.25"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row>
    <row r="557" spans="1:27" ht="14.25"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row>
    <row r="558" spans="1:27" ht="14.25"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row>
    <row r="559" spans="1:27" ht="14.25"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row>
    <row r="560" spans="1:27" ht="14.25"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row>
    <row r="561" spans="1:27" ht="14.25"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row>
    <row r="562" spans="1:27" ht="14.25"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row>
    <row r="563" spans="1:27" ht="14.25"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row>
    <row r="564" spans="1:27" ht="14.25"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row>
    <row r="565" spans="1:27" ht="14.25"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row>
    <row r="566" spans="1:27" ht="14.25"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row>
    <row r="567" spans="1:27" ht="14.25"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row>
    <row r="568" spans="1:27" ht="14.25"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row>
    <row r="569" spans="1:27" ht="14.25"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row>
    <row r="570" spans="1:27" ht="14.25"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row>
    <row r="571" spans="1:27" ht="14.25"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row>
    <row r="572" spans="1:27" ht="14.25"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row>
    <row r="573" spans="1:27" ht="14.25"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row>
    <row r="574" spans="1:27" ht="14.25"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row>
    <row r="575" spans="1:27" ht="14.25"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row>
    <row r="576" spans="1:27" ht="14.25"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row>
    <row r="577" spans="1:27" ht="14.25"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row>
    <row r="578" spans="1:27" ht="14.25"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row>
    <row r="579" spans="1:27" ht="14.25"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row>
    <row r="580" spans="1:27" ht="14.25"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row>
    <row r="581" spans="1:27" ht="14.25"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row>
    <row r="582" spans="1:27" ht="14.25"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row>
    <row r="583" spans="1:27" ht="14.25"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row>
    <row r="584" spans="1:27" ht="14.25"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row>
    <row r="585" spans="1:27" ht="14.25"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row>
    <row r="586" spans="1:27" ht="14.25"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row>
    <row r="587" spans="1:27" ht="14.25"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row>
    <row r="588" spans="1:27" ht="14.25"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row>
    <row r="589" spans="1:27" ht="14.25"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row>
    <row r="590" spans="1:27" ht="14.25"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row>
    <row r="591" spans="1:27" ht="14.25"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row>
    <row r="592" spans="1:27" ht="14.25"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row>
    <row r="593" spans="1:27" ht="14.25"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row>
    <row r="594" spans="1:27" ht="14.25"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row>
    <row r="595" spans="1:27" ht="14.25"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row>
    <row r="596" spans="1:27" ht="14.25"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row>
    <row r="597" spans="1:27" ht="14.25"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row>
    <row r="598" spans="1:27" ht="14.25"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row>
    <row r="599" spans="1:27" ht="14.25"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row>
    <row r="600" spans="1:27" ht="14.25"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row>
    <row r="601" spans="1:27" ht="14.25"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row>
    <row r="602" spans="1:27" ht="14.25"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row>
    <row r="603" spans="1:27" ht="14.25"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row>
    <row r="604" spans="1:27" ht="14.25"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row>
    <row r="605" spans="1:27" ht="14.25"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row>
    <row r="606" spans="1:27" ht="14.25"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row>
    <row r="607" spans="1:27" ht="14.25"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row>
    <row r="608" spans="1:27" ht="14.25"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row>
    <row r="609" spans="1:27" ht="14.25"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row>
    <row r="610" spans="1:27" ht="14.25"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row>
    <row r="611" spans="1:27" ht="14.25"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row>
    <row r="612" spans="1:27" ht="14.25"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row>
    <row r="613" spans="1:27" ht="14.25"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row>
    <row r="614" spans="1:27" ht="14.25"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row>
    <row r="615" spans="1:27" ht="14.25"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row>
    <row r="616" spans="1:27" ht="14.25"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row>
    <row r="617" spans="1:27" ht="14.25"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row>
    <row r="618" spans="1:27" ht="14.25"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row>
    <row r="619" spans="1:27" ht="14.25"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row>
    <row r="620" spans="1:27" ht="14.25"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row>
    <row r="621" spans="1:27" ht="14.25"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row>
    <row r="622" spans="1:27" ht="14.25"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row>
    <row r="623" spans="1:27" ht="14.25"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row>
    <row r="624" spans="1:27" ht="14.25"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row>
    <row r="625" spans="1:27" ht="14.25"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row>
    <row r="626" spans="1:27" ht="14.25"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row>
    <row r="627" spans="1:27" ht="14.25"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row>
    <row r="628" spans="1:27" ht="14.25"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row>
    <row r="629" spans="1:27" ht="14.25"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row>
    <row r="630" spans="1:27" ht="14.25"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row>
    <row r="631" spans="1:27" ht="14.25"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row>
    <row r="632" spans="1:27" ht="14.25"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row>
    <row r="633" spans="1:27" ht="14.25"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row>
    <row r="634" spans="1:27" ht="14.25"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row>
    <row r="635" spans="1:27" ht="14.25"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row>
    <row r="636" spans="1:27" ht="14.25"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row>
    <row r="637" spans="1:27" ht="14.25"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row>
    <row r="638" spans="1:27" ht="14.25"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row>
    <row r="639" spans="1:27" ht="14.25"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row>
    <row r="640" spans="1:27" ht="14.25"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row>
    <row r="641" spans="1:27" ht="14.25"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row>
    <row r="642" spans="1:27" ht="14.25"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row>
    <row r="643" spans="1:27" ht="14.25"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row>
    <row r="644" spans="1:27" ht="14.25"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row>
    <row r="645" spans="1:27" ht="14.25"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row>
    <row r="646" spans="1:27" ht="14.25"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row>
    <row r="647" spans="1:27" ht="14.25"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row>
    <row r="648" spans="1:27" ht="14.25"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row>
    <row r="649" spans="1:27" ht="14.25"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row>
    <row r="650" spans="1:27" ht="14.25"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row>
    <row r="651" spans="1:27" ht="14.25"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row>
    <row r="652" spans="1:27" ht="14.25"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row>
    <row r="653" spans="1:27" ht="14.25"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row>
    <row r="654" spans="1:27" ht="14.25"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row>
    <row r="655" spans="1:27" ht="14.25"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row>
    <row r="656" spans="1:27" ht="14.25"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row>
    <row r="657" spans="1:27" ht="14.25"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row>
    <row r="658" spans="1:27" ht="14.25"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row>
    <row r="659" spans="1:27" ht="14.25"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row>
    <row r="660" spans="1:27" ht="14.25"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row>
    <row r="661" spans="1:27" ht="14.25"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row>
    <row r="662" spans="1:27" ht="14.25"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row>
    <row r="663" spans="1:27" ht="14.25"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row>
    <row r="664" spans="1:27" ht="14.25"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row>
    <row r="665" spans="1:27" ht="14.25"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row>
    <row r="666" spans="1:27" ht="14.25"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row>
    <row r="667" spans="1:27" ht="14.25"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row>
    <row r="668" spans="1:27" ht="14.25"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row>
    <row r="669" spans="1:27" ht="14.25"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row>
    <row r="670" spans="1:27" ht="14.25"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row>
    <row r="671" spans="1:27" ht="14.25"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row>
    <row r="672" spans="1:27" ht="14.25"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row>
    <row r="673" spans="1:27" ht="14.25"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row>
    <row r="674" spans="1:27" ht="14.25"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row>
    <row r="675" spans="1:27" ht="14.25"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row>
    <row r="676" spans="1:27" ht="14.25"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row>
    <row r="677" spans="1:27" ht="14.25"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row>
    <row r="678" spans="1:27" ht="14.25"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row>
    <row r="679" spans="1:27" ht="14.25"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row>
    <row r="680" spans="1:27" ht="14.25"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row>
    <row r="681" spans="1:27" ht="14.25"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row>
    <row r="682" spans="1:27" ht="14.25"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row>
    <row r="683" spans="1:27" ht="14.25"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row>
    <row r="684" spans="1:27" ht="14.25"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row>
    <row r="685" spans="1:27" ht="14.25"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row>
    <row r="686" spans="1:27" ht="14.25"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row>
    <row r="687" spans="1:27" ht="14.25"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row>
    <row r="688" spans="1:27" ht="14.25"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row>
    <row r="689" spans="1:27" ht="14.25"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row>
    <row r="690" spans="1:27" ht="14.25"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row>
    <row r="691" spans="1:27" ht="14.25"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row>
    <row r="692" spans="1:27" ht="14.25"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row>
    <row r="693" spans="1:27" ht="14.25"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row>
    <row r="694" spans="1:27" ht="14.25"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row>
    <row r="695" spans="1:27" ht="14.25"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row>
    <row r="696" spans="1:27" ht="14.25"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row>
    <row r="697" spans="1:27" ht="14.25"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row>
    <row r="698" spans="1:27" ht="14.25"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row>
    <row r="699" spans="1:27" ht="14.25"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row>
    <row r="700" spans="1:27" ht="14.25"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row>
    <row r="701" spans="1:27" ht="14.25"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row>
    <row r="702" spans="1:27" ht="14.25"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row>
    <row r="703" spans="1:27" ht="14.25"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row>
    <row r="704" spans="1:27" ht="14.25"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row>
    <row r="705" spans="1:27" ht="14.25"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row>
    <row r="706" spans="1:27" ht="14.25"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row>
    <row r="707" spans="1:27" ht="14.25"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row>
    <row r="708" spans="1:27" ht="14.25"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row>
    <row r="709" spans="1:27" ht="14.25"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row>
    <row r="710" spans="1:27" ht="14.25"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row>
    <row r="711" spans="1:27" ht="14.25"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row>
    <row r="712" spans="1:27" ht="14.25"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row>
    <row r="713" spans="1:27" ht="14.25"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row>
    <row r="714" spans="1:27" ht="14.25"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row>
    <row r="715" spans="1:27" ht="14.25"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row>
    <row r="716" spans="1:27" ht="14.25"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row>
    <row r="717" spans="1:27" ht="14.25"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row>
    <row r="718" spans="1:27" ht="14.25"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row>
    <row r="719" spans="1:27" ht="14.25"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row>
    <row r="720" spans="1:27" ht="14.25"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row>
    <row r="721" spans="1:27" ht="14.25"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row>
    <row r="722" spans="1:27" ht="14.25"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row>
    <row r="723" spans="1:27" ht="14.25"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row>
    <row r="724" spans="1:27" ht="14.25"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row>
    <row r="725" spans="1:27" ht="14.25"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row>
    <row r="726" spans="1:27" ht="14.25"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row>
    <row r="727" spans="1:27" ht="14.25"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row>
    <row r="728" spans="1:27" ht="14.25"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row>
    <row r="729" spans="1:27" ht="14.25"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row>
    <row r="730" spans="1:27" ht="14.25"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row>
    <row r="731" spans="1:27" ht="14.25"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row>
    <row r="732" spans="1:27" ht="14.25"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row>
    <row r="733" spans="1:27" ht="14.25"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row>
    <row r="734" spans="1:27" ht="14.25"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row>
    <row r="735" spans="1:27" ht="14.25"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row>
    <row r="736" spans="1:27" ht="14.25"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row>
    <row r="737" spans="1:27" ht="14.25"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row>
    <row r="738" spans="1:27" ht="14.25"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row>
    <row r="739" spans="1:27" ht="14.25"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row>
    <row r="740" spans="1:27" ht="14.25"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row>
    <row r="741" spans="1:27" ht="14.25"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row>
    <row r="742" spans="1:27" ht="14.25"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row>
    <row r="743" spans="1:27" ht="14.25"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row>
    <row r="744" spans="1:27" ht="14.25"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row>
    <row r="745" spans="1:27" ht="14.25"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row>
    <row r="746" spans="1:27" ht="14.25"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row>
    <row r="747" spans="1:27" ht="14.25"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row>
    <row r="748" spans="1:27" ht="14.25"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row>
    <row r="749" spans="1:27" ht="14.25"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row>
    <row r="750" spans="1:27" ht="14.25"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row>
    <row r="751" spans="1:27" ht="14.25"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row>
    <row r="752" spans="1:27" ht="14.25"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row>
    <row r="753" spans="1:27" ht="14.25"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row>
    <row r="754" spans="1:27" ht="14.25"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row>
    <row r="755" spans="1:27" ht="14.25"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row>
    <row r="756" spans="1:27" ht="14.25"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row>
    <row r="757" spans="1:27" ht="14.25"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row>
    <row r="758" spans="1:27" ht="14.25"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row>
    <row r="759" spans="1:27" ht="14.25"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row>
    <row r="760" spans="1:27" ht="14.25"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row>
    <row r="761" spans="1:27" ht="14.25"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row>
    <row r="762" spans="1:27" ht="14.25"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row>
    <row r="763" spans="1:27" ht="14.25"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row>
    <row r="764" spans="1:27" ht="14.25"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row>
    <row r="765" spans="1:27" ht="14.25"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row>
    <row r="766" spans="1:27" ht="14.25"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row>
    <row r="767" spans="1:27" ht="14.25"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row>
    <row r="768" spans="1:27" ht="14.25"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row>
    <row r="769" spans="1:27" ht="14.25"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row>
    <row r="770" spans="1:27" ht="14.25"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row>
    <row r="771" spans="1:27" ht="14.25"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row>
    <row r="772" spans="1:27" ht="14.25"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row>
    <row r="773" spans="1:27" ht="14.25"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row>
    <row r="774" spans="1:27" ht="14.25"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row>
    <row r="775" spans="1:27" ht="14.25"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row>
    <row r="776" spans="1:27" ht="14.25"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row>
    <row r="777" spans="1:27" ht="14.25"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row>
    <row r="778" spans="1:27" ht="14.25"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row>
    <row r="779" spans="1:27" ht="14.25"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row>
    <row r="780" spans="1:27" ht="14.25"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row>
    <row r="781" spans="1:27" ht="14.25"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row>
    <row r="782" spans="1:27" ht="14.25"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row>
    <row r="783" spans="1:27" ht="14.25"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row>
    <row r="784" spans="1:27" ht="14.25"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row>
    <row r="785" spans="1:27" ht="14.25"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row>
    <row r="786" spans="1:27" ht="14.25"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row>
    <row r="787" spans="1:27" ht="14.25"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row>
    <row r="788" spans="1:27" ht="14.25"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row>
    <row r="789" spans="1:27" ht="14.25"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row>
    <row r="790" spans="1:27" ht="14.25"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row>
    <row r="791" spans="1:27" ht="14.25"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row>
    <row r="792" spans="1:27" ht="14.25"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row>
    <row r="793" spans="1:27" ht="14.25"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row>
    <row r="794" spans="1:27" ht="14.25"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row>
    <row r="795" spans="1:27" ht="14.25"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row>
    <row r="796" spans="1:27" ht="14.25"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row>
    <row r="797" spans="1:27" ht="14.25"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row>
    <row r="798" spans="1:27" ht="14.25"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row>
    <row r="799" spans="1:27" ht="14.25"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row>
    <row r="800" spans="1:27" ht="14.25"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row>
    <row r="801" spans="1:27" ht="14.25"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row>
    <row r="802" spans="1:27" ht="14.25"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row>
    <row r="803" spans="1:27" ht="14.25"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row>
    <row r="804" spans="1:27" ht="14.25"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row>
    <row r="805" spans="1:27" ht="14.25"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row>
    <row r="806" spans="1:27" ht="14.25"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row>
    <row r="807" spans="1:27" ht="14.25"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row>
    <row r="808" spans="1:27" ht="14.25"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row>
    <row r="809" spans="1:27" ht="14.25"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row>
    <row r="810" spans="1:27" ht="14.25"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row>
    <row r="811" spans="1:27" ht="14.25"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row>
    <row r="812" spans="1:27" ht="14.25"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row>
    <row r="813" spans="1:27" ht="14.25"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row>
    <row r="814" spans="1:27" ht="14.25"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row>
    <row r="815" spans="1:27" ht="14.25"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row>
    <row r="816" spans="1:27" ht="14.25"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row>
    <row r="817" spans="1:27" ht="14.25"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row>
    <row r="818" spans="1:27" ht="14.25"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row>
    <row r="819" spans="1:27" ht="14.25"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row>
    <row r="820" spans="1:27" ht="14.25"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row>
    <row r="821" spans="1:27" ht="14.25"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row>
    <row r="822" spans="1:27" ht="14.25"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row>
    <row r="823" spans="1:27" ht="14.25"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row>
    <row r="824" spans="1:27" ht="14.25"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row>
    <row r="825" spans="1:27" ht="14.25"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row>
    <row r="826" spans="1:27" ht="14.25"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row>
    <row r="827" spans="1:27" ht="14.25"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row>
    <row r="828" spans="1:27" ht="14.25"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row>
    <row r="829" spans="1:27" ht="14.25"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row>
    <row r="830" spans="1:27" ht="14.25"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row>
    <row r="831" spans="1:27" ht="14.25"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row>
    <row r="832" spans="1:27" ht="14.25"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row>
    <row r="833" spans="1:27" ht="14.25"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row>
    <row r="834" spans="1:27" ht="14.25"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row>
    <row r="835" spans="1:27" ht="14.25"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row>
    <row r="836" spans="1:27" ht="14.25"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row>
    <row r="837" spans="1:27" ht="14.25"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row>
    <row r="838" spans="1:27" ht="14.25"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row>
    <row r="839" spans="1:27" ht="14.25"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row>
    <row r="840" spans="1:27" ht="14.25"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row>
    <row r="841" spans="1:27" ht="14.25"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row>
    <row r="842" spans="1:27" ht="14.25"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row>
    <row r="843" spans="1:27" ht="14.25"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row>
    <row r="844" spans="1:27" ht="14.25"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row>
    <row r="845" spans="1:27" ht="14.25"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row>
    <row r="846" spans="1:27" ht="14.25"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row>
    <row r="847" spans="1:27" ht="14.25"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row>
    <row r="848" spans="1:27" ht="14.25"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row>
    <row r="849" spans="1:27" ht="14.25"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row>
    <row r="850" spans="1:27" ht="14.25"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row>
    <row r="851" spans="1:27" ht="14.25"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row>
    <row r="852" spans="1:27" ht="14.25"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row>
    <row r="853" spans="1:27" ht="14.25"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row>
    <row r="854" spans="1:27" ht="14.25"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row>
    <row r="855" spans="1:27" ht="14.25"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row>
    <row r="856" spans="1:27" ht="14.25"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row>
    <row r="857" spans="1:27" ht="14.25"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row>
    <row r="858" spans="1:27" ht="14.25"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row>
    <row r="859" spans="1:27" ht="14.25"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row>
    <row r="860" spans="1:27" ht="14.25"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row>
    <row r="861" spans="1:27" ht="14.25"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row>
    <row r="862" spans="1:27" ht="14.25"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row>
    <row r="863" spans="1:27" ht="14.25"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row>
    <row r="864" spans="1:27" ht="14.25"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row>
    <row r="865" spans="1:27" ht="14.25"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row>
    <row r="866" spans="1:27" ht="14.25"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row>
    <row r="867" spans="1:27" ht="14.25"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row>
    <row r="868" spans="1:27" ht="14.25"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row>
    <row r="869" spans="1:27" ht="14.25"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row>
    <row r="870" spans="1:27" ht="14.25"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row>
    <row r="871" spans="1:27" ht="14.25"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row>
    <row r="872" spans="1:27" ht="14.25"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row>
    <row r="873" spans="1:27" ht="14.25"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row>
    <row r="874" spans="1:27" ht="14.25"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row>
    <row r="875" spans="1:27" ht="14.25"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row>
    <row r="876" spans="1:27" ht="14.25"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row>
    <row r="877" spans="1:27" ht="14.25"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row>
    <row r="878" spans="1:27" ht="14.25"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row>
    <row r="879" spans="1:27" ht="14.25"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row>
    <row r="880" spans="1:27" ht="14.25"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row>
    <row r="881" spans="1:27" ht="14.25"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row>
    <row r="882" spans="1:27" ht="14.25"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row>
    <row r="883" spans="1:27" ht="14.25"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row>
    <row r="884" spans="1:27" ht="14.25"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row>
    <row r="885" spans="1:27" ht="14.25"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row>
    <row r="886" spans="1:27" ht="14.25"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row>
    <row r="887" spans="1:27" ht="14.25"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row>
    <row r="888" spans="1:27" ht="14.25"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row>
    <row r="889" spans="1:27" ht="14.25"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row>
    <row r="890" spans="1:27" ht="14.25"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row>
    <row r="891" spans="1:27" ht="14.25"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row>
    <row r="892" spans="1:27" ht="14.25"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row>
    <row r="893" spans="1:27" ht="14.25"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row>
    <row r="894" spans="1:27" ht="14.25"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row>
    <row r="895" spans="1:27" ht="14.25"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row>
    <row r="896" spans="1:27" ht="14.25"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row>
    <row r="897" spans="1:27" ht="14.25"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row>
    <row r="898" spans="1:27" ht="14.25"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row>
    <row r="899" spans="1:27" ht="14.25"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row>
    <row r="900" spans="1:27" ht="14.25"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row>
    <row r="901" spans="1:27" ht="14.25"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row>
    <row r="902" spans="1:27" ht="14.25"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row>
    <row r="903" spans="1:27" ht="14.25"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row>
    <row r="904" spans="1:27" ht="14.25"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row>
    <row r="905" spans="1:27" ht="14.25"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row>
    <row r="906" spans="1:27" ht="14.25"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row>
    <row r="907" spans="1:27" ht="14.25"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row>
    <row r="908" spans="1:27" ht="14.25"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row>
    <row r="909" spans="1:27" ht="14.25"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row>
    <row r="910" spans="1:27" ht="14.25"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row>
    <row r="911" spans="1:27" ht="14.25"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row>
    <row r="912" spans="1:27" ht="14.25"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row>
    <row r="913" spans="1:27" ht="14.25"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row>
    <row r="914" spans="1:27" ht="14.25"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row>
    <row r="915" spans="1:27" ht="14.25"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row>
    <row r="916" spans="1:27" ht="14.25"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row>
    <row r="917" spans="1:27" ht="14.25"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row>
    <row r="918" spans="1:27" ht="14.25"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row>
    <row r="919" spans="1:27" ht="14.25"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row>
    <row r="920" spans="1:27" ht="14.25"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row>
    <row r="921" spans="1:27" ht="14.25"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row>
    <row r="922" spans="1:27" ht="14.25"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row>
    <row r="923" spans="1:27" ht="14.25"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row>
    <row r="924" spans="1:27" ht="14.25"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row>
    <row r="925" spans="1:27" ht="14.25"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row>
    <row r="926" spans="1:27" ht="14.25"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row>
    <row r="927" spans="1:27" ht="14.25"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row>
    <row r="928" spans="1:27" ht="14.25"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row>
    <row r="929" spans="1:27" ht="14.25"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row>
    <row r="930" spans="1:27" ht="14.25"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row>
    <row r="931" spans="1:27" ht="14.25"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row>
    <row r="932" spans="1:27" ht="14.25"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row>
    <row r="933" spans="1:27" ht="14.25"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row>
    <row r="934" spans="1:27" ht="14.25"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row>
    <row r="935" spans="1:27" ht="14.25"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row>
    <row r="936" spans="1:27" ht="14.25"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row>
    <row r="937" spans="1:27" ht="14.25"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row>
    <row r="938" spans="1:27" ht="14.25"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row>
    <row r="939" spans="1:27" ht="14.25"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row>
    <row r="940" spans="1:27" ht="14.25"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row>
    <row r="941" spans="1:27" ht="14.25"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row>
    <row r="942" spans="1:27" ht="14.25"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row>
    <row r="943" spans="1:27" ht="14.25"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row>
    <row r="944" spans="1:27" ht="14.25"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row>
    <row r="945" spans="1:27" ht="14.25"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row>
    <row r="946" spans="1:27" ht="14.25"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row>
    <row r="947" spans="1:27" ht="14.25"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row>
    <row r="948" spans="1:27" ht="14.25"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row>
    <row r="949" spans="1:27" ht="14.25"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row>
    <row r="950" spans="1:27" ht="14.25"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row>
    <row r="951" spans="1:27" ht="14.25"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row>
    <row r="952" spans="1:27" ht="14.25"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row>
    <row r="953" spans="1:27" ht="14.25"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row>
    <row r="954" spans="1:27" ht="14.25"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row>
    <row r="955" spans="1:27" ht="14.25"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row>
    <row r="956" spans="1:27" ht="14.25"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row>
    <row r="957" spans="1:27" ht="14.25"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row>
    <row r="958" spans="1:27" ht="14.25"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row>
    <row r="959" spans="1:27" ht="14.25"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row>
    <row r="960" spans="1:27" ht="14.25"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row>
    <row r="961" spans="1:27" ht="14.25"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row>
    <row r="962" spans="1:27" ht="14.25"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row>
    <row r="963" spans="1:27" ht="14.25"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row>
    <row r="964" spans="1:27" ht="14.25"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row>
    <row r="965" spans="1:27" ht="14.25"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row>
    <row r="966" spans="1:27" ht="14.25"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row>
    <row r="967" spans="1:27" ht="14.25"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row>
    <row r="968" spans="1:27" ht="14.25"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row>
    <row r="969" spans="1:27" ht="14.25"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row>
    <row r="970" spans="1:27" ht="14.25"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row>
    <row r="971" spans="1:27" ht="14.25"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row>
    <row r="972" spans="1:27" ht="14.25"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row>
    <row r="973" spans="1:27" ht="14.25"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row>
    <row r="974" spans="1:27" ht="14.25"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row>
    <row r="975" spans="1:27" ht="14.25"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row>
    <row r="976" spans="1:27" ht="14.25"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row>
    <row r="977" spans="1:27" ht="14.25"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row>
    <row r="978" spans="1:27" ht="14.25"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row>
    <row r="979" spans="1:27" ht="14.25"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row>
    <row r="980" spans="1:27" ht="14.25"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row>
    <row r="981" spans="1:27" ht="14.25"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row>
    <row r="982" spans="1:27" ht="14.25"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row>
    <row r="983" spans="1:27" ht="14.25"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row>
    <row r="984" spans="1:27" ht="14.25"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row>
  </sheetData>
  <mergeCells count="117">
    <mergeCell ref="B67:F67"/>
    <mergeCell ref="G67:H67"/>
    <mergeCell ref="I67:L67"/>
    <mergeCell ref="M67:T67"/>
    <mergeCell ref="U67:Z67"/>
    <mergeCell ref="B65:F65"/>
    <mergeCell ref="G65:H65"/>
    <mergeCell ref="I65:L65"/>
    <mergeCell ref="M65:T65"/>
    <mergeCell ref="U65:Z65"/>
    <mergeCell ref="B66:F66"/>
    <mergeCell ref="G66:H66"/>
    <mergeCell ref="I66:L66"/>
    <mergeCell ref="M66:T66"/>
    <mergeCell ref="U66:Z66"/>
    <mergeCell ref="B63:F63"/>
    <mergeCell ref="G63:H63"/>
    <mergeCell ref="I63:L63"/>
    <mergeCell ref="M63:T63"/>
    <mergeCell ref="U63:Z63"/>
    <mergeCell ref="B64:F64"/>
    <mergeCell ref="G64:H64"/>
    <mergeCell ref="I64:L64"/>
    <mergeCell ref="M64:T64"/>
    <mergeCell ref="U64:Z64"/>
    <mergeCell ref="B44:F44"/>
    <mergeCell ref="J44:Z44"/>
    <mergeCell ref="B47:Z48"/>
    <mergeCell ref="B49:Z57"/>
    <mergeCell ref="B60:F62"/>
    <mergeCell ref="G60:H62"/>
    <mergeCell ref="I60:L62"/>
    <mergeCell ref="M60:T62"/>
    <mergeCell ref="U60:Z62"/>
    <mergeCell ref="B40:F41"/>
    <mergeCell ref="G40:G41"/>
    <mergeCell ref="H40:H41"/>
    <mergeCell ref="I40:I41"/>
    <mergeCell ref="J40:Z41"/>
    <mergeCell ref="B42:F43"/>
    <mergeCell ref="G42:G43"/>
    <mergeCell ref="H42:H43"/>
    <mergeCell ref="I42:I43"/>
    <mergeCell ref="J42:Z43"/>
    <mergeCell ref="B36:F37"/>
    <mergeCell ref="G36:G37"/>
    <mergeCell ref="H36:H37"/>
    <mergeCell ref="I36:I37"/>
    <mergeCell ref="J36:Z37"/>
    <mergeCell ref="B38:F39"/>
    <mergeCell ref="G38:G39"/>
    <mergeCell ref="H38:H39"/>
    <mergeCell ref="I38:I39"/>
    <mergeCell ref="J38:Z39"/>
    <mergeCell ref="B33:Z33"/>
    <mergeCell ref="B34:F35"/>
    <mergeCell ref="G34:G35"/>
    <mergeCell ref="H34:H35"/>
    <mergeCell ref="I34:I35"/>
    <mergeCell ref="J34:Z35"/>
    <mergeCell ref="J31:M31"/>
    <mergeCell ref="N31:Q31"/>
    <mergeCell ref="R31:S31"/>
    <mergeCell ref="T31:V31"/>
    <mergeCell ref="W31:X31"/>
    <mergeCell ref="Y31:Z31"/>
    <mergeCell ref="B29:I31"/>
    <mergeCell ref="J29:Q29"/>
    <mergeCell ref="R29:V29"/>
    <mergeCell ref="W29:Z29"/>
    <mergeCell ref="J30:M30"/>
    <mergeCell ref="N30:Q30"/>
    <mergeCell ref="R30:S30"/>
    <mergeCell ref="T30:V30"/>
    <mergeCell ref="W30:X30"/>
    <mergeCell ref="Y30:Z30"/>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9:G10"/>
    <mergeCell ref="H9:P10"/>
    <mergeCell ref="Q9:T9"/>
    <mergeCell ref="U9:Z9"/>
    <mergeCell ref="Q10:T10"/>
    <mergeCell ref="U10:Z10"/>
    <mergeCell ref="A1:F3"/>
    <mergeCell ref="G1:AA1"/>
    <mergeCell ref="G2:N2"/>
    <mergeCell ref="O2:AA2"/>
    <mergeCell ref="G3:AA3"/>
    <mergeCell ref="B6:G7"/>
    <mergeCell ref="H6:Z7"/>
  </mergeCells>
  <pageMargins left="0.70866141732283472" right="0.70866141732283472" top="0.74803149606299213" bottom="1.1098214285714285" header="0" footer="0"/>
  <pageSetup paperSize="9" scale="60"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979"/>
  <sheetViews>
    <sheetView showGridLines="0" view="pageBreakPreview" topLeftCell="A38" zoomScaleNormal="100" zoomScaleSheetLayoutView="100" workbookViewId="0">
      <selection activeCell="H38" sqref="H38"/>
    </sheetView>
  </sheetViews>
  <sheetFormatPr baseColWidth="10" defaultColWidth="14.42578125" defaultRowHeight="15" customHeight="1" x14ac:dyDescent="0.2"/>
  <cols>
    <col min="1" max="1" width="3.7109375" style="112" customWidth="1"/>
    <col min="2" max="2" width="2.85546875" style="112" customWidth="1"/>
    <col min="3" max="6" width="2.7109375" style="112" customWidth="1"/>
    <col min="7" max="7" width="4.28515625" style="112" customWidth="1"/>
    <col min="8" max="8" width="21.28515625" style="112" customWidth="1"/>
    <col min="9" max="9" width="15.85546875" style="112" customWidth="1"/>
    <col min="10" max="10" width="15" style="112" customWidth="1"/>
    <col min="11" max="12" width="3.42578125" style="112" customWidth="1"/>
    <col min="13" max="15" width="2.7109375" style="112" customWidth="1"/>
    <col min="16" max="16" width="3.42578125" style="112" customWidth="1"/>
    <col min="17" max="17" width="3.5703125" style="112" customWidth="1"/>
    <col min="18" max="18" width="3.7109375" style="112" customWidth="1"/>
    <col min="19" max="19" width="3.28515625" style="112" customWidth="1"/>
    <col min="20" max="20" width="7.42578125" style="112" customWidth="1"/>
    <col min="21" max="21" width="3.5703125" style="112" customWidth="1"/>
    <col min="22" max="22" width="3.7109375" style="112" customWidth="1"/>
    <col min="23" max="25" width="5" style="112" customWidth="1"/>
    <col min="26" max="26" width="6.7109375" style="112" customWidth="1"/>
    <col min="27" max="27" width="4.140625" style="112" customWidth="1"/>
    <col min="28" max="28" width="2" style="112" customWidth="1"/>
    <col min="29" max="16384" width="14.42578125" style="112"/>
  </cols>
  <sheetData>
    <row r="1" spans="1:28" ht="14.25" customHeight="1" thickBot="1" x14ac:dyDescent="0.25">
      <c r="A1" s="110"/>
      <c r="B1" s="111"/>
      <c r="C1" s="111"/>
      <c r="D1" s="111"/>
      <c r="E1" s="111"/>
      <c r="F1" s="111"/>
      <c r="G1" s="110"/>
      <c r="H1" s="110"/>
      <c r="I1" s="110"/>
      <c r="J1" s="110"/>
      <c r="K1" s="110"/>
      <c r="L1" s="110"/>
      <c r="M1" s="110"/>
      <c r="N1" s="110"/>
      <c r="O1" s="110"/>
      <c r="P1" s="110"/>
      <c r="Q1" s="110"/>
      <c r="R1" s="110"/>
      <c r="S1" s="110"/>
      <c r="T1" s="110"/>
      <c r="U1" s="110"/>
      <c r="V1" s="110"/>
      <c r="W1" s="110"/>
      <c r="X1" s="110"/>
      <c r="Y1" s="110"/>
      <c r="Z1" s="110"/>
      <c r="AA1" s="110"/>
      <c r="AB1" s="110"/>
    </row>
    <row r="2" spans="1:28" ht="45.75" customHeight="1" x14ac:dyDescent="0.2">
      <c r="A2" s="110"/>
      <c r="B2" s="1099"/>
      <c r="C2" s="1078"/>
      <c r="D2" s="1078"/>
      <c r="E2" s="1078"/>
      <c r="F2" s="1078"/>
      <c r="G2" s="1100"/>
      <c r="H2" s="1201" t="s">
        <v>0</v>
      </c>
      <c r="I2" s="1093"/>
      <c r="J2" s="1093"/>
      <c r="K2" s="1093"/>
      <c r="L2" s="1093"/>
      <c r="M2" s="1093"/>
      <c r="N2" s="1093"/>
      <c r="O2" s="1093"/>
      <c r="P2" s="1093"/>
      <c r="Q2" s="1093"/>
      <c r="R2" s="1093"/>
      <c r="S2" s="1093"/>
      <c r="T2" s="1093"/>
      <c r="U2" s="1093"/>
      <c r="V2" s="1093"/>
      <c r="W2" s="1093"/>
      <c r="X2" s="1093"/>
      <c r="Y2" s="1093"/>
      <c r="Z2" s="1093"/>
      <c r="AA2" s="1093"/>
      <c r="AB2" s="1094"/>
    </row>
    <row r="3" spans="1:28" ht="14.25" customHeight="1" x14ac:dyDescent="0.2">
      <c r="A3" s="110"/>
      <c r="B3" s="1101"/>
      <c r="C3" s="1102"/>
      <c r="D3" s="1102"/>
      <c r="E3" s="1102"/>
      <c r="F3" s="1102"/>
      <c r="G3" s="1103"/>
      <c r="H3" s="1108" t="s">
        <v>1</v>
      </c>
      <c r="I3" s="1109"/>
      <c r="J3" s="1109"/>
      <c r="K3" s="1109"/>
      <c r="L3" s="1109"/>
      <c r="M3" s="1109"/>
      <c r="N3" s="1109"/>
      <c r="O3" s="1110"/>
      <c r="P3" s="1108" t="s">
        <v>2</v>
      </c>
      <c r="Q3" s="1109"/>
      <c r="R3" s="1109"/>
      <c r="S3" s="1109"/>
      <c r="T3" s="1109"/>
      <c r="U3" s="1109"/>
      <c r="V3" s="1109"/>
      <c r="W3" s="1109"/>
      <c r="X3" s="1109"/>
      <c r="Y3" s="1109"/>
      <c r="Z3" s="1109"/>
      <c r="AA3" s="1109"/>
      <c r="AB3" s="1111"/>
    </row>
    <row r="4" spans="1:28" ht="21.75" customHeight="1" thickBot="1" x14ac:dyDescent="0.25">
      <c r="A4" s="110"/>
      <c r="B4" s="1080"/>
      <c r="C4" s="1081"/>
      <c r="D4" s="1081"/>
      <c r="E4" s="1081"/>
      <c r="F4" s="1081"/>
      <c r="G4" s="1104"/>
      <c r="H4" s="1112" t="s">
        <v>3</v>
      </c>
      <c r="I4" s="1097"/>
      <c r="J4" s="1097"/>
      <c r="K4" s="1097"/>
      <c r="L4" s="1097"/>
      <c r="M4" s="1097"/>
      <c r="N4" s="1097"/>
      <c r="O4" s="1097"/>
      <c r="P4" s="1097"/>
      <c r="Q4" s="1097"/>
      <c r="R4" s="1097"/>
      <c r="S4" s="1097"/>
      <c r="T4" s="1097"/>
      <c r="U4" s="1097"/>
      <c r="V4" s="1097"/>
      <c r="W4" s="1097"/>
      <c r="X4" s="1097"/>
      <c r="Y4" s="1097"/>
      <c r="Z4" s="1097"/>
      <c r="AA4" s="1097"/>
      <c r="AB4" s="1098"/>
    </row>
    <row r="5" spans="1:28" ht="14.25" customHeight="1" x14ac:dyDescent="0.2">
      <c r="A5" s="110"/>
      <c r="B5" s="110"/>
      <c r="C5" s="110"/>
      <c r="D5" s="110"/>
      <c r="E5" s="110"/>
      <c r="F5" s="110"/>
      <c r="G5" s="110"/>
      <c r="H5" s="113"/>
      <c r="I5" s="113"/>
      <c r="J5" s="113"/>
      <c r="K5" s="113"/>
      <c r="L5" s="113"/>
      <c r="M5" s="113"/>
      <c r="N5" s="113"/>
      <c r="O5" s="113"/>
      <c r="P5" s="113"/>
      <c r="Q5" s="113"/>
      <c r="R5" s="113"/>
      <c r="S5" s="113"/>
      <c r="T5" s="113"/>
      <c r="U5" s="113"/>
      <c r="V5" s="113"/>
      <c r="W5" s="113"/>
      <c r="X5" s="113"/>
      <c r="Y5" s="113"/>
      <c r="Z5" s="113"/>
      <c r="AA5" s="113"/>
      <c r="AB5" s="113"/>
    </row>
    <row r="6" spans="1:28" ht="14.25" customHeight="1" thickBot="1" x14ac:dyDescent="0.25">
      <c r="A6" s="110"/>
      <c r="B6" s="114"/>
      <c r="C6" s="115"/>
      <c r="D6" s="115"/>
      <c r="E6" s="115"/>
      <c r="F6" s="115"/>
      <c r="G6" s="115"/>
      <c r="H6" s="115"/>
      <c r="I6" s="116"/>
      <c r="J6" s="116"/>
      <c r="K6" s="116"/>
      <c r="L6" s="116"/>
      <c r="M6" s="116"/>
      <c r="N6" s="116"/>
      <c r="O6" s="116"/>
      <c r="P6" s="116"/>
      <c r="Q6" s="116"/>
      <c r="R6" s="116"/>
      <c r="S6" s="116"/>
      <c r="T6" s="116"/>
      <c r="U6" s="116"/>
      <c r="V6" s="116"/>
      <c r="W6" s="115"/>
      <c r="X6" s="115"/>
      <c r="Y6" s="115"/>
      <c r="Z6" s="115"/>
      <c r="AA6" s="115"/>
      <c r="AB6" s="117"/>
    </row>
    <row r="7" spans="1:28" ht="15" customHeight="1" x14ac:dyDescent="0.2">
      <c r="A7" s="110"/>
      <c r="B7" s="118"/>
      <c r="C7" s="1077" t="s">
        <v>4</v>
      </c>
      <c r="D7" s="1078"/>
      <c r="E7" s="1078"/>
      <c r="F7" s="1078"/>
      <c r="G7" s="1078"/>
      <c r="H7" s="1079"/>
      <c r="I7" s="1113" t="s">
        <v>204</v>
      </c>
      <c r="J7" s="1078"/>
      <c r="K7" s="1078"/>
      <c r="L7" s="1078"/>
      <c r="M7" s="1078"/>
      <c r="N7" s="1078"/>
      <c r="O7" s="1078"/>
      <c r="P7" s="1078"/>
      <c r="Q7" s="1078"/>
      <c r="R7" s="1078"/>
      <c r="S7" s="1078"/>
      <c r="T7" s="1078"/>
      <c r="U7" s="1078"/>
      <c r="V7" s="1078"/>
      <c r="W7" s="1078"/>
      <c r="X7" s="1078"/>
      <c r="Y7" s="1078"/>
      <c r="Z7" s="1078"/>
      <c r="AA7" s="1079"/>
      <c r="AB7" s="119"/>
    </row>
    <row r="8" spans="1:28" ht="14.25" customHeight="1" thickBot="1" x14ac:dyDescent="0.25">
      <c r="A8" s="110"/>
      <c r="B8" s="118"/>
      <c r="C8" s="1080"/>
      <c r="D8" s="1081"/>
      <c r="E8" s="1081"/>
      <c r="F8" s="1081"/>
      <c r="G8" s="1081"/>
      <c r="H8" s="1082"/>
      <c r="I8" s="1080"/>
      <c r="J8" s="1081"/>
      <c r="K8" s="1081"/>
      <c r="L8" s="1081"/>
      <c r="M8" s="1081"/>
      <c r="N8" s="1081"/>
      <c r="O8" s="1081"/>
      <c r="P8" s="1081"/>
      <c r="Q8" s="1081"/>
      <c r="R8" s="1081"/>
      <c r="S8" s="1081"/>
      <c r="T8" s="1081"/>
      <c r="U8" s="1081"/>
      <c r="V8" s="1081"/>
      <c r="W8" s="1081"/>
      <c r="X8" s="1081"/>
      <c r="Y8" s="1081"/>
      <c r="Z8" s="1081"/>
      <c r="AA8" s="1082"/>
      <c r="AB8" s="119"/>
    </row>
    <row r="9" spans="1:28" ht="14.25" customHeight="1" thickBot="1" x14ac:dyDescent="0.25">
      <c r="A9" s="110"/>
      <c r="B9" s="118"/>
      <c r="C9" s="120"/>
      <c r="D9" s="120"/>
      <c r="E9" s="120"/>
      <c r="F9" s="120"/>
      <c r="G9" s="120"/>
      <c r="H9" s="120"/>
      <c r="I9" s="121"/>
      <c r="J9" s="121"/>
      <c r="K9" s="121"/>
      <c r="L9" s="121"/>
      <c r="M9" s="121"/>
      <c r="N9" s="121"/>
      <c r="O9" s="121"/>
      <c r="P9" s="121"/>
      <c r="Q9" s="121"/>
      <c r="R9" s="121"/>
      <c r="S9" s="121"/>
      <c r="T9" s="121"/>
      <c r="U9" s="121"/>
      <c r="V9" s="121"/>
      <c r="W9" s="120"/>
      <c r="X9" s="120"/>
      <c r="Y9" s="120"/>
      <c r="Z9" s="120"/>
      <c r="AA9" s="120"/>
      <c r="AB9" s="119"/>
    </row>
    <row r="10" spans="1:28" ht="15" customHeight="1" thickBot="1" x14ac:dyDescent="0.25">
      <c r="A10" s="110"/>
      <c r="B10" s="118"/>
      <c r="C10" s="1077" t="s">
        <v>6</v>
      </c>
      <c r="D10" s="1078"/>
      <c r="E10" s="1078"/>
      <c r="F10" s="1078"/>
      <c r="G10" s="1078"/>
      <c r="H10" s="1079"/>
      <c r="I10" s="1195" t="s">
        <v>205</v>
      </c>
      <c r="J10" s="1196"/>
      <c r="K10" s="1196"/>
      <c r="L10" s="1196"/>
      <c r="M10" s="1196"/>
      <c r="N10" s="1196"/>
      <c r="O10" s="1196"/>
      <c r="P10" s="1196"/>
      <c r="Q10" s="1197"/>
      <c r="R10" s="1089" t="s">
        <v>8</v>
      </c>
      <c r="S10" s="1090"/>
      <c r="T10" s="1090"/>
      <c r="U10" s="1091"/>
      <c r="V10" s="1092" t="s">
        <v>9</v>
      </c>
      <c r="W10" s="1093"/>
      <c r="X10" s="1093"/>
      <c r="Y10" s="1093"/>
      <c r="Z10" s="1093"/>
      <c r="AA10" s="1094"/>
      <c r="AB10" s="119"/>
    </row>
    <row r="11" spans="1:28" ht="19.899999999999999" customHeight="1" thickBot="1" x14ac:dyDescent="0.25">
      <c r="A11" s="110"/>
      <c r="B11" s="118"/>
      <c r="C11" s="1080"/>
      <c r="D11" s="1081"/>
      <c r="E11" s="1081"/>
      <c r="F11" s="1081"/>
      <c r="G11" s="1081"/>
      <c r="H11" s="1082"/>
      <c r="I11" s="1198"/>
      <c r="J11" s="1199"/>
      <c r="K11" s="1199"/>
      <c r="L11" s="1199"/>
      <c r="M11" s="1199"/>
      <c r="N11" s="1199"/>
      <c r="O11" s="1199"/>
      <c r="P11" s="1199"/>
      <c r="Q11" s="1200"/>
      <c r="R11" s="1210" t="s">
        <v>206</v>
      </c>
      <c r="S11" s="1090"/>
      <c r="T11" s="1090"/>
      <c r="U11" s="1091"/>
      <c r="V11" s="1096" t="s">
        <v>207</v>
      </c>
      <c r="W11" s="1097"/>
      <c r="X11" s="1097"/>
      <c r="Y11" s="1097"/>
      <c r="Z11" s="1097"/>
      <c r="AA11" s="1098"/>
      <c r="AB11" s="119"/>
    </row>
    <row r="12" spans="1:28" ht="14.25" customHeight="1" thickBot="1" x14ac:dyDescent="0.25">
      <c r="A12" s="110"/>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4"/>
    </row>
    <row r="13" spans="1:28" ht="15" customHeight="1" x14ac:dyDescent="0.2">
      <c r="A13" s="110"/>
      <c r="B13" s="122"/>
      <c r="C13" s="1077" t="s">
        <v>11</v>
      </c>
      <c r="D13" s="1078"/>
      <c r="E13" s="1078"/>
      <c r="F13" s="1078"/>
      <c r="G13" s="1078"/>
      <c r="H13" s="1079"/>
      <c r="I13" s="1205" t="s">
        <v>208</v>
      </c>
      <c r="J13" s="1196"/>
      <c r="K13" s="1196"/>
      <c r="L13" s="1196"/>
      <c r="M13" s="1196"/>
      <c r="N13" s="1196"/>
      <c r="O13" s="1196"/>
      <c r="P13" s="1196"/>
      <c r="Q13" s="1196"/>
      <c r="R13" s="1196"/>
      <c r="S13" s="1206"/>
      <c r="T13" s="1092" t="s">
        <v>13</v>
      </c>
      <c r="U13" s="1093"/>
      <c r="V13" s="1093"/>
      <c r="W13" s="1093"/>
      <c r="X13" s="1093"/>
      <c r="Y13" s="1093"/>
      <c r="Z13" s="1093"/>
      <c r="AA13" s="1094"/>
      <c r="AB13" s="124"/>
    </row>
    <row r="14" spans="1:28" ht="16.899999999999999" customHeight="1" thickBot="1" x14ac:dyDescent="0.25">
      <c r="A14" s="110"/>
      <c r="B14" s="122"/>
      <c r="C14" s="1080"/>
      <c r="D14" s="1081"/>
      <c r="E14" s="1081"/>
      <c r="F14" s="1081"/>
      <c r="G14" s="1081"/>
      <c r="H14" s="1082"/>
      <c r="I14" s="1199"/>
      <c r="J14" s="1199"/>
      <c r="K14" s="1199"/>
      <c r="L14" s="1199"/>
      <c r="M14" s="1199"/>
      <c r="N14" s="1199"/>
      <c r="O14" s="1199"/>
      <c r="P14" s="1199"/>
      <c r="Q14" s="1199"/>
      <c r="R14" s="1199"/>
      <c r="S14" s="1207"/>
      <c r="T14" s="1127" t="s">
        <v>209</v>
      </c>
      <c r="U14" s="1097"/>
      <c r="V14" s="1097"/>
      <c r="W14" s="1097"/>
      <c r="X14" s="1097"/>
      <c r="Y14" s="1097"/>
      <c r="Z14" s="1097"/>
      <c r="AA14" s="1098"/>
      <c r="AB14" s="124"/>
    </row>
    <row r="15" spans="1:28" ht="14.25" customHeight="1" thickBot="1" x14ac:dyDescent="0.25">
      <c r="A15" s="110"/>
      <c r="B15" s="122"/>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4"/>
    </row>
    <row r="16" spans="1:28" ht="32.450000000000003" customHeight="1" thickBot="1" x14ac:dyDescent="0.25">
      <c r="A16" s="110"/>
      <c r="B16" s="122"/>
      <c r="C16" s="1114" t="s">
        <v>15</v>
      </c>
      <c r="D16" s="1090"/>
      <c r="E16" s="1090"/>
      <c r="F16" s="1090"/>
      <c r="G16" s="1090"/>
      <c r="H16" s="1091"/>
      <c r="I16" s="1269" t="s">
        <v>210</v>
      </c>
      <c r="J16" s="1090"/>
      <c r="K16" s="1090"/>
      <c r="L16" s="1090"/>
      <c r="M16" s="1090"/>
      <c r="N16" s="1090"/>
      <c r="O16" s="1090"/>
      <c r="P16" s="1090"/>
      <c r="Q16" s="1090"/>
      <c r="R16" s="1090"/>
      <c r="S16" s="1090"/>
      <c r="T16" s="1090"/>
      <c r="U16" s="1090"/>
      <c r="V16" s="1090"/>
      <c r="W16" s="1090"/>
      <c r="X16" s="1090"/>
      <c r="Y16" s="1090"/>
      <c r="Z16" s="1090"/>
      <c r="AA16" s="1091"/>
      <c r="AB16" s="124"/>
    </row>
    <row r="17" spans="1:28" ht="13.15" customHeight="1" thickBot="1" x14ac:dyDescent="0.25">
      <c r="A17" s="110"/>
      <c r="B17" s="122"/>
      <c r="C17" s="121"/>
      <c r="D17" s="121"/>
      <c r="E17" s="121"/>
      <c r="F17" s="121"/>
      <c r="G17" s="121"/>
      <c r="H17" s="121"/>
      <c r="I17" s="125"/>
      <c r="J17" s="125"/>
      <c r="K17" s="125"/>
      <c r="L17" s="125"/>
      <c r="M17" s="125"/>
      <c r="N17" s="125"/>
      <c r="O17" s="125"/>
      <c r="P17" s="125"/>
      <c r="Q17" s="125"/>
      <c r="R17" s="125"/>
      <c r="S17" s="125"/>
      <c r="T17" s="125"/>
      <c r="U17" s="125"/>
      <c r="V17" s="125"/>
      <c r="W17" s="125"/>
      <c r="X17" s="125"/>
      <c r="Y17" s="125"/>
      <c r="Z17" s="125"/>
      <c r="AA17" s="125"/>
      <c r="AB17" s="124"/>
    </row>
    <row r="18" spans="1:28" ht="43.15" customHeight="1" thickBot="1" x14ac:dyDescent="0.25">
      <c r="A18" s="110"/>
      <c r="B18" s="122"/>
      <c r="C18" s="1114" t="s">
        <v>17</v>
      </c>
      <c r="D18" s="1090"/>
      <c r="E18" s="1090"/>
      <c r="F18" s="1090"/>
      <c r="G18" s="1090"/>
      <c r="H18" s="1091"/>
      <c r="I18" s="1269" t="s">
        <v>211</v>
      </c>
      <c r="J18" s="1090"/>
      <c r="K18" s="1090"/>
      <c r="L18" s="1090"/>
      <c r="M18" s="1090"/>
      <c r="N18" s="1090"/>
      <c r="O18" s="1090"/>
      <c r="P18" s="1090"/>
      <c r="Q18" s="1090"/>
      <c r="R18" s="1090"/>
      <c r="S18" s="1090"/>
      <c r="T18" s="1090"/>
      <c r="U18" s="1090"/>
      <c r="V18" s="1090"/>
      <c r="W18" s="1090"/>
      <c r="X18" s="1090"/>
      <c r="Y18" s="1090"/>
      <c r="Z18" s="1090"/>
      <c r="AA18" s="1091"/>
      <c r="AB18" s="124"/>
    </row>
    <row r="19" spans="1:28" ht="16.5" customHeight="1" thickBot="1" x14ac:dyDescent="0.25">
      <c r="A19" s="110"/>
      <c r="B19" s="122"/>
      <c r="C19" s="121"/>
      <c r="D19" s="121"/>
      <c r="E19" s="121"/>
      <c r="F19" s="121"/>
      <c r="G19" s="121"/>
      <c r="H19" s="121"/>
      <c r="I19" s="125"/>
      <c r="J19" s="125"/>
      <c r="K19" s="125"/>
      <c r="L19" s="125"/>
      <c r="M19" s="125"/>
      <c r="N19" s="125"/>
      <c r="O19" s="125"/>
      <c r="P19" s="125"/>
      <c r="Q19" s="125"/>
      <c r="R19" s="125"/>
      <c r="S19" s="125"/>
      <c r="T19" s="125"/>
      <c r="U19" s="125"/>
      <c r="V19" s="125"/>
      <c r="W19" s="125"/>
      <c r="X19" s="125"/>
      <c r="Y19" s="125"/>
      <c r="Z19" s="125"/>
      <c r="AA19" s="125"/>
      <c r="AB19" s="124"/>
    </row>
    <row r="20" spans="1:28" ht="16.149999999999999" customHeight="1" x14ac:dyDescent="0.2">
      <c r="A20" s="110"/>
      <c r="B20" s="122"/>
      <c r="C20" s="1116" t="s">
        <v>19</v>
      </c>
      <c r="D20" s="1078"/>
      <c r="E20" s="1078"/>
      <c r="F20" s="1078"/>
      <c r="G20" s="1078"/>
      <c r="H20" s="1079"/>
      <c r="I20" s="1117" t="s">
        <v>212</v>
      </c>
      <c r="J20" s="1078"/>
      <c r="K20" s="1078"/>
      <c r="L20" s="1079"/>
      <c r="M20" s="1092" t="s">
        <v>21</v>
      </c>
      <c r="N20" s="1093"/>
      <c r="O20" s="1093"/>
      <c r="P20" s="1093"/>
      <c r="Q20" s="1093"/>
      <c r="R20" s="1093"/>
      <c r="S20" s="1094"/>
      <c r="T20" s="1092" t="s">
        <v>22</v>
      </c>
      <c r="U20" s="1093"/>
      <c r="V20" s="1093"/>
      <c r="W20" s="1093"/>
      <c r="X20" s="1093"/>
      <c r="Y20" s="1093"/>
      <c r="Z20" s="1093"/>
      <c r="AA20" s="1094"/>
      <c r="AB20" s="124"/>
    </row>
    <row r="21" spans="1:28" ht="21" customHeight="1" thickBot="1" x14ac:dyDescent="0.25">
      <c r="A21" s="110"/>
      <c r="B21" s="122"/>
      <c r="C21" s="1080"/>
      <c r="D21" s="1081"/>
      <c r="E21" s="1081"/>
      <c r="F21" s="1081"/>
      <c r="G21" s="1081"/>
      <c r="H21" s="1082"/>
      <c r="I21" s="1080"/>
      <c r="J21" s="1081"/>
      <c r="K21" s="1081"/>
      <c r="L21" s="1082"/>
      <c r="M21" s="1118" t="s">
        <v>213</v>
      </c>
      <c r="N21" s="1097"/>
      <c r="O21" s="1097"/>
      <c r="P21" s="1097"/>
      <c r="Q21" s="1097"/>
      <c r="R21" s="1097"/>
      <c r="S21" s="1098"/>
      <c r="T21" s="1270" t="s">
        <v>24</v>
      </c>
      <c r="U21" s="1109"/>
      <c r="V21" s="1109"/>
      <c r="W21" s="1109"/>
      <c r="X21" s="1109"/>
      <c r="Y21" s="1109"/>
      <c r="Z21" s="1109"/>
      <c r="AA21" s="1110"/>
      <c r="AB21" s="124"/>
    </row>
    <row r="22" spans="1:28" ht="14.25" customHeight="1" thickBot="1" x14ac:dyDescent="0.25">
      <c r="A22" s="110"/>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4"/>
    </row>
    <row r="23" spans="1:28" ht="31.5" customHeight="1" x14ac:dyDescent="0.2">
      <c r="A23" s="110"/>
      <c r="B23" s="122"/>
      <c r="C23" s="1092" t="s">
        <v>25</v>
      </c>
      <c r="D23" s="1093"/>
      <c r="E23" s="1093"/>
      <c r="F23" s="1093"/>
      <c r="G23" s="1093"/>
      <c r="H23" s="1093"/>
      <c r="I23" s="1094"/>
      <c r="J23" s="1092" t="s">
        <v>26</v>
      </c>
      <c r="K23" s="1093"/>
      <c r="L23" s="1093"/>
      <c r="M23" s="1093"/>
      <c r="N23" s="1093"/>
      <c r="O23" s="1093"/>
      <c r="P23" s="1094"/>
      <c r="Q23" s="1092" t="s">
        <v>27</v>
      </c>
      <c r="R23" s="1093"/>
      <c r="S23" s="1093"/>
      <c r="T23" s="1093"/>
      <c r="U23" s="1093"/>
      <c r="V23" s="1093"/>
      <c r="W23" s="1093"/>
      <c r="X23" s="1093"/>
      <c r="Y23" s="1093"/>
      <c r="Z23" s="1093"/>
      <c r="AA23" s="1094"/>
      <c r="AB23" s="124"/>
    </row>
    <row r="24" spans="1:28" ht="34.15" customHeight="1" thickBot="1" x14ac:dyDescent="0.25">
      <c r="A24" s="110"/>
      <c r="B24" s="122"/>
      <c r="C24" s="1127" t="s">
        <v>214</v>
      </c>
      <c r="D24" s="1097"/>
      <c r="E24" s="1097"/>
      <c r="F24" s="1097"/>
      <c r="G24" s="1097"/>
      <c r="H24" s="1097"/>
      <c r="I24" s="1098"/>
      <c r="J24" s="1127" t="s">
        <v>215</v>
      </c>
      <c r="K24" s="1097"/>
      <c r="L24" s="1097"/>
      <c r="M24" s="1097"/>
      <c r="N24" s="1097"/>
      <c r="O24" s="1097"/>
      <c r="P24" s="1098"/>
      <c r="Q24" s="1128" t="s">
        <v>216</v>
      </c>
      <c r="R24" s="1097"/>
      <c r="S24" s="1097"/>
      <c r="T24" s="1097"/>
      <c r="U24" s="1097"/>
      <c r="V24" s="1097"/>
      <c r="W24" s="1097"/>
      <c r="X24" s="1097"/>
      <c r="Y24" s="1097"/>
      <c r="Z24" s="1097"/>
      <c r="AA24" s="1098"/>
      <c r="AB24" s="124"/>
    </row>
    <row r="25" spans="1:28" ht="14.25" customHeight="1" thickBot="1" x14ac:dyDescent="0.25">
      <c r="A25" s="110"/>
      <c r="B25" s="122"/>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4"/>
    </row>
    <row r="26" spans="1:28" ht="28.15" customHeight="1" thickBot="1" x14ac:dyDescent="0.25">
      <c r="A26" s="110"/>
      <c r="B26" s="122"/>
      <c r="C26" s="1114" t="s">
        <v>31</v>
      </c>
      <c r="D26" s="1090"/>
      <c r="E26" s="1090"/>
      <c r="F26" s="1090"/>
      <c r="G26" s="1090"/>
      <c r="H26" s="1091"/>
      <c r="I26" s="1269" t="s">
        <v>217</v>
      </c>
      <c r="J26" s="1090"/>
      <c r="K26" s="1090"/>
      <c r="L26" s="1090"/>
      <c r="M26" s="1090"/>
      <c r="N26" s="1090"/>
      <c r="O26" s="1090"/>
      <c r="P26" s="1090"/>
      <c r="Q26" s="1090"/>
      <c r="R26" s="1090"/>
      <c r="S26" s="1090"/>
      <c r="T26" s="1090"/>
      <c r="U26" s="1090"/>
      <c r="V26" s="1090"/>
      <c r="W26" s="1090"/>
      <c r="X26" s="1090"/>
      <c r="Y26" s="1090"/>
      <c r="Z26" s="1090"/>
      <c r="AA26" s="1091"/>
      <c r="AB26" s="124"/>
    </row>
    <row r="27" spans="1:28" ht="14.25" customHeight="1" thickBot="1" x14ac:dyDescent="0.25">
      <c r="A27" s="110"/>
      <c r="B27" s="122"/>
      <c r="C27" s="121"/>
      <c r="D27" s="121"/>
      <c r="E27" s="121"/>
      <c r="F27" s="121"/>
      <c r="G27" s="121"/>
      <c r="H27" s="121"/>
      <c r="I27" s="125"/>
      <c r="J27" s="125"/>
      <c r="K27" s="125"/>
      <c r="L27" s="125"/>
      <c r="M27" s="125"/>
      <c r="N27" s="125"/>
      <c r="O27" s="125"/>
      <c r="P27" s="125"/>
      <c r="Q27" s="125"/>
      <c r="R27" s="125"/>
      <c r="S27" s="125"/>
      <c r="T27" s="125"/>
      <c r="U27" s="125"/>
      <c r="V27" s="125"/>
      <c r="W27" s="125"/>
      <c r="X27" s="125"/>
      <c r="Y27" s="125"/>
      <c r="Z27" s="125"/>
      <c r="AA27" s="125"/>
      <c r="AB27" s="124"/>
    </row>
    <row r="28" spans="1:28" ht="41.45" customHeight="1" thickBot="1" x14ac:dyDescent="0.25">
      <c r="A28" s="110"/>
      <c r="B28" s="122"/>
      <c r="C28" s="1209" t="s">
        <v>32</v>
      </c>
      <c r="D28" s="1090"/>
      <c r="E28" s="1090"/>
      <c r="F28" s="1090"/>
      <c r="G28" s="1090"/>
      <c r="H28" s="1091"/>
      <c r="I28" s="1271" t="s">
        <v>93</v>
      </c>
      <c r="J28" s="1121"/>
      <c r="K28" s="1122" t="s">
        <v>33</v>
      </c>
      <c r="L28" s="1090"/>
      <c r="M28" s="1090"/>
      <c r="N28" s="1091"/>
      <c r="O28" s="1123" t="s">
        <v>34</v>
      </c>
      <c r="P28" s="1090"/>
      <c r="Q28" s="1090"/>
      <c r="R28" s="1091"/>
      <c r="S28" s="126"/>
      <c r="T28" s="1124" t="s">
        <v>35</v>
      </c>
      <c r="U28" s="1090"/>
      <c r="V28" s="1091"/>
      <c r="W28" s="127" t="s">
        <v>36</v>
      </c>
      <c r="X28" s="1125" t="s">
        <v>37</v>
      </c>
      <c r="Y28" s="1090"/>
      <c r="Z28" s="1091"/>
      <c r="AA28" s="128"/>
      <c r="AB28" s="124"/>
    </row>
    <row r="29" spans="1:28" ht="14.25" customHeight="1" thickBot="1" x14ac:dyDescent="0.25">
      <c r="A29" s="110"/>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4"/>
    </row>
    <row r="30" spans="1:28" ht="15" customHeight="1" x14ac:dyDescent="0.25">
      <c r="A30" s="110"/>
      <c r="B30" s="122"/>
      <c r="C30" s="1144" t="s">
        <v>38</v>
      </c>
      <c r="D30" s="1078"/>
      <c r="E30" s="1078"/>
      <c r="F30" s="1078"/>
      <c r="G30" s="1078"/>
      <c r="H30" s="1078"/>
      <c r="I30" s="1078"/>
      <c r="J30" s="1079"/>
      <c r="K30" s="1146" t="s">
        <v>39</v>
      </c>
      <c r="L30" s="1093"/>
      <c r="M30" s="1093"/>
      <c r="N30" s="1093"/>
      <c r="O30" s="1093"/>
      <c r="P30" s="1093"/>
      <c r="Q30" s="1093"/>
      <c r="R30" s="1147"/>
      <c r="S30" s="1211" t="s">
        <v>40</v>
      </c>
      <c r="T30" s="1093"/>
      <c r="U30" s="1093"/>
      <c r="V30" s="1093"/>
      <c r="W30" s="1147"/>
      <c r="X30" s="1149" t="s">
        <v>41</v>
      </c>
      <c r="Y30" s="1093"/>
      <c r="Z30" s="1093"/>
      <c r="AA30" s="1094"/>
      <c r="AB30" s="124"/>
    </row>
    <row r="31" spans="1:28" ht="14.25" customHeight="1" x14ac:dyDescent="0.2">
      <c r="A31" s="110"/>
      <c r="B31" s="122"/>
      <c r="C31" s="1101"/>
      <c r="D31" s="1102"/>
      <c r="E31" s="1102"/>
      <c r="F31" s="1102"/>
      <c r="G31" s="1102"/>
      <c r="H31" s="1102"/>
      <c r="I31" s="1102"/>
      <c r="J31" s="1145"/>
      <c r="K31" s="1150" t="s">
        <v>42</v>
      </c>
      <c r="L31" s="1109"/>
      <c r="M31" s="1109"/>
      <c r="N31" s="1110"/>
      <c r="O31" s="1151" t="s">
        <v>43</v>
      </c>
      <c r="P31" s="1109"/>
      <c r="Q31" s="1109"/>
      <c r="R31" s="1110"/>
      <c r="S31" s="1151" t="s">
        <v>42</v>
      </c>
      <c r="T31" s="1110"/>
      <c r="U31" s="1151" t="s">
        <v>43</v>
      </c>
      <c r="V31" s="1109"/>
      <c r="W31" s="1110"/>
      <c r="X31" s="1151" t="s">
        <v>42</v>
      </c>
      <c r="Y31" s="1110"/>
      <c r="Z31" s="1151" t="s">
        <v>43</v>
      </c>
      <c r="AA31" s="1111"/>
      <c r="AB31" s="124"/>
    </row>
    <row r="32" spans="1:28" ht="15" customHeight="1" thickBot="1" x14ac:dyDescent="0.25">
      <c r="A32" s="110"/>
      <c r="B32" s="122"/>
      <c r="C32" s="1080"/>
      <c r="D32" s="1081"/>
      <c r="E32" s="1081"/>
      <c r="F32" s="1081"/>
      <c r="G32" s="1081"/>
      <c r="H32" s="1081"/>
      <c r="I32" s="1081"/>
      <c r="J32" s="1082"/>
      <c r="K32" s="1141">
        <v>0</v>
      </c>
      <c r="L32" s="1097"/>
      <c r="M32" s="1097"/>
      <c r="N32" s="1142"/>
      <c r="O32" s="1143">
        <v>0.74</v>
      </c>
      <c r="P32" s="1097"/>
      <c r="Q32" s="1097"/>
      <c r="R32" s="1142"/>
      <c r="S32" s="1143">
        <v>0.75</v>
      </c>
      <c r="T32" s="1142"/>
      <c r="U32" s="1143">
        <v>0.84</v>
      </c>
      <c r="V32" s="1097"/>
      <c r="W32" s="1142"/>
      <c r="X32" s="1143">
        <v>0.85</v>
      </c>
      <c r="Y32" s="1142"/>
      <c r="Z32" s="1143">
        <v>1</v>
      </c>
      <c r="AA32" s="1098"/>
      <c r="AB32" s="124"/>
    </row>
    <row r="33" spans="1:33" ht="14.25" customHeight="1" thickBot="1" x14ac:dyDescent="0.25">
      <c r="A33" s="110"/>
      <c r="B33" s="122"/>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4"/>
    </row>
    <row r="34" spans="1:33" ht="14.25" customHeight="1" thickBot="1" x14ac:dyDescent="0.25">
      <c r="A34" s="111"/>
      <c r="B34" s="129"/>
      <c r="C34" s="1129" t="s">
        <v>44</v>
      </c>
      <c r="D34" s="1130"/>
      <c r="E34" s="1130"/>
      <c r="F34" s="1130"/>
      <c r="G34" s="1130"/>
      <c r="H34" s="1130"/>
      <c r="I34" s="1130"/>
      <c r="J34" s="1130"/>
      <c r="K34" s="1130"/>
      <c r="L34" s="1130"/>
      <c r="M34" s="1130"/>
      <c r="N34" s="1130"/>
      <c r="O34" s="1130"/>
      <c r="P34" s="1130"/>
      <c r="Q34" s="1130"/>
      <c r="R34" s="1130"/>
      <c r="S34" s="1130"/>
      <c r="T34" s="1130"/>
      <c r="U34" s="1130"/>
      <c r="V34" s="1130"/>
      <c r="W34" s="1130"/>
      <c r="X34" s="1130"/>
      <c r="Y34" s="1130"/>
      <c r="Z34" s="1130"/>
      <c r="AA34" s="1131"/>
      <c r="AB34" s="124"/>
      <c r="AD34" s="130">
        <v>0.2</v>
      </c>
      <c r="AE34" s="130">
        <v>0.2</v>
      </c>
      <c r="AF34" s="130">
        <v>0.2</v>
      </c>
      <c r="AG34" s="130">
        <v>0.4</v>
      </c>
    </row>
    <row r="35" spans="1:33" ht="32.25" customHeight="1" x14ac:dyDescent="0.2">
      <c r="A35" s="111"/>
      <c r="B35" s="129"/>
      <c r="C35" s="1132" t="s">
        <v>45</v>
      </c>
      <c r="D35" s="1133"/>
      <c r="E35" s="1133"/>
      <c r="F35" s="1133"/>
      <c r="G35" s="1134"/>
      <c r="H35" s="1138" t="s">
        <v>218</v>
      </c>
      <c r="I35" s="1138" t="s">
        <v>219</v>
      </c>
      <c r="J35" s="1140" t="s">
        <v>98</v>
      </c>
      <c r="K35" s="1132" t="s">
        <v>49</v>
      </c>
      <c r="L35" s="1133"/>
      <c r="M35" s="1133"/>
      <c r="N35" s="1133"/>
      <c r="O35" s="1133"/>
      <c r="P35" s="1133"/>
      <c r="Q35" s="1133"/>
      <c r="R35" s="1133"/>
      <c r="S35" s="1133"/>
      <c r="T35" s="1133"/>
      <c r="U35" s="1133"/>
      <c r="V35" s="1133"/>
      <c r="W35" s="1133"/>
      <c r="X35" s="1133"/>
      <c r="Y35" s="1133"/>
      <c r="Z35" s="1133"/>
      <c r="AA35" s="1134"/>
      <c r="AB35" s="124"/>
      <c r="AD35" s="131" t="s">
        <v>220</v>
      </c>
      <c r="AE35" s="131" t="s">
        <v>221</v>
      </c>
      <c r="AF35" s="131" t="s">
        <v>222</v>
      </c>
      <c r="AG35" s="132" t="s">
        <v>223</v>
      </c>
    </row>
    <row r="36" spans="1:33" ht="3.6" customHeight="1" thickBot="1" x14ac:dyDescent="0.25">
      <c r="A36" s="111"/>
      <c r="B36" s="129"/>
      <c r="C36" s="1135"/>
      <c r="D36" s="1136"/>
      <c r="E36" s="1136"/>
      <c r="F36" s="1136"/>
      <c r="G36" s="1137"/>
      <c r="H36" s="1139"/>
      <c r="I36" s="1139"/>
      <c r="J36" s="1139"/>
      <c r="K36" s="1135"/>
      <c r="L36" s="1136"/>
      <c r="M36" s="1136"/>
      <c r="N36" s="1136"/>
      <c r="O36" s="1136"/>
      <c r="P36" s="1136"/>
      <c r="Q36" s="1136"/>
      <c r="R36" s="1136"/>
      <c r="S36" s="1136"/>
      <c r="T36" s="1136"/>
      <c r="U36" s="1136"/>
      <c r="V36" s="1136"/>
      <c r="W36" s="1136"/>
      <c r="X36" s="1136"/>
      <c r="Y36" s="1136"/>
      <c r="Z36" s="1136"/>
      <c r="AA36" s="1137"/>
      <c r="AB36" s="124"/>
    </row>
    <row r="37" spans="1:33" ht="160.5" customHeight="1" x14ac:dyDescent="0.2">
      <c r="A37" s="111"/>
      <c r="B37" s="129"/>
      <c r="C37" s="1152" t="s">
        <v>224</v>
      </c>
      <c r="D37" s="1153"/>
      <c r="E37" s="1153"/>
      <c r="F37" s="1153"/>
      <c r="G37" s="1154"/>
      <c r="H37" s="133">
        <f>+(AD37*$AD$34)+(AE37*$AE$34)+(AF37*$AF$34)+(AG37*$AG$34)</f>
        <v>0.83253097806756826</v>
      </c>
      <c r="I37" s="134">
        <v>0.85</v>
      </c>
      <c r="J37" s="135">
        <f>+H37/I37</f>
        <v>0.97944820949125677</v>
      </c>
      <c r="K37" s="1272" t="s">
        <v>225</v>
      </c>
      <c r="L37" s="1153"/>
      <c r="M37" s="1153"/>
      <c r="N37" s="1153"/>
      <c r="O37" s="1153"/>
      <c r="P37" s="1153"/>
      <c r="Q37" s="1153"/>
      <c r="R37" s="1153"/>
      <c r="S37" s="1153"/>
      <c r="T37" s="1153"/>
      <c r="U37" s="1153"/>
      <c r="V37" s="1153"/>
      <c r="W37" s="1153"/>
      <c r="X37" s="1153"/>
      <c r="Y37" s="1153"/>
      <c r="Z37" s="1153"/>
      <c r="AA37" s="1154"/>
      <c r="AB37" s="124"/>
      <c r="AD37" s="136">
        <f>+AVERAGE([32]data!I2:I91,[32]data!M2:M91)</f>
        <v>0.81221759221800749</v>
      </c>
      <c r="AE37" s="136">
        <f>+AVERAGE([32]data!G2:G91)</f>
        <v>0.78815296357680353</v>
      </c>
      <c r="AF37" s="136">
        <f>+AVERAGE([32]data!K2:K91)</f>
        <v>0.92309651416121863</v>
      </c>
      <c r="AG37" s="136">
        <f>+AVERAGE([32]data!O2:O91)</f>
        <v>0.81959391019090566</v>
      </c>
    </row>
    <row r="38" spans="1:33" ht="183" customHeight="1" x14ac:dyDescent="0.2">
      <c r="A38" s="111"/>
      <c r="B38" s="129"/>
      <c r="C38" s="1152" t="s">
        <v>226</v>
      </c>
      <c r="D38" s="1153"/>
      <c r="E38" s="1153"/>
      <c r="F38" s="1153"/>
      <c r="G38" s="1154"/>
      <c r="H38" s="133">
        <f>+(AD38*$AD$34)+(AE38*$AE$34)+(AF38*$AF$34)+(AG38*$AG$34)</f>
        <v>0.84781963309952579</v>
      </c>
      <c r="I38" s="134">
        <v>0.85</v>
      </c>
      <c r="J38" s="135">
        <f>+H38/I38</f>
        <v>0.99743486247003033</v>
      </c>
      <c r="K38" s="1272" t="s">
        <v>227</v>
      </c>
      <c r="L38" s="1153"/>
      <c r="M38" s="1153"/>
      <c r="N38" s="1153"/>
      <c r="O38" s="1153"/>
      <c r="P38" s="1153"/>
      <c r="Q38" s="1153"/>
      <c r="R38" s="1153"/>
      <c r="S38" s="1153"/>
      <c r="T38" s="1153"/>
      <c r="U38" s="1153"/>
      <c r="V38" s="1153"/>
      <c r="W38" s="1153"/>
      <c r="X38" s="1153"/>
      <c r="Y38" s="1153"/>
      <c r="Z38" s="1153"/>
      <c r="AA38" s="1154"/>
      <c r="AB38" s="124"/>
      <c r="AD38" s="136">
        <f>+AVERAGE([32]data!I92:I180,[32]data!M92:M180)</f>
        <v>0.81564330735743118</v>
      </c>
      <c r="AE38" s="136">
        <f>+AVERAGE([32]data!G92:G180)</f>
        <v>0.84472813001605118</v>
      </c>
      <c r="AF38" s="136">
        <f>+AVERAGE([32]data!K92:K180)</f>
        <v>0.91580537980954191</v>
      </c>
      <c r="AG38" s="136">
        <f>+AVERAGE([32]data!O92:O180)</f>
        <v>0.83146067415730229</v>
      </c>
    </row>
    <row r="39" spans="1:33" ht="183" customHeight="1" x14ac:dyDescent="0.2">
      <c r="A39" s="111"/>
      <c r="B39" s="129"/>
      <c r="C39" s="1152" t="s">
        <v>228</v>
      </c>
      <c r="D39" s="1153"/>
      <c r="E39" s="1153"/>
      <c r="F39" s="1153"/>
      <c r="G39" s="1154"/>
      <c r="H39" s="133" t="e">
        <f>+(AD39*$AD$34)+(AE39*$AE$34)+(AF39*$AF$34)+(AG39*$AG$34)</f>
        <v>#REF!</v>
      </c>
      <c r="I39" s="134">
        <v>0.85</v>
      </c>
      <c r="J39" s="137" t="e">
        <f>+H39/I39</f>
        <v>#REF!</v>
      </c>
      <c r="K39" s="1155"/>
      <c r="L39" s="1156"/>
      <c r="M39" s="1156"/>
      <c r="N39" s="1156"/>
      <c r="O39" s="1156"/>
      <c r="P39" s="1156"/>
      <c r="Q39" s="1156"/>
      <c r="R39" s="1156"/>
      <c r="S39" s="1156"/>
      <c r="T39" s="1156"/>
      <c r="U39" s="1156"/>
      <c r="V39" s="1156"/>
      <c r="W39" s="1156"/>
      <c r="X39" s="1156"/>
      <c r="Y39" s="1156"/>
      <c r="Z39" s="1156"/>
      <c r="AA39" s="1157"/>
      <c r="AB39" s="124"/>
      <c r="AD39" s="136" t="e">
        <f>+AVERAGE([32]data!#REF!,[32]data!#REF!)</f>
        <v>#REF!</v>
      </c>
      <c r="AE39" s="136" t="e">
        <f>+AVERAGE([32]data!#REF!)</f>
        <v>#REF!</v>
      </c>
      <c r="AF39" s="136" t="e">
        <f>+AVERAGE([32]data!#REF!)</f>
        <v>#REF!</v>
      </c>
      <c r="AG39" s="136" t="e">
        <f>+AVERAGE([32]data!#REF!)</f>
        <v>#REF!</v>
      </c>
    </row>
    <row r="40" spans="1:33" ht="198.75" customHeight="1" thickBot="1" x14ac:dyDescent="0.25">
      <c r="A40" s="111"/>
      <c r="B40" s="129"/>
      <c r="C40" s="1152" t="s">
        <v>229</v>
      </c>
      <c r="D40" s="1153"/>
      <c r="E40" s="1153"/>
      <c r="F40" s="1153"/>
      <c r="G40" s="1154"/>
      <c r="H40" s="133" t="e">
        <f>+(AD40*$AD$34)+(AE40*$AE$34)+(AF40*$AF$34)+(AG40*$AG$34)</f>
        <v>#REF!</v>
      </c>
      <c r="I40" s="134">
        <v>0.85</v>
      </c>
      <c r="J40" s="137" t="e">
        <f>+H40/I40</f>
        <v>#REF!</v>
      </c>
      <c r="K40" s="1155"/>
      <c r="L40" s="1156"/>
      <c r="M40" s="1156"/>
      <c r="N40" s="1156"/>
      <c r="O40" s="1156"/>
      <c r="P40" s="1156"/>
      <c r="Q40" s="1156"/>
      <c r="R40" s="1156"/>
      <c r="S40" s="1156"/>
      <c r="T40" s="1156"/>
      <c r="U40" s="1156"/>
      <c r="V40" s="1156"/>
      <c r="W40" s="1156"/>
      <c r="X40" s="1156"/>
      <c r="Y40" s="1156"/>
      <c r="Z40" s="1156"/>
      <c r="AA40" s="1157"/>
      <c r="AB40" s="124"/>
      <c r="AD40" s="136" t="e">
        <f>+AVERAGE([32]data!#REF!,[32]data!#REF!)</f>
        <v>#REF!</v>
      </c>
      <c r="AE40" s="136" t="e">
        <f>+AVERAGE([32]data!#REF!)</f>
        <v>#REF!</v>
      </c>
      <c r="AF40" s="136" t="e">
        <f>+AVERAGE([32]data!#REF!)</f>
        <v>#REF!</v>
      </c>
      <c r="AG40" s="136" t="e">
        <f>+AVERAGE([32]data!#REF!)</f>
        <v>#REF!</v>
      </c>
    </row>
    <row r="41" spans="1:33" ht="15.75" customHeight="1" thickBot="1" x14ac:dyDescent="0.25">
      <c r="A41" s="111"/>
      <c r="B41" s="129"/>
      <c r="C41" s="1158" t="s">
        <v>68</v>
      </c>
      <c r="D41" s="1159"/>
      <c r="E41" s="1159"/>
      <c r="F41" s="1159"/>
      <c r="G41" s="1160"/>
      <c r="H41" s="138"/>
      <c r="I41" s="138"/>
      <c r="J41" s="139"/>
      <c r="K41" s="1161"/>
      <c r="L41" s="1159"/>
      <c r="M41" s="1159"/>
      <c r="N41" s="1159"/>
      <c r="O41" s="1159"/>
      <c r="P41" s="1159"/>
      <c r="Q41" s="1159"/>
      <c r="R41" s="1159"/>
      <c r="S41" s="1159"/>
      <c r="T41" s="1159"/>
      <c r="U41" s="1159"/>
      <c r="V41" s="1159"/>
      <c r="W41" s="1159"/>
      <c r="X41" s="1159"/>
      <c r="Y41" s="1159"/>
      <c r="Z41" s="1159"/>
      <c r="AA41" s="1160"/>
      <c r="AB41" s="124"/>
    </row>
    <row r="42" spans="1:33" ht="5.25" customHeight="1" x14ac:dyDescent="0.2">
      <c r="A42" s="111"/>
      <c r="B42" s="129"/>
      <c r="C42" s="140"/>
      <c r="D42" s="140"/>
      <c r="E42" s="140"/>
      <c r="F42" s="140"/>
      <c r="G42" s="140"/>
      <c r="H42" s="141"/>
      <c r="I42" s="141"/>
      <c r="J42" s="142"/>
      <c r="K42" s="140"/>
      <c r="L42" s="140"/>
      <c r="M42" s="140"/>
      <c r="N42" s="140"/>
      <c r="O42" s="140"/>
      <c r="P42" s="140"/>
      <c r="Q42" s="140"/>
      <c r="R42" s="140"/>
      <c r="S42" s="140"/>
      <c r="T42" s="140"/>
      <c r="U42" s="140"/>
      <c r="V42" s="140"/>
      <c r="W42" s="140"/>
      <c r="X42" s="140"/>
      <c r="Y42" s="140"/>
      <c r="Z42" s="140"/>
      <c r="AA42" s="140"/>
      <c r="AB42" s="124"/>
    </row>
    <row r="43" spans="1:33" ht="7.9" customHeight="1" thickBot="1" x14ac:dyDescent="0.25">
      <c r="A43" s="111"/>
      <c r="B43" s="129"/>
      <c r="C43" s="140"/>
      <c r="D43" s="140"/>
      <c r="E43" s="140"/>
      <c r="F43" s="140"/>
      <c r="G43" s="140"/>
      <c r="H43" s="141"/>
      <c r="I43" s="141"/>
      <c r="J43" s="142"/>
      <c r="K43" s="140"/>
      <c r="L43" s="140"/>
      <c r="M43" s="140"/>
      <c r="N43" s="140"/>
      <c r="O43" s="140"/>
      <c r="P43" s="140"/>
      <c r="Q43" s="140"/>
      <c r="R43" s="140"/>
      <c r="S43" s="140"/>
      <c r="T43" s="140"/>
      <c r="U43" s="140"/>
      <c r="V43" s="140"/>
      <c r="W43" s="140"/>
      <c r="X43" s="140"/>
      <c r="Y43" s="140"/>
      <c r="Z43" s="140"/>
      <c r="AA43" s="140"/>
      <c r="AB43" s="124"/>
    </row>
    <row r="44" spans="1:33" ht="14.25" customHeight="1" x14ac:dyDescent="0.2">
      <c r="A44" s="111"/>
      <c r="B44" s="129"/>
      <c r="C44" s="1132" t="s">
        <v>69</v>
      </c>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c r="Z44" s="1133"/>
      <c r="AA44" s="1134"/>
      <c r="AB44" s="124"/>
    </row>
    <row r="45" spans="1:33" ht="3" customHeight="1" thickBot="1" x14ac:dyDescent="0.25">
      <c r="A45" s="110"/>
      <c r="B45" s="122"/>
      <c r="C45" s="1162"/>
      <c r="D45" s="1163"/>
      <c r="E45" s="1163"/>
      <c r="F45" s="1163"/>
      <c r="G45" s="1163"/>
      <c r="H45" s="1163"/>
      <c r="I45" s="1163"/>
      <c r="J45" s="1163"/>
      <c r="K45" s="1163"/>
      <c r="L45" s="1163"/>
      <c r="M45" s="1163"/>
      <c r="N45" s="1163"/>
      <c r="O45" s="1163"/>
      <c r="P45" s="1163"/>
      <c r="Q45" s="1163"/>
      <c r="R45" s="1163"/>
      <c r="S45" s="1163"/>
      <c r="T45" s="1163"/>
      <c r="U45" s="1163"/>
      <c r="V45" s="1163"/>
      <c r="W45" s="1163"/>
      <c r="X45" s="1163"/>
      <c r="Y45" s="1163"/>
      <c r="Z45" s="1163"/>
      <c r="AA45" s="1164"/>
      <c r="AB45" s="124"/>
    </row>
    <row r="46" spans="1:33" ht="33.75" customHeight="1" x14ac:dyDescent="0.2">
      <c r="A46" s="110"/>
      <c r="B46" s="122"/>
      <c r="C46" s="1250"/>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c r="Z46" s="1133"/>
      <c r="AA46" s="1134"/>
      <c r="AB46" s="124"/>
    </row>
    <row r="47" spans="1:33" ht="33.75" customHeight="1" x14ac:dyDescent="0.2">
      <c r="A47" s="110"/>
      <c r="B47" s="122"/>
      <c r="C47" s="1162"/>
      <c r="D47" s="1166"/>
      <c r="E47" s="1166"/>
      <c r="F47" s="1166"/>
      <c r="G47" s="1166"/>
      <c r="H47" s="1166"/>
      <c r="I47" s="1166"/>
      <c r="J47" s="1166"/>
      <c r="K47" s="1166"/>
      <c r="L47" s="1166"/>
      <c r="M47" s="1166"/>
      <c r="N47" s="1166"/>
      <c r="O47" s="1166"/>
      <c r="P47" s="1166"/>
      <c r="Q47" s="1166"/>
      <c r="R47" s="1166"/>
      <c r="S47" s="1166"/>
      <c r="T47" s="1166"/>
      <c r="U47" s="1166"/>
      <c r="V47" s="1166"/>
      <c r="W47" s="1166"/>
      <c r="X47" s="1166"/>
      <c r="Y47" s="1166"/>
      <c r="Z47" s="1166"/>
      <c r="AA47" s="1164"/>
      <c r="AB47" s="124"/>
    </row>
    <row r="48" spans="1:33" ht="33.75" customHeight="1" x14ac:dyDescent="0.2">
      <c r="A48" s="110"/>
      <c r="B48" s="122"/>
      <c r="C48" s="1162"/>
      <c r="D48" s="1166"/>
      <c r="E48" s="1166"/>
      <c r="F48" s="1166"/>
      <c r="G48" s="1166"/>
      <c r="H48" s="1166"/>
      <c r="I48" s="1166"/>
      <c r="J48" s="1166"/>
      <c r="K48" s="1166"/>
      <c r="L48" s="1166"/>
      <c r="M48" s="1166"/>
      <c r="N48" s="1166"/>
      <c r="O48" s="1166"/>
      <c r="P48" s="1166"/>
      <c r="Q48" s="1166"/>
      <c r="R48" s="1166"/>
      <c r="S48" s="1166"/>
      <c r="T48" s="1166"/>
      <c r="U48" s="1166"/>
      <c r="V48" s="1166"/>
      <c r="W48" s="1166"/>
      <c r="X48" s="1166"/>
      <c r="Y48" s="1166"/>
      <c r="Z48" s="1166"/>
      <c r="AA48" s="1164"/>
      <c r="AB48" s="124"/>
    </row>
    <row r="49" spans="1:28" ht="33.75" customHeight="1" x14ac:dyDescent="0.2">
      <c r="A49" s="110"/>
      <c r="B49" s="122"/>
      <c r="C49" s="1162"/>
      <c r="D49" s="1166"/>
      <c r="E49" s="1166"/>
      <c r="F49" s="1166"/>
      <c r="G49" s="1166"/>
      <c r="H49" s="1166"/>
      <c r="I49" s="1166"/>
      <c r="J49" s="1166"/>
      <c r="K49" s="1166"/>
      <c r="L49" s="1166"/>
      <c r="M49" s="1166"/>
      <c r="N49" s="1166"/>
      <c r="O49" s="1166"/>
      <c r="P49" s="1166"/>
      <c r="Q49" s="1166"/>
      <c r="R49" s="1166"/>
      <c r="S49" s="1166"/>
      <c r="T49" s="1166"/>
      <c r="U49" s="1166"/>
      <c r="V49" s="1166"/>
      <c r="W49" s="1166"/>
      <c r="X49" s="1166"/>
      <c r="Y49" s="1166"/>
      <c r="Z49" s="1166"/>
      <c r="AA49" s="1164"/>
      <c r="AB49" s="124"/>
    </row>
    <row r="50" spans="1:28" ht="33.75" customHeight="1" x14ac:dyDescent="0.2">
      <c r="A50" s="110"/>
      <c r="B50" s="122"/>
      <c r="C50" s="1162"/>
      <c r="D50" s="1166"/>
      <c r="E50" s="1166"/>
      <c r="F50" s="1166"/>
      <c r="G50" s="1166"/>
      <c r="H50" s="1166"/>
      <c r="I50" s="1166"/>
      <c r="J50" s="1166"/>
      <c r="K50" s="1166"/>
      <c r="L50" s="1166"/>
      <c r="M50" s="1166"/>
      <c r="N50" s="1166"/>
      <c r="O50" s="1166"/>
      <c r="P50" s="1166"/>
      <c r="Q50" s="1166"/>
      <c r="R50" s="1166"/>
      <c r="S50" s="1166"/>
      <c r="T50" s="1166"/>
      <c r="U50" s="1166"/>
      <c r="V50" s="1166"/>
      <c r="W50" s="1166"/>
      <c r="X50" s="1166"/>
      <c r="Y50" s="1166"/>
      <c r="Z50" s="1166"/>
      <c r="AA50" s="1164"/>
      <c r="AB50" s="124"/>
    </row>
    <row r="51" spans="1:28" ht="33.75" customHeight="1" thickBot="1" x14ac:dyDescent="0.25">
      <c r="A51" s="110"/>
      <c r="B51" s="122"/>
      <c r="C51" s="1135"/>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7"/>
      <c r="AB51" s="124"/>
    </row>
    <row r="52" spans="1:28" ht="10.15" customHeight="1" x14ac:dyDescent="0.2">
      <c r="A52" s="110"/>
      <c r="B52" s="143"/>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5"/>
    </row>
    <row r="53" spans="1:28" ht="7.9" customHeight="1" thickBot="1" x14ac:dyDescent="0.25">
      <c r="A53" s="110"/>
      <c r="B53" s="146"/>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8"/>
    </row>
    <row r="54" spans="1:28" ht="14.25" customHeight="1" x14ac:dyDescent="0.2">
      <c r="A54" s="110"/>
      <c r="B54" s="149"/>
      <c r="C54" s="1173" t="s">
        <v>45</v>
      </c>
      <c r="D54" s="1133"/>
      <c r="E54" s="1133"/>
      <c r="F54" s="1133"/>
      <c r="G54" s="1134"/>
      <c r="H54" s="1173" t="s">
        <v>71</v>
      </c>
      <c r="I54" s="1134"/>
      <c r="J54" s="1173" t="s">
        <v>72</v>
      </c>
      <c r="K54" s="1133"/>
      <c r="L54" s="1133"/>
      <c r="M54" s="1134"/>
      <c r="N54" s="1173" t="s">
        <v>106</v>
      </c>
      <c r="O54" s="1133"/>
      <c r="P54" s="1133"/>
      <c r="Q54" s="1133"/>
      <c r="R54" s="1133"/>
      <c r="S54" s="1133"/>
      <c r="T54" s="1133"/>
      <c r="U54" s="1134"/>
      <c r="V54" s="1174" t="s">
        <v>74</v>
      </c>
      <c r="W54" s="1133"/>
      <c r="X54" s="1133"/>
      <c r="Y54" s="1133"/>
      <c r="Z54" s="1133"/>
      <c r="AA54" s="1134"/>
      <c r="AB54" s="150"/>
    </row>
    <row r="55" spans="1:28" ht="7.9" customHeight="1" thickBot="1" x14ac:dyDescent="0.25">
      <c r="A55" s="110"/>
      <c r="B55" s="151"/>
      <c r="C55" s="1162"/>
      <c r="D55" s="1166"/>
      <c r="E55" s="1166"/>
      <c r="F55" s="1166"/>
      <c r="G55" s="1164"/>
      <c r="H55" s="1162"/>
      <c r="I55" s="1164"/>
      <c r="J55" s="1162"/>
      <c r="K55" s="1166"/>
      <c r="L55" s="1166"/>
      <c r="M55" s="1164"/>
      <c r="N55" s="1162"/>
      <c r="O55" s="1166"/>
      <c r="P55" s="1166"/>
      <c r="Q55" s="1166"/>
      <c r="R55" s="1166"/>
      <c r="S55" s="1166"/>
      <c r="T55" s="1166"/>
      <c r="U55" s="1164"/>
      <c r="V55" s="1163"/>
      <c r="W55" s="1166"/>
      <c r="X55" s="1166"/>
      <c r="Y55" s="1166"/>
      <c r="Z55" s="1166"/>
      <c r="AA55" s="1164"/>
      <c r="AB55" s="150"/>
    </row>
    <row r="56" spans="1:28" ht="13.9" hidden="1" customHeight="1" x14ac:dyDescent="0.2">
      <c r="A56" s="110"/>
      <c r="B56" s="151"/>
      <c r="C56" s="1162"/>
      <c r="D56" s="1163"/>
      <c r="E56" s="1163"/>
      <c r="F56" s="1163"/>
      <c r="G56" s="1164"/>
      <c r="H56" s="1162"/>
      <c r="I56" s="1164"/>
      <c r="J56" s="1162"/>
      <c r="K56" s="1163"/>
      <c r="L56" s="1163"/>
      <c r="M56" s="1164"/>
      <c r="N56" s="1135"/>
      <c r="O56" s="1136"/>
      <c r="P56" s="1136"/>
      <c r="Q56" s="1136"/>
      <c r="R56" s="1136"/>
      <c r="S56" s="1136"/>
      <c r="T56" s="1136"/>
      <c r="U56" s="1137"/>
      <c r="V56" s="1136"/>
      <c r="W56" s="1136"/>
      <c r="X56" s="1136"/>
      <c r="Y56" s="1136"/>
      <c r="Z56" s="1136"/>
      <c r="AA56" s="1137"/>
      <c r="AB56" s="150"/>
    </row>
    <row r="57" spans="1:28" ht="15" customHeight="1" x14ac:dyDescent="0.2">
      <c r="A57" s="110"/>
      <c r="B57" s="149"/>
      <c r="C57" s="1175" t="s">
        <v>224</v>
      </c>
      <c r="D57" s="1153"/>
      <c r="E57" s="1153"/>
      <c r="F57" s="1153"/>
      <c r="G57" s="1176"/>
      <c r="H57" s="1179">
        <v>0.89</v>
      </c>
      <c r="I57" s="1273"/>
      <c r="J57" s="1274">
        <f>J37</f>
        <v>0.97944820949125677</v>
      </c>
      <c r="K57" s="1153"/>
      <c r="L57" s="1153"/>
      <c r="M57" s="1176"/>
      <c r="N57" s="1275"/>
      <c r="O57" s="1153"/>
      <c r="P57" s="1153"/>
      <c r="Q57" s="1153"/>
      <c r="R57" s="1153"/>
      <c r="S57" s="1153"/>
      <c r="T57" s="1153"/>
      <c r="U57" s="1176"/>
      <c r="V57" s="1276"/>
      <c r="W57" s="1130"/>
      <c r="X57" s="1130"/>
      <c r="Y57" s="1130"/>
      <c r="Z57" s="1130"/>
      <c r="AA57" s="1131"/>
      <c r="AB57" s="152"/>
    </row>
    <row r="58" spans="1:28" ht="14.25" customHeight="1" x14ac:dyDescent="0.2">
      <c r="A58" s="110"/>
      <c r="B58" s="149"/>
      <c r="C58" s="1184" t="s">
        <v>226</v>
      </c>
      <c r="D58" s="1156"/>
      <c r="E58" s="1156"/>
      <c r="F58" s="1156"/>
      <c r="G58" s="1185"/>
      <c r="H58" s="1277">
        <v>0.85</v>
      </c>
      <c r="I58" s="1278"/>
      <c r="J58" s="1274">
        <f>J38</f>
        <v>0.99743486247003033</v>
      </c>
      <c r="K58" s="1153"/>
      <c r="L58" s="1153"/>
      <c r="M58" s="1176"/>
      <c r="N58" s="1279"/>
      <c r="O58" s="1156"/>
      <c r="P58" s="1156"/>
      <c r="Q58" s="1156"/>
      <c r="R58" s="1156"/>
      <c r="S58" s="1156"/>
      <c r="T58" s="1156"/>
      <c r="U58" s="1185"/>
      <c r="V58" s="1279"/>
      <c r="W58" s="1156"/>
      <c r="X58" s="1156"/>
      <c r="Y58" s="1156"/>
      <c r="Z58" s="1156"/>
      <c r="AA58" s="1157"/>
      <c r="AB58" s="152"/>
    </row>
    <row r="59" spans="1:28" ht="14.25" customHeight="1" x14ac:dyDescent="0.2">
      <c r="A59" s="110"/>
      <c r="B59" s="149"/>
      <c r="C59" s="1184" t="s">
        <v>228</v>
      </c>
      <c r="D59" s="1156"/>
      <c r="E59" s="1156"/>
      <c r="F59" s="1156"/>
      <c r="G59" s="1185"/>
      <c r="H59" s="1277">
        <v>0.91</v>
      </c>
      <c r="I59" s="1278"/>
      <c r="J59" s="1274" t="e">
        <f>J39</f>
        <v>#REF!</v>
      </c>
      <c r="K59" s="1153"/>
      <c r="L59" s="1153"/>
      <c r="M59" s="1176"/>
      <c r="N59" s="1279"/>
      <c r="O59" s="1156"/>
      <c r="P59" s="1156"/>
      <c r="Q59" s="1156"/>
      <c r="R59" s="1156"/>
      <c r="S59" s="1156"/>
      <c r="T59" s="1156"/>
      <c r="U59" s="1185"/>
      <c r="V59" s="1279"/>
      <c r="W59" s="1156"/>
      <c r="X59" s="1156"/>
      <c r="Y59" s="1156"/>
      <c r="Z59" s="1156"/>
      <c r="AA59" s="1157"/>
      <c r="AB59" s="152"/>
    </row>
    <row r="60" spans="1:28" ht="14.25" customHeight="1" x14ac:dyDescent="0.2">
      <c r="A60" s="110"/>
      <c r="B60" s="149"/>
      <c r="C60" s="1184" t="s">
        <v>229</v>
      </c>
      <c r="D60" s="1156"/>
      <c r="E60" s="1156"/>
      <c r="F60" s="1156"/>
      <c r="G60" s="1185"/>
      <c r="H60" s="1277">
        <v>0.88</v>
      </c>
      <c r="I60" s="1278"/>
      <c r="J60" s="1274" t="e">
        <f>J40</f>
        <v>#REF!</v>
      </c>
      <c r="K60" s="1153"/>
      <c r="L60" s="1153"/>
      <c r="M60" s="1176"/>
      <c r="N60" s="1279"/>
      <c r="O60" s="1156"/>
      <c r="P60" s="1156"/>
      <c r="Q60" s="1156"/>
      <c r="R60" s="1156"/>
      <c r="S60" s="1156"/>
      <c r="T60" s="1156"/>
      <c r="U60" s="1185"/>
      <c r="V60" s="1279"/>
      <c r="W60" s="1156"/>
      <c r="X60" s="1156"/>
      <c r="Y60" s="1156"/>
      <c r="Z60" s="1156"/>
      <c r="AA60" s="1157"/>
      <c r="AB60" s="152"/>
    </row>
    <row r="61" spans="1:28" ht="15.75" customHeight="1" thickBot="1" x14ac:dyDescent="0.25">
      <c r="A61" s="110"/>
      <c r="B61" s="149"/>
      <c r="C61" s="1190"/>
      <c r="D61" s="1191"/>
      <c r="E61" s="1191"/>
      <c r="F61" s="1191"/>
      <c r="G61" s="1192"/>
      <c r="H61" s="1193"/>
      <c r="I61" s="1192"/>
      <c r="J61" s="1193"/>
      <c r="K61" s="1191"/>
      <c r="L61" s="1191"/>
      <c r="M61" s="1192"/>
      <c r="N61" s="1193"/>
      <c r="O61" s="1191"/>
      <c r="P61" s="1191"/>
      <c r="Q61" s="1191"/>
      <c r="R61" s="1191"/>
      <c r="S61" s="1191"/>
      <c r="T61" s="1191"/>
      <c r="U61" s="1192"/>
      <c r="V61" s="1193"/>
      <c r="W61" s="1191"/>
      <c r="X61" s="1191"/>
      <c r="Y61" s="1191"/>
      <c r="Z61" s="1191"/>
      <c r="AA61" s="1194"/>
      <c r="AB61" s="152"/>
    </row>
    <row r="62" spans="1:28" ht="14.25" customHeight="1" x14ac:dyDescent="0.2">
      <c r="A62" s="110"/>
      <c r="B62" s="153"/>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54"/>
    </row>
    <row r="63" spans="1:28" ht="14.25" customHeight="1" x14ac:dyDescent="0.2">
      <c r="A63" s="110"/>
      <c r="B63" s="110"/>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10"/>
    </row>
    <row r="64" spans="1:28" ht="14.25" customHeight="1" x14ac:dyDescent="0.2">
      <c r="A64" s="110"/>
      <c r="B64" s="110"/>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10"/>
    </row>
    <row r="65" spans="1:28" ht="14.25" customHeight="1" x14ac:dyDescent="0.2">
      <c r="A65" s="110"/>
      <c r="B65" s="110"/>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10"/>
    </row>
    <row r="66" spans="1:28" ht="14.25" customHeight="1" x14ac:dyDescent="0.2">
      <c r="A66" s="110"/>
      <c r="B66" s="110"/>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10"/>
    </row>
    <row r="67" spans="1:28" ht="14.25" customHeight="1" x14ac:dyDescent="0.2">
      <c r="A67" s="110"/>
      <c r="B67" s="110"/>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10"/>
    </row>
    <row r="68" spans="1:28" ht="14.25" customHeight="1" x14ac:dyDescent="0.2">
      <c r="A68" s="110"/>
      <c r="B68" s="110"/>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10"/>
    </row>
    <row r="69" spans="1:28" ht="14.2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row>
    <row r="70" spans="1:28" ht="14.2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row>
    <row r="71" spans="1:28" ht="14.2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row>
    <row r="72" spans="1:28" ht="14.2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row>
    <row r="73" spans="1:28" ht="14.2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row>
    <row r="74" spans="1:28" ht="14.2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row>
    <row r="75" spans="1:28" ht="14.2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row>
    <row r="76" spans="1:28" ht="14.2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row>
    <row r="77" spans="1:28" ht="14.2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row>
    <row r="78" spans="1:28" ht="14.2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row>
    <row r="79" spans="1:28" ht="14.2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row>
    <row r="80" spans="1:28" ht="14.2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row>
    <row r="81" spans="1:28" ht="14.2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row>
    <row r="82" spans="1:28" ht="14.2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row>
    <row r="83" spans="1:28" ht="14.2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row>
    <row r="84" spans="1:28" ht="14.2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row>
    <row r="85" spans="1:28" ht="14.2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row>
    <row r="86" spans="1:28" ht="14.2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row>
    <row r="87" spans="1:28" ht="14.2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row>
    <row r="88" spans="1:28" ht="14.2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row>
    <row r="89" spans="1:28" ht="14.2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row>
    <row r="90" spans="1:28" ht="14.2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row>
    <row r="91" spans="1:28" ht="14.2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row>
    <row r="92" spans="1:28" ht="14.2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row>
    <row r="93" spans="1:28" ht="14.2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row>
    <row r="94" spans="1:28" ht="14.2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row>
    <row r="95" spans="1:28" ht="14.2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row>
    <row r="96" spans="1:28" ht="14.2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row>
    <row r="97" spans="1:28" ht="14.2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row>
    <row r="98" spans="1:28" ht="14.2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row>
    <row r="99" spans="1:28" ht="14.2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row>
    <row r="100" spans="1:28" ht="14.2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row>
    <row r="101" spans="1:28" ht="6"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row>
    <row r="102" spans="1:28" ht="14.2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row>
    <row r="103" spans="1:28" ht="14.2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row>
    <row r="104" spans="1:28" ht="14.2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row>
    <row r="105" spans="1:28" ht="14.2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row>
    <row r="106" spans="1:28" ht="14.2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row>
    <row r="107" spans="1:28" ht="14.2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row>
    <row r="108" spans="1:28" ht="14.2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row>
    <row r="109" spans="1:28" ht="14.2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row>
    <row r="110" spans="1:28" ht="14.2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row>
    <row r="111" spans="1:28" ht="14.2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row>
    <row r="112" spans="1:28" ht="14.2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row>
    <row r="113" spans="1:28" ht="14.2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row>
    <row r="114" spans="1:28" ht="14.2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row>
    <row r="115" spans="1:28" ht="14.2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row>
    <row r="116" spans="1:28" ht="14.2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row>
    <row r="117" spans="1:28" ht="14.2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row>
    <row r="118" spans="1:28" ht="14.2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row>
    <row r="119" spans="1:28" ht="14.2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row>
    <row r="120" spans="1:28" ht="14.2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row>
    <row r="121" spans="1:28" ht="14.2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row>
    <row r="122" spans="1:28" ht="14.2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row>
    <row r="123" spans="1:28" ht="14.2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row>
    <row r="124" spans="1:28" ht="14.2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row>
    <row r="125" spans="1:28" ht="14.2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row>
    <row r="126" spans="1:28" ht="14.2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row>
    <row r="127" spans="1:28" ht="14.2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row>
    <row r="128" spans="1:28" ht="14.2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row>
    <row r="129" spans="1:28" ht="14.2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row>
    <row r="130" spans="1:28" ht="14.2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row>
    <row r="131" spans="1:28" ht="14.2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row>
    <row r="132" spans="1:28" ht="14.2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row>
    <row r="133" spans="1:28" ht="14.2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row>
    <row r="134" spans="1:28" ht="14.2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row>
    <row r="135" spans="1:28" ht="14.2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row>
    <row r="136" spans="1:28" ht="14.2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row>
    <row r="137" spans="1:28" ht="14.2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row>
    <row r="138" spans="1:28" ht="14.2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row>
    <row r="139" spans="1:28" ht="14.2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row>
    <row r="140" spans="1:28" ht="14.2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row>
    <row r="141" spans="1:28" ht="14.2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row>
    <row r="142" spans="1:28" ht="14.2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row>
    <row r="143" spans="1:28" ht="14.2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row>
    <row r="144" spans="1:28" ht="14.2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row>
    <row r="145" spans="1:28" ht="14.2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row>
    <row r="146" spans="1:28" ht="14.2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row>
    <row r="147" spans="1:28" ht="14.2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row>
    <row r="148" spans="1:28" ht="14.2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row>
    <row r="149" spans="1:28" ht="14.2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row>
    <row r="150" spans="1:28" ht="14.2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row>
    <row r="151" spans="1:28" ht="14.2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row>
    <row r="152" spans="1:28" ht="14.2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row>
    <row r="153" spans="1:28" ht="14.2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row>
    <row r="154" spans="1:28" ht="14.2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row>
    <row r="155" spans="1:28" ht="14.2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row>
    <row r="156" spans="1:28" ht="14.2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row>
    <row r="157" spans="1:28" ht="14.2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row>
    <row r="158" spans="1:28" ht="14.2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row>
    <row r="159" spans="1:28" ht="14.2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row>
    <row r="160" spans="1:28" ht="14.2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row>
    <row r="161" spans="1:28" ht="14.2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row>
    <row r="162" spans="1:28" ht="14.2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row>
    <row r="163" spans="1:28" ht="14.2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row>
    <row r="164" spans="1:28" ht="14.2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row>
    <row r="165" spans="1:28" ht="14.2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row>
    <row r="166" spans="1:28" ht="14.2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row>
    <row r="167" spans="1:28" ht="14.2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row>
    <row r="168" spans="1:28" ht="14.2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row>
    <row r="169" spans="1:28" ht="14.2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row>
    <row r="170" spans="1:28" ht="14.2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row>
    <row r="171" spans="1:28" ht="14.2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row>
    <row r="172" spans="1:28" ht="14.2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row>
    <row r="173" spans="1:28" ht="14.2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row>
    <row r="174" spans="1:28" ht="14.2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row>
    <row r="175" spans="1:28" ht="14.2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row>
    <row r="176" spans="1:28" ht="14.2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row>
    <row r="177" spans="1:28" ht="14.2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row>
    <row r="178" spans="1:28" ht="14.2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row>
    <row r="179" spans="1:28" ht="14.2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row>
    <row r="180" spans="1:28" ht="14.2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row>
    <row r="181" spans="1:28" ht="14.2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row>
    <row r="182" spans="1:28" ht="14.2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row>
    <row r="183" spans="1:28" ht="14.2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row>
    <row r="184" spans="1:28" ht="14.2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row>
    <row r="185" spans="1:28" ht="14.2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row>
    <row r="186" spans="1:28" ht="14.2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row>
    <row r="187" spans="1:28" ht="14.2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row>
    <row r="188" spans="1:28" ht="14.2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row>
    <row r="189" spans="1:28" ht="14.2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row>
    <row r="190" spans="1:28" ht="14.2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row>
    <row r="191" spans="1:28" ht="14.2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row>
    <row r="192" spans="1:28" ht="14.2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row>
    <row r="193" spans="1:28" ht="14.2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row>
    <row r="194" spans="1:28" ht="14.2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row>
    <row r="195" spans="1:28" ht="14.2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row>
    <row r="196" spans="1:28" ht="14.2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row>
    <row r="197" spans="1:28" ht="14.2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row>
    <row r="198" spans="1:28" ht="14.2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row>
    <row r="199" spans="1:28" ht="14.2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row>
    <row r="200" spans="1:28" ht="14.2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row>
    <row r="201" spans="1:28" ht="14.2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row>
    <row r="202" spans="1:28" ht="14.2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row>
    <row r="203" spans="1:28" ht="14.2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row>
    <row r="204" spans="1:28" ht="14.2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row>
    <row r="205" spans="1:28" ht="14.2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row>
    <row r="206" spans="1:28" ht="14.2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row>
    <row r="207" spans="1:28" ht="14.2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row>
    <row r="208" spans="1:28" ht="14.2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row>
    <row r="209" spans="1:28" ht="14.2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row>
    <row r="210" spans="1:28" ht="14.2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row>
    <row r="211" spans="1:28" ht="14.2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row>
    <row r="212" spans="1:28" ht="14.2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row>
    <row r="213" spans="1:28" ht="14.2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row>
    <row r="214" spans="1:28" ht="14.2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row>
    <row r="215" spans="1:28" ht="14.2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row>
    <row r="216" spans="1:28" ht="14.2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row>
    <row r="217" spans="1:28" ht="14.2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row>
    <row r="218" spans="1:28" ht="14.2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row>
    <row r="219" spans="1:28" ht="14.2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row>
    <row r="220" spans="1:28" ht="14.2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row>
    <row r="221" spans="1:28" ht="14.2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row>
    <row r="222" spans="1:28" ht="14.2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row>
    <row r="223" spans="1:28" ht="14.2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row>
    <row r="224" spans="1:28" ht="14.2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row>
    <row r="225" spans="1:28" ht="14.2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row>
    <row r="226" spans="1:28" ht="14.2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row>
    <row r="227" spans="1:28" ht="14.2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row>
    <row r="228" spans="1:28" ht="14.2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row>
    <row r="229" spans="1:28" ht="14.2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row>
    <row r="230" spans="1:28" ht="14.2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row>
    <row r="231" spans="1:28" ht="14.2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row>
    <row r="232" spans="1:28" ht="14.2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row>
    <row r="233" spans="1:28" ht="14.2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row>
    <row r="234" spans="1:28" ht="14.2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row>
    <row r="235" spans="1:28" ht="14.2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row>
    <row r="236" spans="1:28" ht="14.2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row>
    <row r="237" spans="1:28" ht="14.2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row>
    <row r="238" spans="1:28" ht="14.2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row>
    <row r="239" spans="1:28" ht="14.2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row>
    <row r="240" spans="1:28" ht="14.2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row>
    <row r="241" spans="1:28" ht="14.2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row>
    <row r="242" spans="1:28" ht="14.2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row>
    <row r="243" spans="1:28" ht="14.2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row>
    <row r="244" spans="1:28" ht="14.2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row>
    <row r="245" spans="1:28" ht="14.2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row>
    <row r="246" spans="1:28" ht="14.2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row>
    <row r="247" spans="1:28" ht="14.2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row>
    <row r="248" spans="1:28" ht="14.2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row>
    <row r="249" spans="1:28" ht="14.2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row>
    <row r="250" spans="1:28" ht="14.2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row>
    <row r="251" spans="1:28" ht="14.2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row>
    <row r="252" spans="1:28" ht="14.2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row>
    <row r="253" spans="1:28" ht="14.2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row>
    <row r="254" spans="1:28" ht="14.2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row>
    <row r="255" spans="1:28" ht="14.2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row>
    <row r="256" spans="1:28" ht="14.2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row>
    <row r="257" spans="1:28" ht="14.2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row>
    <row r="258" spans="1:28" ht="14.2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row>
    <row r="259" spans="1:28" ht="14.2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row>
    <row r="260" spans="1:28" ht="14.2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row>
    <row r="261" spans="1:28" ht="14.2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row>
    <row r="262" spans="1:28" ht="14.25"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row>
    <row r="263" spans="1:28" ht="14.25"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row>
    <row r="264" spans="1:28" ht="14.25"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row>
    <row r="265" spans="1:28" ht="14.25"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row>
    <row r="266" spans="1:28" ht="14.25"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row>
    <row r="267" spans="1:28" ht="14.25"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row>
    <row r="268" spans="1:28" ht="14.25"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row>
    <row r="269" spans="1:28" ht="14.25"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row>
    <row r="270" spans="1:28" ht="14.25"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row>
    <row r="271" spans="1:28" ht="14.25"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row>
    <row r="272" spans="1:28" ht="14.25"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row>
    <row r="273" spans="1:28" ht="14.25"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row>
    <row r="274" spans="1:28" ht="14.25"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row>
    <row r="275" spans="1:28" ht="14.25"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row>
    <row r="276" spans="1:28" ht="14.25"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row>
    <row r="277" spans="1:28" ht="14.25"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row>
    <row r="278" spans="1:28" ht="14.25"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row>
    <row r="279" spans="1:28" ht="14.25"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row>
    <row r="280" spans="1:28" ht="14.25"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row>
    <row r="281" spans="1:28" ht="14.25"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row>
    <row r="282" spans="1:28" ht="14.25"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row>
    <row r="283" spans="1:28" ht="14.25"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row>
    <row r="284" spans="1:28" ht="14.25"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row>
    <row r="285" spans="1:28" ht="14.25"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row>
    <row r="286" spans="1:28" ht="14.25"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row>
    <row r="287" spans="1:28" ht="14.25"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row>
    <row r="288" spans="1:28" ht="14.25"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row>
    <row r="289" spans="1:28" ht="14.25"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row>
    <row r="290" spans="1:28" ht="14.25"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row>
    <row r="291" spans="1:28" ht="14.25"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row>
    <row r="292" spans="1:28" ht="14.25"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row>
    <row r="293" spans="1:28" ht="14.25"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row>
    <row r="294" spans="1:28" ht="14.25"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row>
    <row r="295" spans="1:28" ht="14.25"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row>
    <row r="296" spans="1:28" ht="14.25"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row>
    <row r="297" spans="1:28" ht="14.25"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row>
    <row r="298" spans="1:28" ht="14.25"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row>
    <row r="299" spans="1:28" ht="14.25"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row>
    <row r="300" spans="1:28" ht="14.25"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row>
    <row r="301" spans="1:28" ht="14.25"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row>
    <row r="302" spans="1:28" ht="14.25"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row>
    <row r="303" spans="1:28" ht="14.25"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row>
    <row r="304" spans="1:28" ht="14.25"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row>
    <row r="305" spans="1:28" ht="14.25"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row>
    <row r="306" spans="1:28" ht="14.25"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row>
    <row r="307" spans="1:28" ht="14.25"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row>
    <row r="308" spans="1:28" ht="14.25"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row>
    <row r="309" spans="1:28" ht="14.25"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row>
    <row r="310" spans="1:28" ht="14.25"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row>
    <row r="311" spans="1:28" ht="14.25"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row>
    <row r="312" spans="1:28" ht="14.25"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row>
    <row r="313" spans="1:28" ht="14.25"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row>
    <row r="314" spans="1:28" ht="14.25"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row>
    <row r="315" spans="1:28" ht="14.25"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row>
    <row r="316" spans="1:28" ht="14.25"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row>
    <row r="317" spans="1:28" ht="14.25"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row>
    <row r="318" spans="1:28" ht="14.25"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row>
    <row r="319" spans="1:28" ht="14.25"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row>
    <row r="320" spans="1:28" ht="14.25"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row>
    <row r="321" spans="1:28" ht="14.25"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row>
    <row r="322" spans="1:28" ht="14.25"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row>
    <row r="323" spans="1:28" ht="14.25"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row>
    <row r="324" spans="1:28" ht="14.25"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row>
    <row r="325" spans="1:28" ht="14.25"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row>
    <row r="326" spans="1:28" ht="14.25"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row>
    <row r="327" spans="1:28" ht="14.25"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row>
    <row r="328" spans="1:28" ht="14.25"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row>
    <row r="329" spans="1:28" ht="14.25"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row>
    <row r="330" spans="1:28" ht="14.25"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row>
    <row r="331" spans="1:28" ht="14.25"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row>
    <row r="332" spans="1:28" ht="14.25"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row>
    <row r="333" spans="1:28" ht="14.25"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row>
    <row r="334" spans="1:28" ht="14.25"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row>
    <row r="335" spans="1:28" ht="14.25"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row>
    <row r="336" spans="1:28" ht="14.25"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row>
    <row r="337" spans="1:28" ht="14.25"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row>
    <row r="338" spans="1:28" ht="14.25"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row>
    <row r="339" spans="1:28" ht="14.25"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row>
    <row r="340" spans="1:28" ht="14.25"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row>
    <row r="341" spans="1:28" ht="14.25"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row>
    <row r="342" spans="1:28" ht="14.25"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row>
    <row r="343" spans="1:28" ht="14.25"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row>
    <row r="344" spans="1:28" ht="14.25"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row>
    <row r="345" spans="1:28" ht="14.25"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row>
    <row r="346" spans="1:28" ht="14.25"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row>
    <row r="347" spans="1:28" ht="14.25"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row>
    <row r="348" spans="1:28" ht="14.25"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row>
    <row r="349" spans="1:28" ht="14.25"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row>
    <row r="350" spans="1:28" ht="14.25"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row>
    <row r="351" spans="1:28" ht="14.25"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row>
    <row r="352" spans="1:28" ht="14.25"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row>
    <row r="353" spans="1:28" ht="14.25"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row>
    <row r="354" spans="1:28" ht="14.25"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row>
    <row r="355" spans="1:28" ht="14.25"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row>
    <row r="356" spans="1:28" ht="14.25"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row>
    <row r="357" spans="1:28" ht="14.25"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row>
    <row r="358" spans="1:28" ht="14.25"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row>
    <row r="359" spans="1:28" ht="14.25"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row>
    <row r="360" spans="1:28" ht="14.25"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row>
    <row r="361" spans="1:28" ht="14.25"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row>
    <row r="362" spans="1:28" ht="14.25"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row>
    <row r="363" spans="1:28" ht="14.25"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row>
    <row r="364" spans="1:28" ht="14.25"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row>
    <row r="365" spans="1:28" ht="14.25"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row>
    <row r="366" spans="1:28" ht="14.25"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row>
    <row r="367" spans="1:28" ht="14.25"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row>
    <row r="368" spans="1:28" ht="14.25"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row>
    <row r="369" spans="1:28" ht="14.25"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row>
    <row r="370" spans="1:28" ht="14.25"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row>
    <row r="371" spans="1:28" ht="14.25"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row>
    <row r="372" spans="1:28" ht="14.25"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row>
    <row r="373" spans="1:28" ht="14.25"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row>
    <row r="374" spans="1:28" ht="14.25"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row>
    <row r="375" spans="1:28" ht="14.25"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row>
    <row r="376" spans="1:28" ht="14.25"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row>
    <row r="377" spans="1:28" ht="14.25"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row>
    <row r="378" spans="1:28" ht="14.25"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row>
    <row r="379" spans="1:28" ht="14.25"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row>
    <row r="380" spans="1:28" ht="14.25"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row>
    <row r="381" spans="1:28" ht="14.25"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row>
    <row r="382" spans="1:28" ht="14.25"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row>
    <row r="383" spans="1:28" ht="14.25"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row>
    <row r="384" spans="1:28" ht="14.25"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row>
    <row r="385" spans="1:28" ht="14.25"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row>
    <row r="386" spans="1:28" ht="14.25"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row>
    <row r="387" spans="1:28" ht="14.25"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row>
    <row r="388" spans="1:28" ht="14.25"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row>
    <row r="389" spans="1:28" ht="14.25"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row>
    <row r="390" spans="1:28" ht="14.25"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row>
    <row r="391" spans="1:28" ht="14.25"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row>
    <row r="392" spans="1:28" ht="14.25"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row>
    <row r="393" spans="1:28" ht="14.25"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row>
    <row r="394" spans="1:28" ht="14.25"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row>
    <row r="395" spans="1:28" ht="14.25"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row>
    <row r="396" spans="1:28" ht="14.25"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row>
    <row r="397" spans="1:28" ht="14.25"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row>
    <row r="398" spans="1:28" ht="14.25"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row>
    <row r="399" spans="1:28" ht="14.25"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row>
    <row r="400" spans="1:28" ht="14.25"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row>
    <row r="401" spans="1:28" ht="14.25"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row>
    <row r="402" spans="1:28" ht="14.25"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row>
    <row r="403" spans="1:28" ht="14.25"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row>
    <row r="404" spans="1:28" ht="14.25"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row>
    <row r="405" spans="1:28" ht="14.25"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row>
    <row r="406" spans="1:28" ht="14.25"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row>
    <row r="407" spans="1:28" ht="14.25"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row>
    <row r="408" spans="1:28" ht="14.25"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row>
    <row r="409" spans="1:28" ht="14.25"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row>
    <row r="410" spans="1:28" ht="14.25"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row>
    <row r="411" spans="1:28" ht="14.25"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row>
    <row r="412" spans="1:28" ht="14.25"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row>
    <row r="413" spans="1:28" ht="14.25"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row>
    <row r="414" spans="1:28" ht="14.25"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row>
    <row r="415" spans="1:28" ht="14.25"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row>
    <row r="416" spans="1:28" ht="14.25"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row>
    <row r="417" spans="1:28" ht="14.25"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row>
    <row r="418" spans="1:28" ht="14.25"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row>
    <row r="419" spans="1:28" ht="14.25"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row>
    <row r="420" spans="1:28" ht="14.25"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row>
    <row r="421" spans="1:28" ht="14.25"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row>
    <row r="422" spans="1:28" ht="14.25"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row>
    <row r="423" spans="1:28" ht="14.25"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row>
    <row r="424" spans="1:28" ht="14.25"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row>
    <row r="425" spans="1:28" ht="14.25"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row>
    <row r="426" spans="1:28" ht="14.25"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row>
    <row r="427" spans="1:28" ht="14.25"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row>
    <row r="428" spans="1:28" ht="14.25"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row>
    <row r="429" spans="1:28" ht="14.25"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row>
    <row r="430" spans="1:28" ht="14.2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row>
    <row r="431" spans="1:28" ht="14.25"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row>
    <row r="432" spans="1:28" ht="14.25"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row>
    <row r="433" spans="1:28" ht="14.25"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row>
    <row r="434" spans="1:28" ht="14.25"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row>
    <row r="435" spans="1:28" ht="14.25"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row>
    <row r="436" spans="1:28" ht="14.25"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row>
    <row r="437" spans="1:28" ht="14.25"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row>
    <row r="438" spans="1:28" ht="14.25"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row>
    <row r="439" spans="1:28" ht="14.25"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row>
    <row r="440" spans="1:28" ht="14.25"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row>
    <row r="441" spans="1:28" ht="14.25"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row>
    <row r="442" spans="1:28" ht="14.25"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row>
    <row r="443" spans="1:28" ht="14.25"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row>
    <row r="444" spans="1:28" ht="14.25"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row>
    <row r="445" spans="1:28" ht="14.25"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row>
    <row r="446" spans="1:28" ht="14.25"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row>
    <row r="447" spans="1:28" ht="14.25"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row>
    <row r="448" spans="1:28" ht="14.25"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row>
    <row r="449" spans="1:28" ht="14.25"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row>
    <row r="450" spans="1:28" ht="14.25"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row>
    <row r="451" spans="1:28" ht="14.25"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row>
    <row r="452" spans="1:28" ht="14.25"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row>
    <row r="453" spans="1:28" ht="14.25"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row>
    <row r="454" spans="1:28" ht="14.25"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row>
    <row r="455" spans="1:28" ht="14.25"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row>
    <row r="456" spans="1:28" ht="14.25"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row>
    <row r="457" spans="1:28" ht="14.25"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row>
    <row r="458" spans="1:28" ht="14.25"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row>
    <row r="459" spans="1:28" ht="14.25"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row>
    <row r="460" spans="1:28" ht="14.25"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row>
    <row r="461" spans="1:28" ht="14.25"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row>
    <row r="462" spans="1:28" ht="14.2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row>
    <row r="463" spans="1:28" ht="14.25"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row>
    <row r="464" spans="1:28" ht="14.25"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row>
    <row r="465" spans="1:28" ht="14.25"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row>
    <row r="466" spans="1:28" ht="14.25"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row>
    <row r="467" spans="1:28" ht="14.25"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row>
    <row r="468" spans="1:28" ht="14.25"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row>
    <row r="469" spans="1:28" ht="14.25"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row>
    <row r="470" spans="1:28" ht="14.25"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row>
    <row r="471" spans="1:28" ht="14.25"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row>
    <row r="472" spans="1:28" ht="14.25"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row>
    <row r="473" spans="1:28" ht="14.25"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row>
    <row r="474" spans="1:28" ht="14.25"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row>
    <row r="475" spans="1:28" ht="14.25"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row>
    <row r="476" spans="1:28" ht="14.25"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row>
    <row r="477" spans="1:28" ht="14.25"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row>
    <row r="478" spans="1:28" ht="14.25"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row>
    <row r="479" spans="1:28" ht="14.25"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row>
    <row r="480" spans="1:28" ht="14.25"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row>
    <row r="481" spans="1:28" ht="14.25"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row>
    <row r="482" spans="1:28" ht="14.25"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row>
    <row r="483" spans="1:28" ht="14.25"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row>
    <row r="484" spans="1:28" ht="14.25"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row>
    <row r="485" spans="1:28" ht="14.25"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row>
    <row r="486" spans="1:28" ht="14.25"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row>
    <row r="487" spans="1:28" ht="14.25"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row>
    <row r="488" spans="1:28" ht="14.25"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row>
    <row r="489" spans="1:28" ht="14.25"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row>
    <row r="490" spans="1:28" ht="14.25"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row>
    <row r="491" spans="1:28" ht="14.25"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row>
    <row r="492" spans="1:28" ht="14.25"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row>
    <row r="493" spans="1:28" ht="14.25"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row>
    <row r="494" spans="1:28" ht="14.25"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row>
    <row r="495" spans="1:28" ht="14.25"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row>
    <row r="496" spans="1:28" ht="14.25"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row>
    <row r="497" spans="1:28" ht="14.25"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row>
    <row r="498" spans="1:28" ht="14.25"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row>
    <row r="499" spans="1:28" ht="14.25"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row>
    <row r="500" spans="1:28" ht="14.25"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row>
    <row r="501" spans="1:28" ht="14.25"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row>
    <row r="502" spans="1:28" ht="14.25"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row>
    <row r="503" spans="1:28" ht="14.25"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row>
    <row r="504" spans="1:28" ht="14.25"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row>
    <row r="505" spans="1:28" ht="14.25"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row>
    <row r="506" spans="1:28" ht="14.25"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row>
    <row r="507" spans="1:28" ht="14.25"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row>
    <row r="508" spans="1:28" ht="14.25"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row>
    <row r="509" spans="1:28" ht="14.25"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row>
    <row r="510" spans="1:28" ht="14.25"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row>
    <row r="511" spans="1:28" ht="14.25"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row>
    <row r="512" spans="1:28" ht="14.25"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row>
    <row r="513" spans="1:28" ht="14.25"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row>
    <row r="514" spans="1:28" ht="14.25"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row>
    <row r="515" spans="1:28" ht="14.25"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row>
    <row r="516" spans="1:28" ht="14.25"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row>
    <row r="517" spans="1:28" ht="14.25"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row>
    <row r="518" spans="1:28" ht="14.25"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row>
    <row r="519" spans="1:28" ht="14.25"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row>
    <row r="520" spans="1:28" ht="14.25"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row>
    <row r="521" spans="1:28" ht="14.25"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row>
    <row r="522" spans="1:28" ht="14.25"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row>
    <row r="523" spans="1:28" ht="14.25"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row>
    <row r="524" spans="1:28" ht="14.25"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row>
    <row r="525" spans="1:28" ht="14.25"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row>
    <row r="526" spans="1:28" ht="14.25"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row>
    <row r="527" spans="1:28" ht="14.25"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row>
    <row r="528" spans="1:28" ht="14.25"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row>
    <row r="529" spans="1:28" ht="14.25"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row>
    <row r="530" spans="1:28" ht="14.25"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row>
    <row r="531" spans="1:28" ht="14.25"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row>
    <row r="532" spans="1:28" ht="14.25"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row>
    <row r="533" spans="1:28" ht="14.25"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row>
    <row r="534" spans="1:28" ht="14.25"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row>
    <row r="535" spans="1:28" ht="14.25"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row>
    <row r="536" spans="1:28" ht="14.25"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row>
    <row r="537" spans="1:28" ht="14.25"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row>
    <row r="538" spans="1:28" ht="14.25"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row>
    <row r="539" spans="1:28" ht="14.25"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row>
    <row r="540" spans="1:28" ht="14.25"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row>
    <row r="541" spans="1:28" ht="14.25"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row>
    <row r="542" spans="1:28" ht="14.25"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row>
    <row r="543" spans="1:28" ht="14.25"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row>
    <row r="544" spans="1:28" ht="14.25"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row>
    <row r="545" spans="1:28" ht="14.25"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row>
    <row r="546" spans="1:28" ht="14.25"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row>
    <row r="547" spans="1:28" ht="14.25"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row>
    <row r="548" spans="1:28" ht="14.25"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row>
    <row r="549" spans="1:28" ht="14.25"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row>
    <row r="550" spans="1:28" ht="14.25"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row>
    <row r="551" spans="1:28" ht="14.25"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row>
    <row r="552" spans="1:28" ht="14.25"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row>
    <row r="553" spans="1:28" ht="14.25"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row>
    <row r="554" spans="1:28" ht="14.25"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row>
    <row r="555" spans="1:28" ht="14.25"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row>
    <row r="556" spans="1:28" ht="14.25"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row>
    <row r="557" spans="1:28" ht="14.25"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row>
    <row r="558" spans="1:28" ht="14.25"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row>
    <row r="559" spans="1:28" ht="14.25"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row>
    <row r="560" spans="1:28" ht="14.25"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row>
    <row r="561" spans="1:28" ht="14.25"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row>
    <row r="562" spans="1:28" ht="14.25"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row>
    <row r="563" spans="1:28" ht="14.25"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row>
    <row r="564" spans="1:28" ht="14.25"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row>
    <row r="565" spans="1:28" ht="14.25"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row>
    <row r="566" spans="1:28" ht="14.25"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row>
    <row r="567" spans="1:28" ht="14.25"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row>
    <row r="568" spans="1:28" ht="14.25"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row>
    <row r="569" spans="1:28" ht="14.25"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row>
    <row r="570" spans="1:28" ht="14.25"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row>
    <row r="571" spans="1:28" ht="14.25"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row>
    <row r="572" spans="1:28" ht="14.25"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row>
    <row r="573" spans="1:28" ht="14.25"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row>
    <row r="574" spans="1:28" ht="14.25"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row>
    <row r="575" spans="1:28" ht="14.25"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row>
    <row r="576" spans="1:28" ht="14.25"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row>
    <row r="577" spans="1:28" ht="14.25"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row>
    <row r="578" spans="1:28" ht="14.25"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row>
    <row r="579" spans="1:28" ht="14.25"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row>
    <row r="580" spans="1:28" ht="14.25"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row>
    <row r="581" spans="1:28" ht="14.25"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row>
    <row r="582" spans="1:28" ht="14.25"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row>
    <row r="583" spans="1:28" ht="14.25"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row>
    <row r="584" spans="1:28" ht="14.25"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row>
    <row r="585" spans="1:28" ht="14.25"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row>
    <row r="586" spans="1:28" ht="14.25"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row>
    <row r="587" spans="1:28" ht="14.25"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row>
    <row r="588" spans="1:28" ht="14.25"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row>
    <row r="589" spans="1:28" ht="14.25"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row>
    <row r="590" spans="1:28" ht="14.25"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row>
    <row r="591" spans="1:28" ht="14.25"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row>
    <row r="592" spans="1:28" ht="14.25"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row>
    <row r="593" spans="1:28" ht="14.25"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row>
    <row r="594" spans="1:28" ht="14.25"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row>
    <row r="595" spans="1:28" ht="14.25"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row>
    <row r="596" spans="1:28" ht="14.25"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row>
    <row r="597" spans="1:28" ht="14.25"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row>
    <row r="598" spans="1:28" ht="14.25"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row>
    <row r="599" spans="1:28" ht="14.25"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row>
    <row r="600" spans="1:28" ht="14.25"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row>
    <row r="601" spans="1:28" ht="14.25"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row>
    <row r="602" spans="1:28" ht="14.25"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row>
    <row r="603" spans="1:28" ht="14.25"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row>
    <row r="604" spans="1:28" ht="14.25"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row>
    <row r="605" spans="1:28" ht="14.25"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row>
    <row r="606" spans="1:28" ht="14.25"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row>
    <row r="607" spans="1:28" ht="14.25"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row>
    <row r="608" spans="1:28" ht="14.25"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row>
    <row r="609" spans="1:28" ht="14.25"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row>
    <row r="610" spans="1:28" ht="14.25"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row>
    <row r="611" spans="1:28" ht="14.25"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row>
    <row r="612" spans="1:28" ht="14.25"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row>
    <row r="613" spans="1:28" ht="14.25"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row>
    <row r="614" spans="1:28" ht="14.25"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row>
    <row r="615" spans="1:28" ht="14.25"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row>
    <row r="616" spans="1:28" ht="14.25"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row>
    <row r="617" spans="1:28" ht="14.25"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row>
    <row r="618" spans="1:28" ht="14.25"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row>
    <row r="619" spans="1:28" ht="14.25"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row>
    <row r="620" spans="1:28" ht="14.25"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row>
    <row r="621" spans="1:28" ht="14.25"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row>
    <row r="622" spans="1:28" ht="14.25"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row>
    <row r="623" spans="1:28" ht="14.25"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row>
    <row r="624" spans="1:28" ht="14.25"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row>
    <row r="625" spans="1:28" ht="14.25"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row>
    <row r="626" spans="1:28" ht="14.25"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row>
    <row r="627" spans="1:28" ht="14.25"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row>
    <row r="628" spans="1:28" ht="14.25"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row>
    <row r="629" spans="1:28" ht="14.25"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row>
    <row r="630" spans="1:28" ht="14.25"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row>
    <row r="631" spans="1:28" ht="14.25"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row>
    <row r="632" spans="1:28" ht="14.25"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row>
    <row r="633" spans="1:28" ht="14.25"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row>
    <row r="634" spans="1:28" ht="14.25"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row>
    <row r="635" spans="1:28" ht="14.25"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row>
    <row r="636" spans="1:28" ht="14.25"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row>
    <row r="637" spans="1:28" ht="14.25"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row>
    <row r="638" spans="1:28" ht="14.25"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row>
    <row r="639" spans="1:28" ht="14.25"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row>
    <row r="640" spans="1:28" ht="14.25"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row>
    <row r="641" spans="1:28" ht="14.25"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row>
    <row r="642" spans="1:28" ht="14.25"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row>
    <row r="643" spans="1:28" ht="14.25"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row>
    <row r="644" spans="1:28" ht="14.25"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row>
    <row r="645" spans="1:28" ht="14.25"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row>
    <row r="646" spans="1:28" ht="14.25"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row>
    <row r="647" spans="1:28" ht="14.25"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row>
    <row r="648" spans="1:28" ht="14.25"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row>
    <row r="649" spans="1:28" ht="14.25"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row>
    <row r="650" spans="1:28" ht="14.25"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row>
    <row r="651" spans="1:28" ht="14.25"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row>
    <row r="652" spans="1:28" ht="14.25"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row>
    <row r="653" spans="1:28" ht="14.25"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row>
    <row r="654" spans="1:28" ht="14.25"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row>
    <row r="655" spans="1:28" ht="14.25"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row>
    <row r="656" spans="1:28" ht="14.25"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row>
    <row r="657" spans="1:28" ht="14.25"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row>
    <row r="658" spans="1:28" ht="14.25"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row>
    <row r="659" spans="1:28" ht="14.25"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row>
    <row r="660" spans="1:28" ht="14.25"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row>
    <row r="661" spans="1:28" ht="14.25"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row>
    <row r="662" spans="1:28" ht="14.25"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row>
    <row r="663" spans="1:28" ht="14.25"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row>
    <row r="664" spans="1:28" ht="14.25"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row>
    <row r="665" spans="1:28" ht="14.25"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row>
    <row r="666" spans="1:28" ht="14.25"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row>
    <row r="667" spans="1:28" ht="14.25"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row>
    <row r="668" spans="1:28" ht="14.25"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row>
    <row r="669" spans="1:28" ht="14.25"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row>
    <row r="670" spans="1:28" ht="14.25"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row>
    <row r="671" spans="1:28" ht="14.25"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row>
    <row r="672" spans="1:28" ht="14.25"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row>
    <row r="673" spans="1:28" ht="14.25"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row>
    <row r="674" spans="1:28" ht="14.25"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row>
    <row r="675" spans="1:28" ht="14.25"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row>
    <row r="676" spans="1:28" ht="14.25"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row>
    <row r="677" spans="1:28" ht="14.25"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row>
    <row r="678" spans="1:28" ht="14.25"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row>
    <row r="679" spans="1:28" ht="14.25"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row>
    <row r="680" spans="1:28" ht="14.25"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row>
    <row r="681" spans="1:28" ht="14.25"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row>
    <row r="682" spans="1:28" ht="14.25"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row>
    <row r="683" spans="1:28" ht="14.25"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row>
    <row r="684" spans="1:28" ht="14.25"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row>
    <row r="685" spans="1:28" ht="14.25"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row>
    <row r="686" spans="1:28" ht="14.25"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row>
    <row r="687" spans="1:28" ht="14.25"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row>
    <row r="688" spans="1:28" ht="14.25"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row>
    <row r="689" spans="1:28" ht="14.25"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row>
    <row r="690" spans="1:28" ht="14.25"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row>
    <row r="691" spans="1:28" ht="14.25"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row>
    <row r="692" spans="1:28" ht="14.25"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row>
    <row r="693" spans="1:28" ht="14.25"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row>
    <row r="694" spans="1:28" ht="14.25"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row>
    <row r="695" spans="1:28" ht="14.25"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row>
    <row r="696" spans="1:28" ht="14.25"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row>
    <row r="697" spans="1:28" ht="14.25"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row>
    <row r="698" spans="1:28" ht="14.25"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row>
    <row r="699" spans="1:28" ht="14.25"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row>
    <row r="700" spans="1:28" ht="14.25"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row>
    <row r="701" spans="1:28" ht="14.25"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row>
    <row r="702" spans="1:28" ht="14.25"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row>
    <row r="703" spans="1:28" ht="14.25"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row>
    <row r="704" spans="1:28" ht="14.25"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row>
    <row r="705" spans="1:28" ht="14.25"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row>
    <row r="706" spans="1:28" ht="14.25"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row>
    <row r="707" spans="1:28" ht="14.25"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row>
    <row r="708" spans="1:28" ht="14.25"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row>
    <row r="709" spans="1:28" ht="14.25"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row>
    <row r="710" spans="1:28" ht="14.25"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row>
    <row r="711" spans="1:28" ht="14.25"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row>
    <row r="712" spans="1:28" ht="14.25"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row>
    <row r="713" spans="1:28" ht="14.25"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row>
    <row r="714" spans="1:28" ht="14.25"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row>
    <row r="715" spans="1:28" ht="14.25"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row>
    <row r="716" spans="1:28" ht="14.25"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row>
    <row r="717" spans="1:28" ht="14.25"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row>
    <row r="718" spans="1:28" ht="14.25"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row>
    <row r="719" spans="1:28" ht="14.25"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row>
    <row r="720" spans="1:28" ht="14.25"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row>
    <row r="721" spans="1:28" ht="14.25"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row>
    <row r="722" spans="1:28" ht="14.25"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row>
    <row r="723" spans="1:28" ht="14.25"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row>
    <row r="724" spans="1:28" ht="14.25"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row>
    <row r="725" spans="1:28" ht="14.25"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row>
    <row r="726" spans="1:28" ht="14.25"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row>
    <row r="727" spans="1:28" ht="14.25"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row>
    <row r="728" spans="1:28" ht="14.25"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row>
    <row r="729" spans="1:28" ht="14.25"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row>
    <row r="730" spans="1:28" ht="14.25"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row>
    <row r="731" spans="1:28" ht="14.25"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row>
    <row r="732" spans="1:28" ht="14.25"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row>
    <row r="733" spans="1:28" ht="14.25"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row>
    <row r="734" spans="1:28" ht="14.25"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row>
    <row r="735" spans="1:28" ht="14.25"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row>
    <row r="736" spans="1:28" ht="14.25"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row>
    <row r="737" spans="1:28" ht="14.25"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row>
    <row r="738" spans="1:28" ht="14.25"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c r="AB738" s="110"/>
    </row>
    <row r="739" spans="1:28" ht="14.25"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c r="AB739" s="110"/>
    </row>
    <row r="740" spans="1:28" ht="14.25"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row>
    <row r="741" spans="1:28" ht="14.25"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row>
    <row r="742" spans="1:28" ht="14.25"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row>
    <row r="743" spans="1:28" ht="14.25"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row>
    <row r="744" spans="1:28" ht="14.25"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row>
    <row r="745" spans="1:28" ht="14.25"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row>
    <row r="746" spans="1:28" ht="14.25"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c r="AB746" s="110"/>
    </row>
    <row r="747" spans="1:28" ht="14.25"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c r="AB747" s="110"/>
    </row>
    <row r="748" spans="1:28" ht="14.25"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c r="AB748" s="110"/>
    </row>
    <row r="749" spans="1:28" ht="14.25"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c r="AB749" s="110"/>
    </row>
    <row r="750" spans="1:28" ht="14.25"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c r="AB750" s="110"/>
    </row>
    <row r="751" spans="1:28" ht="14.25"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row>
    <row r="752" spans="1:28" ht="14.25"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row>
    <row r="753" spans="1:28" ht="14.25"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c r="AB753" s="110"/>
    </row>
    <row r="754" spans="1:28" ht="14.25"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c r="AB754" s="110"/>
    </row>
    <row r="755" spans="1:28" ht="14.25"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c r="AB755" s="110"/>
    </row>
    <row r="756" spans="1:28" ht="14.25"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c r="AB756" s="110"/>
    </row>
    <row r="757" spans="1:28" ht="14.25"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c r="AB757" s="110"/>
    </row>
    <row r="758" spans="1:28" ht="14.25"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row>
    <row r="759" spans="1:28" ht="14.25"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c r="AB759" s="110"/>
    </row>
    <row r="760" spans="1:28" ht="14.25"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c r="AB760" s="110"/>
    </row>
    <row r="761" spans="1:28" ht="14.25"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c r="AB761" s="110"/>
    </row>
    <row r="762" spans="1:28" ht="14.25"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c r="AB762" s="110"/>
    </row>
    <row r="763" spans="1:28" ht="14.25"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c r="AB763" s="110"/>
    </row>
    <row r="764" spans="1:28" ht="14.25"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c r="AB764" s="110"/>
    </row>
    <row r="765" spans="1:28" ht="14.25"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c r="AB765" s="110"/>
    </row>
    <row r="766" spans="1:28" ht="14.25"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c r="AB766" s="110"/>
    </row>
    <row r="767" spans="1:28" ht="14.25"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row>
    <row r="768" spans="1:28" ht="14.25"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c r="AB768" s="110"/>
    </row>
    <row r="769" spans="1:28" ht="14.25"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c r="AB769" s="110"/>
    </row>
    <row r="770" spans="1:28" ht="14.25"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c r="AB770" s="110"/>
    </row>
    <row r="771" spans="1:28" ht="14.25"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c r="AB771" s="110"/>
    </row>
    <row r="772" spans="1:28" ht="14.25"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c r="AB772" s="110"/>
    </row>
    <row r="773" spans="1:28" ht="14.25"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c r="AB773" s="110"/>
    </row>
    <row r="774" spans="1:28" ht="14.25"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c r="AB774" s="110"/>
    </row>
    <row r="775" spans="1:28" ht="14.25"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c r="AB775" s="110"/>
    </row>
    <row r="776" spans="1:28" ht="14.25"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c r="AB776" s="110"/>
    </row>
    <row r="777" spans="1:28" ht="14.25"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c r="AB777" s="110"/>
    </row>
    <row r="778" spans="1:28" ht="14.25"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c r="AB778" s="110"/>
    </row>
    <row r="779" spans="1:28" ht="14.25"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c r="AB779" s="110"/>
    </row>
    <row r="780" spans="1:28" ht="14.25"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c r="AB780" s="110"/>
    </row>
    <row r="781" spans="1:28" ht="14.25"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c r="AB781" s="110"/>
    </row>
    <row r="782" spans="1:28" ht="14.25"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c r="AB782" s="110"/>
    </row>
    <row r="783" spans="1:28" ht="14.25"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c r="AB783" s="110"/>
    </row>
    <row r="784" spans="1:28" ht="14.25"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c r="AB784" s="110"/>
    </row>
    <row r="785" spans="1:28" ht="14.25"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c r="AB785" s="110"/>
    </row>
    <row r="786" spans="1:28" ht="14.25"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c r="AB786" s="110"/>
    </row>
    <row r="787" spans="1:28" ht="14.25"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c r="AB787" s="110"/>
    </row>
    <row r="788" spans="1:28" ht="14.25"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c r="AB788" s="110"/>
    </row>
    <row r="789" spans="1:28" ht="14.25"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c r="AB789" s="110"/>
    </row>
    <row r="790" spans="1:28" ht="14.25"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c r="AB790" s="110"/>
    </row>
    <row r="791" spans="1:28" ht="14.25"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c r="AB791" s="110"/>
    </row>
    <row r="792" spans="1:28" ht="14.25"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c r="AB792" s="110"/>
    </row>
    <row r="793" spans="1:28" ht="14.25"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c r="AB793" s="110"/>
    </row>
    <row r="794" spans="1:28" ht="14.25"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row>
    <row r="795" spans="1:28" ht="14.25"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row>
    <row r="796" spans="1:28" ht="14.25"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c r="AB796" s="110"/>
    </row>
    <row r="797" spans="1:28" ht="14.25"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c r="AB797" s="110"/>
    </row>
    <row r="798" spans="1:28" ht="14.25"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c r="AB798" s="110"/>
    </row>
    <row r="799" spans="1:28" ht="14.25"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c r="AB799" s="110"/>
    </row>
    <row r="800" spans="1:28" ht="14.25"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c r="AB800" s="110"/>
    </row>
    <row r="801" spans="1:28" ht="14.25"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c r="AB801" s="110"/>
    </row>
    <row r="802" spans="1:28" ht="14.25"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c r="AB802" s="110"/>
    </row>
    <row r="803" spans="1:28" ht="14.25"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row>
    <row r="804" spans="1:28" ht="14.25"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row>
    <row r="805" spans="1:28" ht="14.25"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row>
    <row r="806" spans="1:28" ht="14.25"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c r="AB806" s="110"/>
    </row>
    <row r="807" spans="1:28" ht="14.25"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c r="AB807" s="110"/>
    </row>
    <row r="808" spans="1:28" ht="14.25"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c r="AB808" s="110"/>
    </row>
    <row r="809" spans="1:28" ht="14.25"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c r="AB809" s="110"/>
    </row>
    <row r="810" spans="1:28" ht="14.25"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c r="AB810" s="110"/>
    </row>
    <row r="811" spans="1:28" ht="14.25"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c r="AB811" s="110"/>
    </row>
    <row r="812" spans="1:28" ht="14.25"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c r="AB812" s="110"/>
    </row>
    <row r="813" spans="1:28" ht="14.25"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row>
    <row r="814" spans="1:28" ht="14.25"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row>
    <row r="815" spans="1:28" ht="14.25"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row>
    <row r="816" spans="1:28" ht="14.25"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row>
    <row r="817" spans="1:28" ht="14.25"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row>
    <row r="818" spans="1:28" ht="14.25"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row>
    <row r="819" spans="1:28" ht="14.25"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c r="AB819" s="110"/>
    </row>
    <row r="820" spans="1:28" ht="14.25"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c r="AB820" s="110"/>
    </row>
    <row r="821" spans="1:28" ht="14.25"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row>
    <row r="822" spans="1:28" ht="14.25"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row>
    <row r="823" spans="1:28" ht="14.25"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row>
    <row r="824" spans="1:28" ht="14.25"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row>
    <row r="825" spans="1:28" ht="14.25"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c r="AB825" s="110"/>
    </row>
    <row r="826" spans="1:28" ht="14.25"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c r="AB826" s="110"/>
    </row>
    <row r="827" spans="1:28" ht="14.25"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c r="AB827" s="110"/>
    </row>
    <row r="828" spans="1:28" ht="14.25"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row>
    <row r="829" spans="1:28" ht="14.25"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row>
    <row r="830" spans="1:28" ht="14.25"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row>
    <row r="831" spans="1:28" ht="14.25"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row>
    <row r="832" spans="1:28" ht="14.25"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row>
    <row r="833" spans="1:28" ht="14.25"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row>
    <row r="834" spans="1:28" ht="14.25"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c r="AB834" s="110"/>
    </row>
    <row r="835" spans="1:28" ht="14.25"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c r="AB835" s="110"/>
    </row>
    <row r="836" spans="1:28" ht="14.25"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row>
    <row r="837" spans="1:28" ht="14.25"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row>
    <row r="838" spans="1:28" ht="14.25"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row>
    <row r="839" spans="1:28" ht="14.25"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row>
    <row r="840" spans="1:28" ht="14.25"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c r="AB840" s="110"/>
    </row>
    <row r="841" spans="1:28" ht="14.25"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c r="AB841" s="110"/>
    </row>
    <row r="842" spans="1:28" ht="14.25"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c r="AB842" s="110"/>
    </row>
    <row r="843" spans="1:28" ht="14.25"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c r="AB843" s="110"/>
    </row>
    <row r="844" spans="1:28" ht="14.25"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c r="AB844" s="110"/>
    </row>
    <row r="845" spans="1:28" ht="14.25"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c r="AB845" s="110"/>
    </row>
    <row r="846" spans="1:28" ht="14.25"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c r="AB846" s="110"/>
    </row>
    <row r="847" spans="1:28" ht="14.25"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c r="AB847" s="110"/>
    </row>
    <row r="848" spans="1:28" ht="14.25"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row>
    <row r="849" spans="1:28" ht="14.25"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row>
    <row r="850" spans="1:28" ht="14.25"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c r="AB850" s="110"/>
    </row>
    <row r="851" spans="1:28" ht="14.25"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c r="AB851" s="110"/>
    </row>
    <row r="852" spans="1:28" ht="14.25"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c r="AB852" s="110"/>
    </row>
    <row r="853" spans="1:28" ht="14.25"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c r="AB853" s="110"/>
    </row>
    <row r="854" spans="1:28" ht="14.25"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c r="AB854" s="110"/>
    </row>
    <row r="855" spans="1:28" ht="14.25"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c r="AB855" s="110"/>
    </row>
    <row r="856" spans="1:28" ht="14.25"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row>
    <row r="857" spans="1:28" ht="14.25"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row>
    <row r="858" spans="1:28" ht="14.25"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row>
    <row r="859" spans="1:28" ht="14.25"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row>
    <row r="860" spans="1:28" ht="14.25"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row>
    <row r="861" spans="1:28" ht="14.25"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row>
    <row r="862" spans="1:28" ht="14.25"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row>
    <row r="863" spans="1:28" ht="14.25"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row>
    <row r="864" spans="1:28" ht="14.25"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row>
    <row r="865" spans="1:28" ht="14.25"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row>
    <row r="866" spans="1:28" ht="14.25"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row>
    <row r="867" spans="1:28" ht="14.25"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row>
    <row r="868" spans="1:28" ht="14.25"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row>
    <row r="869" spans="1:28" ht="14.25"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row>
    <row r="870" spans="1:28" ht="14.25"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row>
    <row r="871" spans="1:28" ht="14.25"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row>
    <row r="872" spans="1:28" ht="14.25"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row>
    <row r="873" spans="1:28" ht="14.25"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row>
    <row r="874" spans="1:28" ht="14.25"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row>
    <row r="875" spans="1:28" ht="14.25"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row>
    <row r="876" spans="1:28" ht="14.25"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row>
    <row r="877" spans="1:28" ht="14.25"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row>
    <row r="878" spans="1:28" ht="14.25"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row>
    <row r="879" spans="1:28" ht="14.25"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row>
    <row r="880" spans="1:28" ht="14.25"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row>
    <row r="881" spans="1:28" ht="14.25"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row>
    <row r="882" spans="1:28" ht="14.25"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row>
    <row r="883" spans="1:28" ht="14.25"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row>
    <row r="884" spans="1:28" ht="14.25"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row>
    <row r="885" spans="1:28" ht="14.25"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row>
    <row r="886" spans="1:28" ht="14.25"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row>
    <row r="887" spans="1:28" ht="14.25"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row>
    <row r="888" spans="1:28" ht="14.25"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row>
    <row r="889" spans="1:28" ht="14.25"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row>
    <row r="890" spans="1:28" ht="14.25"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row>
    <row r="891" spans="1:28" ht="14.25"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row>
    <row r="892" spans="1:28" ht="14.25"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row>
    <row r="893" spans="1:28" ht="14.25"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row>
    <row r="894" spans="1:28" ht="14.25"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row>
    <row r="895" spans="1:28" ht="14.25"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row>
    <row r="896" spans="1:28" ht="14.25"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row>
    <row r="897" spans="1:28" ht="14.25"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row>
    <row r="898" spans="1:28" ht="14.25"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row>
    <row r="899" spans="1:28" ht="14.25"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row>
    <row r="900" spans="1:28" ht="14.25"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row>
    <row r="901" spans="1:28" ht="14.25"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row>
    <row r="902" spans="1:28" ht="14.25"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row>
    <row r="903" spans="1:28" ht="14.25"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row>
    <row r="904" spans="1:28" ht="14.25"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row>
    <row r="905" spans="1:28" ht="14.25"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row>
    <row r="906" spans="1:28" ht="14.25"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row>
    <row r="907" spans="1:28" ht="14.25"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row>
    <row r="908" spans="1:28" ht="14.25"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row>
    <row r="909" spans="1:28" ht="14.25"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row>
    <row r="910" spans="1:28" ht="14.25"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row>
    <row r="911" spans="1:28" ht="14.25"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row>
    <row r="912" spans="1:28" ht="14.25"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row>
    <row r="913" spans="1:28" ht="14.25"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row>
    <row r="914" spans="1:28" ht="14.25"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row>
    <row r="915" spans="1:28" ht="14.25"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row>
    <row r="916" spans="1:28" ht="14.25"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row>
    <row r="917" spans="1:28" ht="14.25"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row>
    <row r="918" spans="1:28" ht="14.25"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row>
    <row r="919" spans="1:28" ht="14.25"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row>
    <row r="920" spans="1:28" ht="14.25"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row>
    <row r="921" spans="1:28" ht="14.25"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row>
    <row r="922" spans="1:28" ht="14.25"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row>
    <row r="923" spans="1:28" ht="14.25"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row>
    <row r="924" spans="1:28" ht="14.25"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row>
    <row r="925" spans="1:28" ht="14.25"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row>
    <row r="926" spans="1:28" ht="14.25"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row>
    <row r="927" spans="1:28" ht="14.25"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row>
    <row r="928" spans="1:28" ht="14.25"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row>
    <row r="929" spans="1:28" ht="14.25"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row>
    <row r="930" spans="1:28" ht="14.25"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row>
    <row r="931" spans="1:28" ht="14.25"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row>
    <row r="932" spans="1:28" ht="14.25"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row>
    <row r="933" spans="1:28" ht="14.25"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row>
    <row r="934" spans="1:28" ht="14.25"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row>
    <row r="935" spans="1:28" ht="14.25"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row>
    <row r="936" spans="1:28" ht="14.25"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row>
    <row r="937" spans="1:28" ht="14.25"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row>
    <row r="938" spans="1:28" ht="14.25"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row>
    <row r="939" spans="1:28" ht="14.25"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row>
    <row r="940" spans="1:28" ht="14.25"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row>
    <row r="941" spans="1:28" ht="14.25"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row>
    <row r="942" spans="1:28" ht="14.25"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row>
    <row r="943" spans="1:28" ht="14.25"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row>
    <row r="944" spans="1:28" ht="14.25"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row>
    <row r="945" spans="1:28" ht="14.25"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row>
    <row r="946" spans="1:28" ht="14.25"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row>
    <row r="947" spans="1:28" ht="14.25"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row>
    <row r="948" spans="1:28" ht="14.25"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row>
    <row r="949" spans="1:28" ht="14.25"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row>
    <row r="950" spans="1:28" ht="14.25"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row>
    <row r="951" spans="1:28" ht="14.25"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row>
    <row r="952" spans="1:28" ht="14.25"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row>
    <row r="953" spans="1:28" ht="14.25"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row>
    <row r="954" spans="1:28" ht="14.25"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row>
    <row r="955" spans="1:28" ht="14.25"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row>
    <row r="956" spans="1:28" ht="14.25"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row>
    <row r="957" spans="1:28" ht="14.25"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row>
    <row r="958" spans="1:28" ht="14.25"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row>
    <row r="959" spans="1:28" ht="14.25"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row>
    <row r="960" spans="1:28" ht="14.25"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row>
    <row r="961" spans="1:28" ht="14.25"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row>
    <row r="962" spans="1:28" ht="14.25"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row>
    <row r="963" spans="1:28" ht="14.25"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row>
    <row r="964" spans="1:28" ht="14.25"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row>
    <row r="965" spans="1:28" ht="14.25"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row>
    <row r="966" spans="1:28" ht="14.25"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row>
    <row r="967" spans="1:28" ht="14.25"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row>
    <row r="968" spans="1:28" ht="14.25"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row>
    <row r="969" spans="1:28" ht="14.25"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row>
    <row r="970" spans="1:28" ht="14.25"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row>
    <row r="971" spans="1:28" ht="14.25"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row>
    <row r="972" spans="1:28" ht="14.25"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row>
    <row r="973" spans="1:28" ht="14.25"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row>
    <row r="974" spans="1:28" ht="14.25"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row>
    <row r="975" spans="1:28" ht="14.25"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row>
    <row r="976" spans="1:28" ht="14.25"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row>
    <row r="977" spans="1:28" ht="14.25"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row>
    <row r="978" spans="1:28" ht="14.25"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row>
    <row r="979" spans="1:28" ht="14.25"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row>
  </sheetData>
  <mergeCells count="105">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4:G56"/>
    <mergeCell ref="H54:I56"/>
    <mergeCell ref="J54:M56"/>
    <mergeCell ref="N54:U56"/>
    <mergeCell ref="V54:AA56"/>
    <mergeCell ref="C57:G57"/>
    <mergeCell ref="H57:I57"/>
    <mergeCell ref="J57:M57"/>
    <mergeCell ref="N57:U57"/>
    <mergeCell ref="V57:AA57"/>
    <mergeCell ref="C40:G40"/>
    <mergeCell ref="K40:AA40"/>
    <mergeCell ref="C41:G41"/>
    <mergeCell ref="K41:AA41"/>
    <mergeCell ref="C44:AA45"/>
    <mergeCell ref="C46:AA51"/>
    <mergeCell ref="C37:G37"/>
    <mergeCell ref="K37:AA37"/>
    <mergeCell ref="C38:G38"/>
    <mergeCell ref="K38:AA38"/>
    <mergeCell ref="C39:G39"/>
    <mergeCell ref="K39:AA39"/>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 footer="0"/>
  <pageSetup paperSize="9" scale="59"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93"/>
  <sheetViews>
    <sheetView showGridLines="0" view="pageBreakPreview" topLeftCell="A38" zoomScale="110" zoomScaleNormal="100" zoomScaleSheetLayoutView="110" workbookViewId="0">
      <selection activeCell="I10" sqref="I10:Q11"/>
    </sheetView>
  </sheetViews>
  <sheetFormatPr baseColWidth="10" defaultColWidth="13.7109375" defaultRowHeight="15" customHeight="1" x14ac:dyDescent="0.2"/>
  <cols>
    <col min="1" max="1" width="3.5703125" style="112" customWidth="1"/>
    <col min="2" max="2" width="2.7109375" style="112" customWidth="1"/>
    <col min="3" max="6" width="2.5703125" style="112" customWidth="1"/>
    <col min="7" max="7" width="4.140625" style="112" customWidth="1"/>
    <col min="8" max="8" width="20.28515625" style="112" customWidth="1"/>
    <col min="9" max="9" width="15.140625" style="112" customWidth="1"/>
    <col min="10" max="10" width="14.28515625" style="112" customWidth="1"/>
    <col min="11" max="12" width="3.28515625" style="112" customWidth="1"/>
    <col min="13" max="15" width="2.5703125" style="112" customWidth="1"/>
    <col min="16" max="16" width="3.28515625" style="112" customWidth="1"/>
    <col min="17" max="17" width="3.42578125" style="112" customWidth="1"/>
    <col min="18" max="18" width="3.5703125" style="112" customWidth="1"/>
    <col min="19" max="19" width="3.140625" style="112" customWidth="1"/>
    <col min="20" max="20" width="7.140625" style="112" customWidth="1"/>
    <col min="21" max="21" width="3.42578125" style="112" customWidth="1"/>
    <col min="22" max="22" width="3.5703125" style="112" customWidth="1"/>
    <col min="23" max="25" width="4.7109375" style="112" customWidth="1"/>
    <col min="26" max="26" width="6.42578125" style="112" customWidth="1"/>
    <col min="27" max="27" width="3.85546875" style="112" customWidth="1"/>
    <col min="28" max="28" width="1.85546875" style="112" customWidth="1"/>
    <col min="29" max="16384" width="13.7109375" style="112"/>
  </cols>
  <sheetData>
    <row r="1" spans="1:28" ht="14.25" customHeight="1" thickBot="1" x14ac:dyDescent="0.25">
      <c r="A1" s="110"/>
      <c r="B1" s="111"/>
      <c r="C1" s="111"/>
      <c r="D1" s="111"/>
      <c r="E1" s="111"/>
      <c r="F1" s="111"/>
      <c r="G1" s="110"/>
      <c r="H1" s="110"/>
      <c r="I1" s="110"/>
      <c r="J1" s="110"/>
      <c r="K1" s="110"/>
      <c r="L1" s="110"/>
      <c r="M1" s="110"/>
      <c r="N1" s="110"/>
      <c r="O1" s="110"/>
      <c r="P1" s="110"/>
      <c r="Q1" s="110"/>
      <c r="R1" s="110"/>
      <c r="S1" s="110"/>
      <c r="T1" s="110"/>
      <c r="U1" s="110"/>
      <c r="V1" s="110"/>
      <c r="W1" s="110"/>
      <c r="X1" s="110"/>
      <c r="Y1" s="110"/>
      <c r="Z1" s="110"/>
      <c r="AA1" s="110"/>
      <c r="AB1" s="110"/>
    </row>
    <row r="2" spans="1:28" ht="45.75" customHeight="1" x14ac:dyDescent="0.2">
      <c r="A2" s="110"/>
      <c r="B2" s="1099"/>
      <c r="C2" s="1078"/>
      <c r="D2" s="1078"/>
      <c r="E2" s="1078"/>
      <c r="F2" s="1078"/>
      <c r="G2" s="1100"/>
      <c r="H2" s="1201" t="s">
        <v>0</v>
      </c>
      <c r="I2" s="1093"/>
      <c r="J2" s="1093"/>
      <c r="K2" s="1093"/>
      <c r="L2" s="1093"/>
      <c r="M2" s="1093"/>
      <c r="N2" s="1093"/>
      <c r="O2" s="1093"/>
      <c r="P2" s="1093"/>
      <c r="Q2" s="1093"/>
      <c r="R2" s="1093"/>
      <c r="S2" s="1093"/>
      <c r="T2" s="1093"/>
      <c r="U2" s="1093"/>
      <c r="V2" s="1093"/>
      <c r="W2" s="1093"/>
      <c r="X2" s="1093"/>
      <c r="Y2" s="1093"/>
      <c r="Z2" s="1093"/>
      <c r="AA2" s="1093"/>
      <c r="AB2" s="1094"/>
    </row>
    <row r="3" spans="1:28" ht="14.25" customHeight="1" x14ac:dyDescent="0.2">
      <c r="A3" s="110"/>
      <c r="B3" s="1101"/>
      <c r="C3" s="1102"/>
      <c r="D3" s="1102"/>
      <c r="E3" s="1102"/>
      <c r="F3" s="1102"/>
      <c r="G3" s="1103"/>
      <c r="H3" s="1108" t="s">
        <v>1</v>
      </c>
      <c r="I3" s="1109"/>
      <c r="J3" s="1109"/>
      <c r="K3" s="1109"/>
      <c r="L3" s="1109"/>
      <c r="M3" s="1109"/>
      <c r="N3" s="1109"/>
      <c r="O3" s="1110"/>
      <c r="P3" s="1108" t="s">
        <v>2</v>
      </c>
      <c r="Q3" s="1109"/>
      <c r="R3" s="1109"/>
      <c r="S3" s="1109"/>
      <c r="T3" s="1109"/>
      <c r="U3" s="1109"/>
      <c r="V3" s="1109"/>
      <c r="W3" s="1109"/>
      <c r="X3" s="1109"/>
      <c r="Y3" s="1109"/>
      <c r="Z3" s="1109"/>
      <c r="AA3" s="1109"/>
      <c r="AB3" s="1111"/>
    </row>
    <row r="4" spans="1:28" ht="21.75" customHeight="1" thickBot="1" x14ac:dyDescent="0.25">
      <c r="A4" s="110"/>
      <c r="B4" s="1080"/>
      <c r="C4" s="1081"/>
      <c r="D4" s="1081"/>
      <c r="E4" s="1081"/>
      <c r="F4" s="1081"/>
      <c r="G4" s="1104"/>
      <c r="H4" s="1112" t="s">
        <v>936</v>
      </c>
      <c r="I4" s="1097"/>
      <c r="J4" s="1097"/>
      <c r="K4" s="1097"/>
      <c r="L4" s="1097"/>
      <c r="M4" s="1097"/>
      <c r="N4" s="1097"/>
      <c r="O4" s="1097"/>
      <c r="P4" s="1097"/>
      <c r="Q4" s="1097"/>
      <c r="R4" s="1097"/>
      <c r="S4" s="1097"/>
      <c r="T4" s="1097"/>
      <c r="U4" s="1097"/>
      <c r="V4" s="1097"/>
      <c r="W4" s="1097"/>
      <c r="X4" s="1097"/>
      <c r="Y4" s="1097"/>
      <c r="Z4" s="1097"/>
      <c r="AA4" s="1097"/>
      <c r="AB4" s="1098"/>
    </row>
    <row r="5" spans="1:28" ht="14.25" customHeight="1" x14ac:dyDescent="0.2">
      <c r="A5" s="110"/>
      <c r="B5" s="110"/>
      <c r="C5" s="110"/>
      <c r="D5" s="110"/>
      <c r="E5" s="110"/>
      <c r="F5" s="110"/>
      <c r="G5" s="110"/>
      <c r="H5" s="113"/>
      <c r="I5" s="113"/>
      <c r="J5" s="113"/>
      <c r="K5" s="113"/>
      <c r="L5" s="113"/>
      <c r="M5" s="113"/>
      <c r="N5" s="113"/>
      <c r="O5" s="113"/>
      <c r="P5" s="113"/>
      <c r="Q5" s="113"/>
      <c r="R5" s="113"/>
      <c r="S5" s="113"/>
      <c r="T5" s="113"/>
      <c r="U5" s="113"/>
      <c r="V5" s="113"/>
      <c r="W5" s="113"/>
      <c r="X5" s="113"/>
      <c r="Y5" s="113"/>
      <c r="Z5" s="113"/>
      <c r="AA5" s="113"/>
      <c r="AB5" s="113"/>
    </row>
    <row r="6" spans="1:28" ht="14.25" customHeight="1" thickBot="1" x14ac:dyDescent="0.25">
      <c r="A6" s="110"/>
      <c r="B6" s="114"/>
      <c r="C6" s="115"/>
      <c r="D6" s="115"/>
      <c r="E6" s="115"/>
      <c r="F6" s="115"/>
      <c r="G6" s="115"/>
      <c r="H6" s="115"/>
      <c r="I6" s="116"/>
      <c r="J6" s="116"/>
      <c r="K6" s="116"/>
      <c r="L6" s="116"/>
      <c r="M6" s="116"/>
      <c r="N6" s="116"/>
      <c r="O6" s="116"/>
      <c r="P6" s="116"/>
      <c r="Q6" s="116"/>
      <c r="R6" s="116"/>
      <c r="S6" s="116"/>
      <c r="T6" s="116"/>
      <c r="U6" s="116"/>
      <c r="V6" s="116"/>
      <c r="W6" s="115"/>
      <c r="X6" s="115"/>
      <c r="Y6" s="115"/>
      <c r="Z6" s="115"/>
      <c r="AA6" s="115"/>
      <c r="AB6" s="117"/>
    </row>
    <row r="7" spans="1:28" ht="15" customHeight="1" x14ac:dyDescent="0.2">
      <c r="A7" s="110"/>
      <c r="B7" s="118"/>
      <c r="C7" s="1077" t="s">
        <v>4</v>
      </c>
      <c r="D7" s="1078"/>
      <c r="E7" s="1078"/>
      <c r="F7" s="1078"/>
      <c r="G7" s="1078"/>
      <c r="H7" s="1079"/>
      <c r="I7" s="1113" t="s">
        <v>204</v>
      </c>
      <c r="J7" s="1078"/>
      <c r="K7" s="1078"/>
      <c r="L7" s="1078"/>
      <c r="M7" s="1078"/>
      <c r="N7" s="1078"/>
      <c r="O7" s="1078"/>
      <c r="P7" s="1078"/>
      <c r="Q7" s="1078"/>
      <c r="R7" s="1078"/>
      <c r="S7" s="1078"/>
      <c r="T7" s="1078"/>
      <c r="U7" s="1078"/>
      <c r="V7" s="1078"/>
      <c r="W7" s="1078"/>
      <c r="X7" s="1078"/>
      <c r="Y7" s="1078"/>
      <c r="Z7" s="1078"/>
      <c r="AA7" s="1079"/>
      <c r="AB7" s="119"/>
    </row>
    <row r="8" spans="1:28" ht="7.9" customHeight="1" thickBot="1" x14ac:dyDescent="0.25">
      <c r="A8" s="110"/>
      <c r="B8" s="118"/>
      <c r="C8" s="1080"/>
      <c r="D8" s="1081"/>
      <c r="E8" s="1081"/>
      <c r="F8" s="1081"/>
      <c r="G8" s="1081"/>
      <c r="H8" s="1082"/>
      <c r="I8" s="1080"/>
      <c r="J8" s="1081"/>
      <c r="K8" s="1081"/>
      <c r="L8" s="1081"/>
      <c r="M8" s="1081"/>
      <c r="N8" s="1081"/>
      <c r="O8" s="1081"/>
      <c r="P8" s="1081"/>
      <c r="Q8" s="1081"/>
      <c r="R8" s="1081"/>
      <c r="S8" s="1081"/>
      <c r="T8" s="1081"/>
      <c r="U8" s="1081"/>
      <c r="V8" s="1081"/>
      <c r="W8" s="1081"/>
      <c r="X8" s="1081"/>
      <c r="Y8" s="1081"/>
      <c r="Z8" s="1081"/>
      <c r="AA8" s="1082"/>
      <c r="AB8" s="119"/>
    </row>
    <row r="9" spans="1:28" ht="14.25" customHeight="1" thickBot="1" x14ac:dyDescent="0.25">
      <c r="A9" s="110"/>
      <c r="B9" s="118"/>
      <c r="C9" s="120"/>
      <c r="D9" s="120"/>
      <c r="E9" s="120"/>
      <c r="F9" s="120"/>
      <c r="G9" s="120"/>
      <c r="H9" s="120"/>
      <c r="I9" s="121"/>
      <c r="J9" s="121"/>
      <c r="K9" s="121"/>
      <c r="L9" s="121"/>
      <c r="M9" s="121"/>
      <c r="N9" s="121"/>
      <c r="O9" s="121"/>
      <c r="P9" s="121"/>
      <c r="Q9" s="121"/>
      <c r="R9" s="121"/>
      <c r="S9" s="121"/>
      <c r="T9" s="121"/>
      <c r="U9" s="121"/>
      <c r="V9" s="121"/>
      <c r="W9" s="120"/>
      <c r="X9" s="120"/>
      <c r="Y9" s="120"/>
      <c r="Z9" s="120"/>
      <c r="AA9" s="120"/>
      <c r="AB9" s="119"/>
    </row>
    <row r="10" spans="1:28" ht="15" customHeight="1" thickBot="1" x14ac:dyDescent="0.25">
      <c r="A10" s="110"/>
      <c r="B10" s="118"/>
      <c r="C10" s="1077" t="s">
        <v>6</v>
      </c>
      <c r="D10" s="1078"/>
      <c r="E10" s="1078"/>
      <c r="F10" s="1078"/>
      <c r="G10" s="1078"/>
      <c r="H10" s="1079"/>
      <c r="I10" s="1195" t="s">
        <v>937</v>
      </c>
      <c r="J10" s="1196"/>
      <c r="K10" s="1196"/>
      <c r="L10" s="1196"/>
      <c r="M10" s="1196"/>
      <c r="N10" s="1196"/>
      <c r="O10" s="1196"/>
      <c r="P10" s="1196"/>
      <c r="Q10" s="1197"/>
      <c r="R10" s="1089" t="s">
        <v>8</v>
      </c>
      <c r="S10" s="1090"/>
      <c r="T10" s="1090"/>
      <c r="U10" s="1091"/>
      <c r="V10" s="1092" t="s">
        <v>9</v>
      </c>
      <c r="W10" s="1093"/>
      <c r="X10" s="1093"/>
      <c r="Y10" s="1093"/>
      <c r="Z10" s="1093"/>
      <c r="AA10" s="1094"/>
      <c r="AB10" s="119"/>
    </row>
    <row r="11" spans="1:28" ht="21" customHeight="1" thickBot="1" x14ac:dyDescent="0.25">
      <c r="A11" s="110"/>
      <c r="B11" s="118"/>
      <c r="C11" s="1080"/>
      <c r="D11" s="1081"/>
      <c r="E11" s="1081"/>
      <c r="F11" s="1081"/>
      <c r="G11" s="1081"/>
      <c r="H11" s="1082"/>
      <c r="I11" s="1198"/>
      <c r="J11" s="1199"/>
      <c r="K11" s="1199"/>
      <c r="L11" s="1199"/>
      <c r="M11" s="1199"/>
      <c r="N11" s="1199"/>
      <c r="O11" s="1199"/>
      <c r="P11" s="1199"/>
      <c r="Q11" s="1200"/>
      <c r="R11" s="1210" t="s">
        <v>938</v>
      </c>
      <c r="S11" s="1090"/>
      <c r="T11" s="1090"/>
      <c r="U11" s="1091"/>
      <c r="V11" s="1096" t="s">
        <v>207</v>
      </c>
      <c r="W11" s="1097"/>
      <c r="X11" s="1097"/>
      <c r="Y11" s="1097"/>
      <c r="Z11" s="1097"/>
      <c r="AA11" s="1098"/>
      <c r="AB11" s="119"/>
    </row>
    <row r="12" spans="1:28" ht="14.25" customHeight="1" thickBot="1" x14ac:dyDescent="0.25">
      <c r="A12" s="110"/>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4"/>
    </row>
    <row r="13" spans="1:28" ht="15" customHeight="1" x14ac:dyDescent="0.2">
      <c r="A13" s="110"/>
      <c r="B13" s="122"/>
      <c r="C13" s="1077" t="s">
        <v>11</v>
      </c>
      <c r="D13" s="1078"/>
      <c r="E13" s="1078"/>
      <c r="F13" s="1078"/>
      <c r="G13" s="1078"/>
      <c r="H13" s="1079"/>
      <c r="I13" s="1205" t="s">
        <v>939</v>
      </c>
      <c r="J13" s="1196"/>
      <c r="K13" s="1196"/>
      <c r="L13" s="1196"/>
      <c r="M13" s="1196"/>
      <c r="N13" s="1196"/>
      <c r="O13" s="1196"/>
      <c r="P13" s="1196"/>
      <c r="Q13" s="1196"/>
      <c r="R13" s="1196"/>
      <c r="S13" s="1206"/>
      <c r="T13" s="1092" t="s">
        <v>13</v>
      </c>
      <c r="U13" s="1093"/>
      <c r="V13" s="1093"/>
      <c r="W13" s="1093"/>
      <c r="X13" s="1093"/>
      <c r="Y13" s="1093"/>
      <c r="Z13" s="1093"/>
      <c r="AA13" s="1094"/>
      <c r="AB13" s="124"/>
    </row>
    <row r="14" spans="1:28" ht="25.9" customHeight="1" thickBot="1" x14ac:dyDescent="0.25">
      <c r="A14" s="110"/>
      <c r="B14" s="122"/>
      <c r="C14" s="1080"/>
      <c r="D14" s="1081"/>
      <c r="E14" s="1081"/>
      <c r="F14" s="1081"/>
      <c r="G14" s="1081"/>
      <c r="H14" s="1082"/>
      <c r="I14" s="1199"/>
      <c r="J14" s="1199"/>
      <c r="K14" s="1199"/>
      <c r="L14" s="1199"/>
      <c r="M14" s="1199"/>
      <c r="N14" s="1199"/>
      <c r="O14" s="1199"/>
      <c r="P14" s="1199"/>
      <c r="Q14" s="1199"/>
      <c r="R14" s="1199"/>
      <c r="S14" s="1207"/>
      <c r="T14" s="1127" t="s">
        <v>209</v>
      </c>
      <c r="U14" s="1097"/>
      <c r="V14" s="1097"/>
      <c r="W14" s="1097"/>
      <c r="X14" s="1097"/>
      <c r="Y14" s="1097"/>
      <c r="Z14" s="1097"/>
      <c r="AA14" s="1098"/>
      <c r="AB14" s="124"/>
    </row>
    <row r="15" spans="1:28" ht="14.25" customHeight="1" thickBot="1" x14ac:dyDescent="0.25">
      <c r="A15" s="110"/>
      <c r="B15" s="122"/>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4"/>
    </row>
    <row r="16" spans="1:28" ht="25.9" customHeight="1" thickBot="1" x14ac:dyDescent="0.25">
      <c r="A16" s="110"/>
      <c r="B16" s="122"/>
      <c r="C16" s="1114" t="s">
        <v>15</v>
      </c>
      <c r="D16" s="1090"/>
      <c r="E16" s="1090"/>
      <c r="F16" s="1090"/>
      <c r="G16" s="1090"/>
      <c r="H16" s="1091"/>
      <c r="I16" s="1202" t="s">
        <v>940</v>
      </c>
      <c r="J16" s="1203"/>
      <c r="K16" s="1203"/>
      <c r="L16" s="1203"/>
      <c r="M16" s="1203"/>
      <c r="N16" s="1203"/>
      <c r="O16" s="1203"/>
      <c r="P16" s="1203"/>
      <c r="Q16" s="1203"/>
      <c r="R16" s="1203"/>
      <c r="S16" s="1203"/>
      <c r="T16" s="1203"/>
      <c r="U16" s="1203"/>
      <c r="V16" s="1203"/>
      <c r="W16" s="1203"/>
      <c r="X16" s="1203"/>
      <c r="Y16" s="1203"/>
      <c r="Z16" s="1203"/>
      <c r="AA16" s="1204"/>
      <c r="AB16" s="124"/>
    </row>
    <row r="17" spans="1:28" ht="16.5" customHeight="1" thickBot="1" x14ac:dyDescent="0.25">
      <c r="A17" s="110"/>
      <c r="B17" s="122"/>
      <c r="C17" s="121"/>
      <c r="D17" s="121"/>
      <c r="E17" s="121"/>
      <c r="F17" s="121"/>
      <c r="G17" s="121"/>
      <c r="H17" s="121"/>
      <c r="I17" s="125"/>
      <c r="J17" s="125"/>
      <c r="K17" s="125"/>
      <c r="L17" s="125"/>
      <c r="M17" s="125"/>
      <c r="N17" s="125"/>
      <c r="O17" s="125"/>
      <c r="P17" s="125"/>
      <c r="Q17" s="125"/>
      <c r="R17" s="125"/>
      <c r="S17" s="125"/>
      <c r="T17" s="125"/>
      <c r="U17" s="125"/>
      <c r="V17" s="125"/>
      <c r="W17" s="125"/>
      <c r="X17" s="125"/>
      <c r="Y17" s="125"/>
      <c r="Z17" s="125"/>
      <c r="AA17" s="125"/>
      <c r="AB17" s="124"/>
    </row>
    <row r="18" spans="1:28" ht="33" customHeight="1" thickBot="1" x14ac:dyDescent="0.25">
      <c r="A18" s="110"/>
      <c r="B18" s="122"/>
      <c r="C18" s="1114" t="s">
        <v>17</v>
      </c>
      <c r="D18" s="1090"/>
      <c r="E18" s="1090"/>
      <c r="F18" s="1090"/>
      <c r="G18" s="1090"/>
      <c r="H18" s="1091"/>
      <c r="I18" s="1202" t="s">
        <v>941</v>
      </c>
      <c r="J18" s="1203"/>
      <c r="K18" s="1203"/>
      <c r="L18" s="1203"/>
      <c r="M18" s="1203"/>
      <c r="N18" s="1203"/>
      <c r="O18" s="1203"/>
      <c r="P18" s="1203"/>
      <c r="Q18" s="1203"/>
      <c r="R18" s="1203"/>
      <c r="S18" s="1203"/>
      <c r="T18" s="1203"/>
      <c r="U18" s="1203"/>
      <c r="V18" s="1203"/>
      <c r="W18" s="1203"/>
      <c r="X18" s="1203"/>
      <c r="Y18" s="1203"/>
      <c r="Z18" s="1203"/>
      <c r="AA18" s="1204"/>
      <c r="AB18" s="124"/>
    </row>
    <row r="19" spans="1:28" ht="16.5" customHeight="1" thickBot="1" x14ac:dyDescent="0.25">
      <c r="A19" s="110"/>
      <c r="B19" s="122"/>
      <c r="C19" s="121"/>
      <c r="D19" s="121"/>
      <c r="E19" s="121"/>
      <c r="F19" s="121"/>
      <c r="G19" s="121"/>
      <c r="H19" s="121"/>
      <c r="I19" s="125"/>
      <c r="J19" s="125"/>
      <c r="K19" s="125"/>
      <c r="L19" s="125"/>
      <c r="M19" s="125"/>
      <c r="N19" s="125"/>
      <c r="O19" s="125"/>
      <c r="P19" s="125"/>
      <c r="Q19" s="125"/>
      <c r="R19" s="125"/>
      <c r="S19" s="125"/>
      <c r="T19" s="125"/>
      <c r="U19" s="125"/>
      <c r="V19" s="125"/>
      <c r="W19" s="125"/>
      <c r="X19" s="125"/>
      <c r="Y19" s="125"/>
      <c r="Z19" s="125"/>
      <c r="AA19" s="125"/>
      <c r="AB19" s="124"/>
    </row>
    <row r="20" spans="1:28" ht="22.5" customHeight="1" x14ac:dyDescent="0.2">
      <c r="A20" s="110"/>
      <c r="B20" s="122"/>
      <c r="C20" s="1116" t="s">
        <v>19</v>
      </c>
      <c r="D20" s="1078"/>
      <c r="E20" s="1078"/>
      <c r="F20" s="1078"/>
      <c r="G20" s="1078"/>
      <c r="H20" s="1079"/>
      <c r="I20" s="1280" t="s">
        <v>942</v>
      </c>
      <c r="J20" s="1196"/>
      <c r="K20" s="1196"/>
      <c r="L20" s="1197"/>
      <c r="M20" s="1092" t="s">
        <v>21</v>
      </c>
      <c r="N20" s="1093"/>
      <c r="O20" s="1093"/>
      <c r="P20" s="1093"/>
      <c r="Q20" s="1093"/>
      <c r="R20" s="1093"/>
      <c r="S20" s="1094"/>
      <c r="T20" s="1092" t="s">
        <v>22</v>
      </c>
      <c r="U20" s="1093"/>
      <c r="V20" s="1093"/>
      <c r="W20" s="1093"/>
      <c r="X20" s="1093"/>
      <c r="Y20" s="1093"/>
      <c r="Z20" s="1093"/>
      <c r="AA20" s="1094"/>
      <c r="AB20" s="124"/>
    </row>
    <row r="21" spans="1:28" ht="13.9" customHeight="1" thickBot="1" x14ac:dyDescent="0.25">
      <c r="A21" s="110"/>
      <c r="B21" s="122"/>
      <c r="C21" s="1080"/>
      <c r="D21" s="1081"/>
      <c r="E21" s="1081"/>
      <c r="F21" s="1081"/>
      <c r="G21" s="1081"/>
      <c r="H21" s="1082"/>
      <c r="I21" s="1198"/>
      <c r="J21" s="1199"/>
      <c r="K21" s="1199"/>
      <c r="L21" s="1200"/>
      <c r="M21" s="1281" t="s">
        <v>213</v>
      </c>
      <c r="N21" s="1282"/>
      <c r="O21" s="1282"/>
      <c r="P21" s="1282"/>
      <c r="Q21" s="1282"/>
      <c r="R21" s="1282"/>
      <c r="S21" s="1283"/>
      <c r="T21" s="1284" t="s">
        <v>24</v>
      </c>
      <c r="U21" s="1285"/>
      <c r="V21" s="1285"/>
      <c r="W21" s="1285"/>
      <c r="X21" s="1285"/>
      <c r="Y21" s="1285"/>
      <c r="Z21" s="1285"/>
      <c r="AA21" s="1286"/>
      <c r="AB21" s="124"/>
    </row>
    <row r="22" spans="1:28" ht="14.25" customHeight="1" thickBot="1" x14ac:dyDescent="0.25">
      <c r="A22" s="110"/>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4"/>
    </row>
    <row r="23" spans="1:28" ht="25.15" customHeight="1" x14ac:dyDescent="0.2">
      <c r="A23" s="110"/>
      <c r="B23" s="122"/>
      <c r="C23" s="1092" t="s">
        <v>25</v>
      </c>
      <c r="D23" s="1093"/>
      <c r="E23" s="1093"/>
      <c r="F23" s="1093"/>
      <c r="G23" s="1093"/>
      <c r="H23" s="1093"/>
      <c r="I23" s="1094"/>
      <c r="J23" s="1092" t="s">
        <v>26</v>
      </c>
      <c r="K23" s="1093"/>
      <c r="L23" s="1093"/>
      <c r="M23" s="1093"/>
      <c r="N23" s="1093"/>
      <c r="O23" s="1093"/>
      <c r="P23" s="1094"/>
      <c r="Q23" s="1092" t="s">
        <v>27</v>
      </c>
      <c r="R23" s="1093"/>
      <c r="S23" s="1093"/>
      <c r="T23" s="1093"/>
      <c r="U23" s="1093"/>
      <c r="V23" s="1093"/>
      <c r="W23" s="1093"/>
      <c r="X23" s="1093"/>
      <c r="Y23" s="1093"/>
      <c r="Z23" s="1093"/>
      <c r="AA23" s="1094"/>
      <c r="AB23" s="124"/>
    </row>
    <row r="24" spans="1:28" ht="14.45" customHeight="1" thickBot="1" x14ac:dyDescent="0.25">
      <c r="A24" s="110"/>
      <c r="B24" s="291"/>
      <c r="C24" s="343" t="s">
        <v>943</v>
      </c>
      <c r="D24" s="343"/>
      <c r="E24" s="343"/>
      <c r="F24" s="343"/>
      <c r="G24" s="343"/>
      <c r="H24" s="344"/>
      <c r="J24" s="1127" t="s">
        <v>215</v>
      </c>
      <c r="K24" s="1097"/>
      <c r="L24" s="1097"/>
      <c r="M24" s="1097"/>
      <c r="N24" s="1097"/>
      <c r="O24" s="1097"/>
      <c r="P24" s="1098"/>
      <c r="Q24" s="1128" t="s">
        <v>216</v>
      </c>
      <c r="R24" s="1097"/>
      <c r="S24" s="1097"/>
      <c r="T24" s="1097"/>
      <c r="U24" s="1097"/>
      <c r="V24" s="1097"/>
      <c r="W24" s="1097"/>
      <c r="X24" s="1097"/>
      <c r="Y24" s="1097"/>
      <c r="Z24" s="1097"/>
      <c r="AA24" s="1098"/>
      <c r="AB24" s="124"/>
    </row>
    <row r="25" spans="1:28" ht="14.25" customHeight="1" thickBot="1" x14ac:dyDescent="0.25">
      <c r="A25" s="110"/>
      <c r="B25" s="122"/>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4"/>
    </row>
    <row r="26" spans="1:28" ht="21.6" customHeight="1" thickBot="1" x14ac:dyDescent="0.25">
      <c r="A26" s="110"/>
      <c r="B26" s="122"/>
      <c r="C26" s="1114" t="s">
        <v>31</v>
      </c>
      <c r="D26" s="1090"/>
      <c r="E26" s="1090"/>
      <c r="F26" s="1090"/>
      <c r="G26" s="1090"/>
      <c r="H26" s="1091"/>
      <c r="I26" s="1269" t="s">
        <v>944</v>
      </c>
      <c r="J26" s="1090"/>
      <c r="K26" s="1090"/>
      <c r="L26" s="1090"/>
      <c r="M26" s="1090"/>
      <c r="N26" s="1090"/>
      <c r="O26" s="1090"/>
      <c r="P26" s="1090"/>
      <c r="Q26" s="1090"/>
      <c r="R26" s="1090"/>
      <c r="S26" s="1090"/>
      <c r="T26" s="1090"/>
      <c r="U26" s="1090"/>
      <c r="V26" s="1090"/>
      <c r="W26" s="1090"/>
      <c r="X26" s="1090"/>
      <c r="Y26" s="1090"/>
      <c r="Z26" s="1090"/>
      <c r="AA26" s="1091"/>
      <c r="AB26" s="124"/>
    </row>
    <row r="27" spans="1:28" ht="14.25" customHeight="1" thickBot="1" x14ac:dyDescent="0.25">
      <c r="A27" s="110"/>
      <c r="B27" s="122"/>
      <c r="C27" s="121"/>
      <c r="D27" s="121"/>
      <c r="E27" s="121"/>
      <c r="F27" s="121"/>
      <c r="G27" s="121"/>
      <c r="H27" s="121"/>
      <c r="I27" s="125"/>
      <c r="J27" s="125"/>
      <c r="K27" s="125"/>
      <c r="L27" s="125"/>
      <c r="M27" s="125"/>
      <c r="N27" s="125"/>
      <c r="O27" s="125"/>
      <c r="P27" s="125"/>
      <c r="Q27" s="125"/>
      <c r="R27" s="125"/>
      <c r="S27" s="125"/>
      <c r="T27" s="125"/>
      <c r="U27" s="125"/>
      <c r="V27" s="125"/>
      <c r="W27" s="125"/>
      <c r="X27" s="125"/>
      <c r="Y27" s="125"/>
      <c r="Z27" s="125"/>
      <c r="AA27" s="125"/>
      <c r="AB27" s="124"/>
    </row>
    <row r="28" spans="1:28" ht="44.45" customHeight="1" thickBot="1" x14ac:dyDescent="0.25">
      <c r="A28" s="110"/>
      <c r="B28" s="122"/>
      <c r="C28" s="1209" t="s">
        <v>32</v>
      </c>
      <c r="D28" s="1090"/>
      <c r="E28" s="1090"/>
      <c r="F28" s="1090"/>
      <c r="G28" s="1090"/>
      <c r="H28" s="1091"/>
      <c r="I28" s="1287">
        <v>0.91</v>
      </c>
      <c r="J28" s="1121"/>
      <c r="K28" s="1122" t="s">
        <v>33</v>
      </c>
      <c r="L28" s="1090"/>
      <c r="M28" s="1090"/>
      <c r="N28" s="1091"/>
      <c r="O28" s="1123" t="s">
        <v>34</v>
      </c>
      <c r="P28" s="1090"/>
      <c r="Q28" s="1090"/>
      <c r="R28" s="1091"/>
      <c r="S28" s="126"/>
      <c r="T28" s="1124" t="s">
        <v>35</v>
      </c>
      <c r="U28" s="1090"/>
      <c r="V28" s="1091"/>
      <c r="W28" s="127" t="s">
        <v>94</v>
      </c>
      <c r="X28" s="1125" t="s">
        <v>37</v>
      </c>
      <c r="Y28" s="1090"/>
      <c r="Z28" s="1091"/>
      <c r="AA28" s="128"/>
      <c r="AB28" s="124"/>
    </row>
    <row r="29" spans="1:28" ht="14.25" customHeight="1" thickBot="1" x14ac:dyDescent="0.25">
      <c r="A29" s="110"/>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4"/>
    </row>
    <row r="30" spans="1:28" ht="15" customHeight="1" x14ac:dyDescent="0.25">
      <c r="A30" s="110"/>
      <c r="B30" s="122"/>
      <c r="C30" s="1144" t="s">
        <v>38</v>
      </c>
      <c r="D30" s="1078"/>
      <c r="E30" s="1078"/>
      <c r="F30" s="1078"/>
      <c r="G30" s="1078"/>
      <c r="H30" s="1078"/>
      <c r="I30" s="1078"/>
      <c r="J30" s="1079"/>
      <c r="K30" s="1146" t="s">
        <v>39</v>
      </c>
      <c r="L30" s="1093"/>
      <c r="M30" s="1093"/>
      <c r="N30" s="1093"/>
      <c r="O30" s="1093"/>
      <c r="P30" s="1093"/>
      <c r="Q30" s="1093"/>
      <c r="R30" s="1147"/>
      <c r="S30" s="1211" t="s">
        <v>40</v>
      </c>
      <c r="T30" s="1093"/>
      <c r="U30" s="1093"/>
      <c r="V30" s="1093"/>
      <c r="W30" s="1147"/>
      <c r="X30" s="1149" t="s">
        <v>41</v>
      </c>
      <c r="Y30" s="1093"/>
      <c r="Z30" s="1093"/>
      <c r="AA30" s="1094"/>
      <c r="AB30" s="124"/>
    </row>
    <row r="31" spans="1:28" ht="14.25" customHeight="1" x14ac:dyDescent="0.2">
      <c r="A31" s="110"/>
      <c r="B31" s="122"/>
      <c r="C31" s="1101"/>
      <c r="D31" s="1102"/>
      <c r="E31" s="1102"/>
      <c r="F31" s="1102"/>
      <c r="G31" s="1102"/>
      <c r="H31" s="1102"/>
      <c r="I31" s="1102"/>
      <c r="J31" s="1145"/>
      <c r="K31" s="1150" t="s">
        <v>42</v>
      </c>
      <c r="L31" s="1109"/>
      <c r="M31" s="1109"/>
      <c r="N31" s="1110"/>
      <c r="O31" s="1151" t="s">
        <v>43</v>
      </c>
      <c r="P31" s="1109"/>
      <c r="Q31" s="1109"/>
      <c r="R31" s="1110"/>
      <c r="S31" s="1151" t="s">
        <v>42</v>
      </c>
      <c r="T31" s="1110"/>
      <c r="U31" s="1151" t="s">
        <v>43</v>
      </c>
      <c r="V31" s="1109"/>
      <c r="W31" s="1110"/>
      <c r="X31" s="1151" t="s">
        <v>42</v>
      </c>
      <c r="Y31" s="1110"/>
      <c r="Z31" s="1151" t="s">
        <v>43</v>
      </c>
      <c r="AA31" s="1111"/>
      <c r="AB31" s="124"/>
    </row>
    <row r="32" spans="1:28" ht="15" customHeight="1" thickBot="1" x14ac:dyDescent="0.25">
      <c r="A32" s="110"/>
      <c r="B32" s="122"/>
      <c r="C32" s="1080"/>
      <c r="D32" s="1081"/>
      <c r="E32" s="1081"/>
      <c r="F32" s="1081"/>
      <c r="G32" s="1081"/>
      <c r="H32" s="1081"/>
      <c r="I32" s="1081"/>
      <c r="J32" s="1082"/>
      <c r="K32" s="1141">
        <v>0</v>
      </c>
      <c r="L32" s="1097"/>
      <c r="M32" s="1097"/>
      <c r="N32" s="1142"/>
      <c r="O32" s="1143">
        <v>0.79</v>
      </c>
      <c r="P32" s="1097"/>
      <c r="Q32" s="1097"/>
      <c r="R32" s="1142"/>
      <c r="S32" s="1143">
        <v>0.8</v>
      </c>
      <c r="T32" s="1142"/>
      <c r="U32" s="1143">
        <v>0.89</v>
      </c>
      <c r="V32" s="1097"/>
      <c r="W32" s="1142"/>
      <c r="X32" s="1143">
        <v>0.9</v>
      </c>
      <c r="Y32" s="1142"/>
      <c r="Z32" s="1143">
        <v>1</v>
      </c>
      <c r="AA32" s="1098"/>
      <c r="AB32" s="124"/>
    </row>
    <row r="33" spans="1:28" ht="14.25" customHeight="1" thickBot="1" x14ac:dyDescent="0.25">
      <c r="A33" s="110"/>
      <c r="B33" s="122"/>
      <c r="C33" s="123"/>
      <c r="D33" s="123"/>
      <c r="E33" s="123"/>
      <c r="F33" s="123"/>
      <c r="G33" s="123"/>
      <c r="H33" s="123"/>
      <c r="I33" s="123"/>
      <c r="J33" s="123"/>
      <c r="K33" s="123"/>
      <c r="L33" s="123"/>
      <c r="M33" s="123"/>
      <c r="N33" s="123"/>
      <c r="O33" s="123"/>
      <c r="P33" s="123"/>
      <c r="Q33" s="123"/>
      <c r="R33" s="123"/>
      <c r="S33" s="123"/>
      <c r="T33" s="345" t="s">
        <v>541</v>
      </c>
      <c r="U33" s="123"/>
      <c r="V33" s="123"/>
      <c r="W33" s="123"/>
      <c r="X33" s="123"/>
      <c r="Y33" s="123"/>
      <c r="Z33" s="123"/>
      <c r="AA33" s="123"/>
      <c r="AB33" s="124"/>
    </row>
    <row r="34" spans="1:28" ht="14.25" customHeight="1" thickBot="1" x14ac:dyDescent="0.25">
      <c r="A34" s="111"/>
      <c r="B34" s="129"/>
      <c r="C34" s="1129" t="s">
        <v>44</v>
      </c>
      <c r="D34" s="1130"/>
      <c r="E34" s="1130"/>
      <c r="F34" s="1130"/>
      <c r="G34" s="1130"/>
      <c r="H34" s="1130"/>
      <c r="I34" s="1130"/>
      <c r="J34" s="1130"/>
      <c r="K34" s="1130"/>
      <c r="L34" s="1130"/>
      <c r="M34" s="1130"/>
      <c r="N34" s="1130"/>
      <c r="O34" s="1130"/>
      <c r="P34" s="1130"/>
      <c r="Q34" s="1130"/>
      <c r="R34" s="1130"/>
      <c r="S34" s="1130"/>
      <c r="T34" s="1130"/>
      <c r="U34" s="1130"/>
      <c r="V34" s="1130"/>
      <c r="W34" s="1130"/>
      <c r="X34" s="1130"/>
      <c r="Y34" s="1130"/>
      <c r="Z34" s="1130"/>
      <c r="AA34" s="1131"/>
      <c r="AB34" s="124"/>
    </row>
    <row r="35" spans="1:28" ht="32.25" customHeight="1" x14ac:dyDescent="0.2">
      <c r="A35" s="111"/>
      <c r="B35" s="129"/>
      <c r="C35" s="1132" t="s">
        <v>45</v>
      </c>
      <c r="D35" s="1133"/>
      <c r="E35" s="1133"/>
      <c r="F35" s="1133"/>
      <c r="G35" s="1134"/>
      <c r="H35" s="1138" t="s">
        <v>945</v>
      </c>
      <c r="I35" s="1138" t="s">
        <v>946</v>
      </c>
      <c r="J35" s="1140" t="s">
        <v>98</v>
      </c>
      <c r="K35" s="1132" t="s">
        <v>49</v>
      </c>
      <c r="L35" s="1133"/>
      <c r="M35" s="1133"/>
      <c r="N35" s="1133"/>
      <c r="O35" s="1133"/>
      <c r="P35" s="1133"/>
      <c r="Q35" s="1133"/>
      <c r="R35" s="1133"/>
      <c r="S35" s="1133"/>
      <c r="T35" s="1133"/>
      <c r="U35" s="1133"/>
      <c r="V35" s="1133"/>
      <c r="W35" s="1133"/>
      <c r="X35" s="1133"/>
      <c r="Y35" s="1133"/>
      <c r="Z35" s="1133"/>
      <c r="AA35" s="1134"/>
      <c r="AB35" s="124"/>
    </row>
    <row r="36" spans="1:28" ht="11.45" customHeight="1" thickBot="1" x14ac:dyDescent="0.25">
      <c r="A36" s="111"/>
      <c r="B36" s="129"/>
      <c r="C36" s="1135"/>
      <c r="D36" s="1136"/>
      <c r="E36" s="1136"/>
      <c r="F36" s="1136"/>
      <c r="G36" s="1137"/>
      <c r="H36" s="1139"/>
      <c r="I36" s="1139"/>
      <c r="J36" s="1139"/>
      <c r="K36" s="1135"/>
      <c r="L36" s="1136"/>
      <c r="M36" s="1136"/>
      <c r="N36" s="1136"/>
      <c r="O36" s="1136"/>
      <c r="P36" s="1136"/>
      <c r="Q36" s="1136"/>
      <c r="R36" s="1136"/>
      <c r="S36" s="1136"/>
      <c r="T36" s="1136"/>
      <c r="U36" s="1136"/>
      <c r="V36" s="1136"/>
      <c r="W36" s="1136"/>
      <c r="X36" s="1136"/>
      <c r="Y36" s="1136"/>
      <c r="Z36" s="1136"/>
      <c r="AA36" s="1137"/>
      <c r="AB36" s="124"/>
    </row>
    <row r="37" spans="1:28" ht="279" customHeight="1" x14ac:dyDescent="0.2">
      <c r="A37" s="111"/>
      <c r="B37" s="129"/>
      <c r="C37" s="1152" t="s">
        <v>224</v>
      </c>
      <c r="D37" s="1153"/>
      <c r="E37" s="1153"/>
      <c r="F37" s="1153"/>
      <c r="G37" s="1154"/>
      <c r="H37" s="346">
        <f>73+42+59</f>
        <v>174</v>
      </c>
      <c r="I37" s="346">
        <f>75+44+76</f>
        <v>195</v>
      </c>
      <c r="J37" s="137">
        <f>+H37/I37</f>
        <v>0.89230769230769236</v>
      </c>
      <c r="K37" s="1291" t="s">
        <v>947</v>
      </c>
      <c r="L37" s="1292"/>
      <c r="M37" s="1292"/>
      <c r="N37" s="1292"/>
      <c r="O37" s="1292"/>
      <c r="P37" s="1292"/>
      <c r="Q37" s="1292"/>
      <c r="R37" s="1292"/>
      <c r="S37" s="1292"/>
      <c r="T37" s="1292"/>
      <c r="U37" s="1292"/>
      <c r="V37" s="1292"/>
      <c r="W37" s="1292"/>
      <c r="X37" s="1292"/>
      <c r="Y37" s="1292"/>
      <c r="Z37" s="1292"/>
      <c r="AA37" s="1293"/>
      <c r="AB37" s="124"/>
    </row>
    <row r="38" spans="1:28" ht="178.15" customHeight="1" x14ac:dyDescent="0.2">
      <c r="A38" s="111"/>
      <c r="B38" s="129"/>
      <c r="C38" s="1152" t="s">
        <v>226</v>
      </c>
      <c r="D38" s="1153"/>
      <c r="E38" s="1153"/>
      <c r="F38" s="1153"/>
      <c r="G38" s="1154"/>
      <c r="H38" s="347">
        <f>28+53+41</f>
        <v>122</v>
      </c>
      <c r="I38" s="347">
        <f>35+53+41</f>
        <v>129</v>
      </c>
      <c r="J38" s="348">
        <f>+H38/I38</f>
        <v>0.94573643410852715</v>
      </c>
      <c r="K38" s="1288" t="s">
        <v>948</v>
      </c>
      <c r="L38" s="1289"/>
      <c r="M38" s="1289"/>
      <c r="N38" s="1289"/>
      <c r="O38" s="1289"/>
      <c r="P38" s="1289"/>
      <c r="Q38" s="1289"/>
      <c r="R38" s="1289"/>
      <c r="S38" s="1289"/>
      <c r="T38" s="1289"/>
      <c r="U38" s="1289"/>
      <c r="V38" s="1289"/>
      <c r="W38" s="1289"/>
      <c r="X38" s="1289"/>
      <c r="Y38" s="1289"/>
      <c r="Z38" s="1289"/>
      <c r="AA38" s="1290"/>
      <c r="AB38" s="124"/>
    </row>
    <row r="39" spans="1:28" ht="283.89999999999998" customHeight="1" x14ac:dyDescent="0.2">
      <c r="A39" s="111"/>
      <c r="B39" s="129"/>
      <c r="C39" s="1152" t="s">
        <v>228</v>
      </c>
      <c r="D39" s="1153"/>
      <c r="E39" s="1153"/>
      <c r="F39" s="1153"/>
      <c r="G39" s="1154"/>
      <c r="H39" s="347"/>
      <c r="I39" s="347"/>
      <c r="J39" s="349" t="e">
        <f>+H39/I39</f>
        <v>#DIV/0!</v>
      </c>
      <c r="K39" s="1288"/>
      <c r="L39" s="1289"/>
      <c r="M39" s="1289"/>
      <c r="N39" s="1289"/>
      <c r="O39" s="1289"/>
      <c r="P39" s="1289"/>
      <c r="Q39" s="1289"/>
      <c r="R39" s="1289"/>
      <c r="S39" s="1289"/>
      <c r="T39" s="1289"/>
      <c r="U39" s="1289"/>
      <c r="V39" s="1289"/>
      <c r="W39" s="1289"/>
      <c r="X39" s="1289"/>
      <c r="Y39" s="1289"/>
      <c r="Z39" s="1289"/>
      <c r="AA39" s="1290"/>
      <c r="AB39" s="124"/>
    </row>
    <row r="40" spans="1:28" ht="212.45" customHeight="1" thickBot="1" x14ac:dyDescent="0.25">
      <c r="A40" s="111"/>
      <c r="B40" s="129"/>
      <c r="C40" s="1152" t="s">
        <v>229</v>
      </c>
      <c r="D40" s="1153"/>
      <c r="E40" s="1153"/>
      <c r="F40" s="1153"/>
      <c r="G40" s="1154"/>
      <c r="H40" s="347"/>
      <c r="I40" s="347"/>
      <c r="J40" s="349" t="e">
        <f>+H40/I40</f>
        <v>#DIV/0!</v>
      </c>
      <c r="K40" s="1288"/>
      <c r="L40" s="1289"/>
      <c r="M40" s="1289"/>
      <c r="N40" s="1289"/>
      <c r="O40" s="1289"/>
      <c r="P40" s="1289"/>
      <c r="Q40" s="1289"/>
      <c r="R40" s="1289"/>
      <c r="S40" s="1289"/>
      <c r="T40" s="1289"/>
      <c r="U40" s="1289"/>
      <c r="V40" s="1289"/>
      <c r="W40" s="1289"/>
      <c r="X40" s="1289"/>
      <c r="Y40" s="1289"/>
      <c r="Z40" s="1289"/>
      <c r="AA40" s="1290"/>
      <c r="AB40" s="124"/>
    </row>
    <row r="41" spans="1:28" ht="15.75" customHeight="1" thickBot="1" x14ac:dyDescent="0.25">
      <c r="A41" s="111"/>
      <c r="B41" s="129"/>
      <c r="C41" s="1158" t="s">
        <v>68</v>
      </c>
      <c r="D41" s="1159"/>
      <c r="E41" s="1159"/>
      <c r="F41" s="1159"/>
      <c r="G41" s="1160"/>
      <c r="H41" s="138"/>
      <c r="I41" s="138"/>
      <c r="J41" s="139"/>
      <c r="K41" s="1161"/>
      <c r="L41" s="1159"/>
      <c r="M41" s="1159"/>
      <c r="N41" s="1159"/>
      <c r="O41" s="1159"/>
      <c r="P41" s="1159"/>
      <c r="Q41" s="1159"/>
      <c r="R41" s="1159"/>
      <c r="S41" s="1159"/>
      <c r="T41" s="1159"/>
      <c r="U41" s="1159"/>
      <c r="V41" s="1159"/>
      <c r="W41" s="1159"/>
      <c r="X41" s="1159"/>
      <c r="Y41" s="1159"/>
      <c r="Z41" s="1159"/>
      <c r="AA41" s="1160"/>
      <c r="AB41" s="124"/>
    </row>
    <row r="42" spans="1:28" ht="5.25" customHeight="1" x14ac:dyDescent="0.2">
      <c r="A42" s="111"/>
      <c r="B42" s="129"/>
      <c r="C42" s="140"/>
      <c r="D42" s="140"/>
      <c r="E42" s="140"/>
      <c r="F42" s="140"/>
      <c r="G42" s="140"/>
      <c r="H42" s="141"/>
      <c r="I42" s="141"/>
      <c r="J42" s="142"/>
      <c r="K42" s="140"/>
      <c r="L42" s="140"/>
      <c r="M42" s="140"/>
      <c r="N42" s="140"/>
      <c r="O42" s="140"/>
      <c r="P42" s="140"/>
      <c r="Q42" s="140"/>
      <c r="R42" s="140"/>
      <c r="S42" s="140"/>
      <c r="T42" s="140"/>
      <c r="U42" s="140"/>
      <c r="V42" s="140"/>
      <c r="W42" s="140"/>
      <c r="X42" s="140"/>
      <c r="Y42" s="140"/>
      <c r="Z42" s="140"/>
      <c r="AA42" s="140"/>
      <c r="AB42" s="124"/>
    </row>
    <row r="43" spans="1:28" ht="14.25" customHeight="1" thickBot="1" x14ac:dyDescent="0.25">
      <c r="A43" s="111"/>
      <c r="B43" s="129"/>
      <c r="C43" s="140"/>
      <c r="D43" s="140"/>
      <c r="E43" s="140"/>
      <c r="F43" s="140"/>
      <c r="G43" s="140"/>
      <c r="H43" s="141"/>
      <c r="I43" s="141"/>
      <c r="J43" s="142"/>
      <c r="K43" s="140"/>
      <c r="L43" s="140"/>
      <c r="M43" s="140"/>
      <c r="N43" s="140"/>
      <c r="O43" s="140"/>
      <c r="P43" s="140"/>
      <c r="Q43" s="140"/>
      <c r="R43" s="140"/>
      <c r="S43" s="140"/>
      <c r="T43" s="140"/>
      <c r="U43" s="140"/>
      <c r="V43" s="140"/>
      <c r="W43" s="140"/>
      <c r="X43" s="140"/>
      <c r="Y43" s="140"/>
      <c r="Z43" s="140"/>
      <c r="AA43" s="140"/>
      <c r="AB43" s="124"/>
    </row>
    <row r="44" spans="1:28" ht="14.25" customHeight="1" x14ac:dyDescent="0.2">
      <c r="A44" s="111"/>
      <c r="B44" s="129"/>
      <c r="C44" s="1132" t="s">
        <v>69</v>
      </c>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c r="Z44" s="1133"/>
      <c r="AA44" s="1134"/>
      <c r="AB44" s="124"/>
    </row>
    <row r="45" spans="1:28" ht="14.25" customHeight="1" thickBot="1" x14ac:dyDescent="0.25">
      <c r="A45" s="110"/>
      <c r="B45" s="122"/>
      <c r="C45" s="1162"/>
      <c r="D45" s="1163"/>
      <c r="E45" s="1163"/>
      <c r="F45" s="1163"/>
      <c r="G45" s="1163"/>
      <c r="H45" s="1163"/>
      <c r="I45" s="1163"/>
      <c r="J45" s="1163"/>
      <c r="K45" s="1163"/>
      <c r="L45" s="1163"/>
      <c r="M45" s="1163"/>
      <c r="N45" s="1163"/>
      <c r="O45" s="1163"/>
      <c r="P45" s="1163"/>
      <c r="Q45" s="1163"/>
      <c r="R45" s="1163"/>
      <c r="S45" s="1163"/>
      <c r="T45" s="1163"/>
      <c r="U45" s="1163"/>
      <c r="V45" s="1163"/>
      <c r="W45" s="1163"/>
      <c r="X45" s="1163"/>
      <c r="Y45" s="1163"/>
      <c r="Z45" s="1163"/>
      <c r="AA45" s="1164"/>
      <c r="AB45" s="124"/>
    </row>
    <row r="46" spans="1:28" ht="14.25" customHeight="1" x14ac:dyDescent="0.2">
      <c r="A46" s="110"/>
      <c r="B46" s="122"/>
      <c r="C46" s="1250"/>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c r="Z46" s="1133"/>
      <c r="AA46" s="1134"/>
      <c r="AB46" s="124"/>
    </row>
    <row r="47" spans="1:28" ht="14.25" customHeight="1" x14ac:dyDescent="0.2">
      <c r="A47" s="110"/>
      <c r="B47" s="122"/>
      <c r="C47" s="1162"/>
      <c r="D47" s="1166"/>
      <c r="E47" s="1166"/>
      <c r="F47" s="1166"/>
      <c r="G47" s="1166"/>
      <c r="H47" s="1166"/>
      <c r="I47" s="1166"/>
      <c r="J47" s="1166"/>
      <c r="K47" s="1166"/>
      <c r="L47" s="1166"/>
      <c r="M47" s="1166"/>
      <c r="N47" s="1166"/>
      <c r="O47" s="1166"/>
      <c r="P47" s="1166"/>
      <c r="Q47" s="1166"/>
      <c r="R47" s="1166"/>
      <c r="S47" s="1166"/>
      <c r="T47" s="1166"/>
      <c r="U47" s="1166"/>
      <c r="V47" s="1166"/>
      <c r="W47" s="1166"/>
      <c r="X47" s="1166"/>
      <c r="Y47" s="1166"/>
      <c r="Z47" s="1166"/>
      <c r="AA47" s="1164"/>
      <c r="AB47" s="124"/>
    </row>
    <row r="48" spans="1:28" ht="14.25" customHeight="1" x14ac:dyDescent="0.2">
      <c r="A48" s="110"/>
      <c r="B48" s="122"/>
      <c r="C48" s="1162"/>
      <c r="D48" s="1166"/>
      <c r="E48" s="1166"/>
      <c r="F48" s="1166"/>
      <c r="G48" s="1166"/>
      <c r="H48" s="1166"/>
      <c r="I48" s="1166"/>
      <c r="J48" s="1166"/>
      <c r="K48" s="1166"/>
      <c r="L48" s="1166"/>
      <c r="M48" s="1166"/>
      <c r="N48" s="1166"/>
      <c r="O48" s="1166"/>
      <c r="P48" s="1166"/>
      <c r="Q48" s="1166"/>
      <c r="R48" s="1166"/>
      <c r="S48" s="1166"/>
      <c r="T48" s="1166"/>
      <c r="U48" s="1166"/>
      <c r="V48" s="1166"/>
      <c r="W48" s="1166"/>
      <c r="X48" s="1166"/>
      <c r="Y48" s="1166"/>
      <c r="Z48" s="1166"/>
      <c r="AA48" s="1164"/>
      <c r="AB48" s="124"/>
    </row>
    <row r="49" spans="1:28" ht="14.25" customHeight="1" x14ac:dyDescent="0.2">
      <c r="A49" s="110"/>
      <c r="B49" s="122"/>
      <c r="C49" s="1162"/>
      <c r="D49" s="1166"/>
      <c r="E49" s="1166"/>
      <c r="F49" s="1166"/>
      <c r="G49" s="1166"/>
      <c r="H49" s="1166"/>
      <c r="I49" s="1166"/>
      <c r="J49" s="1166"/>
      <c r="K49" s="1166"/>
      <c r="L49" s="1166"/>
      <c r="M49" s="1166"/>
      <c r="N49" s="1166"/>
      <c r="O49" s="1166"/>
      <c r="P49" s="1166"/>
      <c r="Q49" s="1166"/>
      <c r="R49" s="1166"/>
      <c r="S49" s="1166"/>
      <c r="T49" s="1166"/>
      <c r="U49" s="1166"/>
      <c r="V49" s="1166"/>
      <c r="W49" s="1166"/>
      <c r="X49" s="1166"/>
      <c r="Y49" s="1166"/>
      <c r="Z49" s="1166"/>
      <c r="AA49" s="1164"/>
      <c r="AB49" s="124"/>
    </row>
    <row r="50" spans="1:28" ht="14.25" customHeight="1" x14ac:dyDescent="0.2">
      <c r="A50" s="110"/>
      <c r="B50" s="122"/>
      <c r="C50" s="1162"/>
      <c r="D50" s="1166"/>
      <c r="E50" s="1166"/>
      <c r="F50" s="1166"/>
      <c r="G50" s="1166"/>
      <c r="H50" s="1166"/>
      <c r="I50" s="1166"/>
      <c r="J50" s="1166"/>
      <c r="K50" s="1166"/>
      <c r="L50" s="1166"/>
      <c r="M50" s="1166"/>
      <c r="N50" s="1166"/>
      <c r="O50" s="1166"/>
      <c r="P50" s="1166"/>
      <c r="Q50" s="1166"/>
      <c r="R50" s="1166"/>
      <c r="S50" s="1166"/>
      <c r="T50" s="1166"/>
      <c r="U50" s="1166"/>
      <c r="V50" s="1166"/>
      <c r="W50" s="1166"/>
      <c r="X50" s="1166"/>
      <c r="Y50" s="1166"/>
      <c r="Z50" s="1166"/>
      <c r="AA50" s="1164"/>
      <c r="AB50" s="124"/>
    </row>
    <row r="51" spans="1:28" ht="14.25" customHeight="1" x14ac:dyDescent="0.2">
      <c r="A51" s="110"/>
      <c r="B51" s="122"/>
      <c r="C51" s="1162"/>
      <c r="D51" s="1166"/>
      <c r="E51" s="1166"/>
      <c r="F51" s="1166"/>
      <c r="G51" s="1166"/>
      <c r="H51" s="1166"/>
      <c r="I51" s="1166"/>
      <c r="J51" s="1166"/>
      <c r="K51" s="1166"/>
      <c r="L51" s="1166"/>
      <c r="M51" s="1166"/>
      <c r="N51" s="1166"/>
      <c r="O51" s="1166"/>
      <c r="P51" s="1166"/>
      <c r="Q51" s="1166"/>
      <c r="R51" s="1166"/>
      <c r="S51" s="1166"/>
      <c r="T51" s="1166"/>
      <c r="U51" s="1166"/>
      <c r="V51" s="1166"/>
      <c r="W51" s="1166"/>
      <c r="X51" s="1166"/>
      <c r="Y51" s="1166"/>
      <c r="Z51" s="1166"/>
      <c r="AA51" s="1164"/>
      <c r="AB51" s="124"/>
    </row>
    <row r="52" spans="1:28" ht="202.5" customHeight="1" thickBot="1" x14ac:dyDescent="0.25">
      <c r="A52" s="110"/>
      <c r="B52" s="122"/>
      <c r="C52" s="1135"/>
      <c r="D52" s="1136"/>
      <c r="E52" s="1136"/>
      <c r="F52" s="1136"/>
      <c r="G52" s="1136"/>
      <c r="H52" s="1136"/>
      <c r="I52" s="1136"/>
      <c r="J52" s="1136"/>
      <c r="K52" s="1136"/>
      <c r="L52" s="1136"/>
      <c r="M52" s="1136"/>
      <c r="N52" s="1136"/>
      <c r="O52" s="1136"/>
      <c r="P52" s="1136"/>
      <c r="Q52" s="1136"/>
      <c r="R52" s="1136"/>
      <c r="S52" s="1136"/>
      <c r="T52" s="1136"/>
      <c r="U52" s="1136"/>
      <c r="V52" s="1136"/>
      <c r="W52" s="1136"/>
      <c r="X52" s="1136"/>
      <c r="Y52" s="1136"/>
      <c r="Z52" s="1136"/>
      <c r="AA52" s="1137"/>
      <c r="AB52" s="124"/>
    </row>
    <row r="53" spans="1:28" ht="14.25" customHeight="1" x14ac:dyDescent="0.2">
      <c r="A53" s="110"/>
      <c r="B53" s="143"/>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5"/>
    </row>
    <row r="54" spans="1:28" ht="14.25" customHeight="1" thickBot="1" x14ac:dyDescent="0.25">
      <c r="A54" s="110"/>
      <c r="B54" s="146"/>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8"/>
    </row>
    <row r="55" spans="1:28" ht="14.25" customHeight="1" x14ac:dyDescent="0.2">
      <c r="A55" s="110"/>
      <c r="B55" s="149"/>
      <c r="C55" s="1173" t="s">
        <v>45</v>
      </c>
      <c r="D55" s="1133"/>
      <c r="E55" s="1133"/>
      <c r="F55" s="1133"/>
      <c r="G55" s="1134"/>
      <c r="H55" s="1173" t="s">
        <v>71</v>
      </c>
      <c r="I55" s="1134"/>
      <c r="J55" s="1173" t="s">
        <v>72</v>
      </c>
      <c r="K55" s="1133"/>
      <c r="L55" s="1133"/>
      <c r="M55" s="1134"/>
      <c r="N55" s="1173" t="s">
        <v>106</v>
      </c>
      <c r="O55" s="1133"/>
      <c r="P55" s="1133"/>
      <c r="Q55" s="1133"/>
      <c r="R55" s="1133"/>
      <c r="S55" s="1133"/>
      <c r="T55" s="1133"/>
      <c r="U55" s="1134"/>
      <c r="V55" s="1174" t="s">
        <v>74</v>
      </c>
      <c r="W55" s="1133"/>
      <c r="X55" s="1133"/>
      <c r="Y55" s="1133"/>
      <c r="Z55" s="1133"/>
      <c r="AA55" s="1134"/>
      <c r="AB55" s="150"/>
    </row>
    <row r="56" spans="1:28" ht="12" customHeight="1" thickBot="1" x14ac:dyDescent="0.25">
      <c r="A56" s="110"/>
      <c r="B56" s="151"/>
      <c r="C56" s="1162"/>
      <c r="D56" s="1166"/>
      <c r="E56" s="1166"/>
      <c r="F56" s="1166"/>
      <c r="G56" s="1164"/>
      <c r="H56" s="1162"/>
      <c r="I56" s="1164"/>
      <c r="J56" s="1162"/>
      <c r="K56" s="1166"/>
      <c r="L56" s="1166"/>
      <c r="M56" s="1164"/>
      <c r="N56" s="1162"/>
      <c r="O56" s="1166"/>
      <c r="P56" s="1166"/>
      <c r="Q56" s="1166"/>
      <c r="R56" s="1166"/>
      <c r="S56" s="1166"/>
      <c r="T56" s="1166"/>
      <c r="U56" s="1164"/>
      <c r="V56" s="1163"/>
      <c r="W56" s="1166"/>
      <c r="X56" s="1166"/>
      <c r="Y56" s="1166"/>
      <c r="Z56" s="1166"/>
      <c r="AA56" s="1164"/>
      <c r="AB56" s="150"/>
    </row>
    <row r="57" spans="1:28" ht="13.9" hidden="1" customHeight="1" x14ac:dyDescent="0.2">
      <c r="A57" s="110"/>
      <c r="B57" s="151"/>
      <c r="C57" s="1162"/>
      <c r="D57" s="1163"/>
      <c r="E57" s="1163"/>
      <c r="F57" s="1163"/>
      <c r="G57" s="1164"/>
      <c r="H57" s="1162"/>
      <c r="I57" s="1164"/>
      <c r="J57" s="1162"/>
      <c r="K57" s="1163"/>
      <c r="L57" s="1163"/>
      <c r="M57" s="1164"/>
      <c r="N57" s="1135"/>
      <c r="O57" s="1136"/>
      <c r="P57" s="1136"/>
      <c r="Q57" s="1136"/>
      <c r="R57" s="1136"/>
      <c r="S57" s="1136"/>
      <c r="T57" s="1136"/>
      <c r="U57" s="1137"/>
      <c r="V57" s="1136"/>
      <c r="W57" s="1136"/>
      <c r="X57" s="1136"/>
      <c r="Y57" s="1136"/>
      <c r="Z57" s="1136"/>
      <c r="AA57" s="1137"/>
      <c r="AB57" s="150"/>
    </row>
    <row r="58" spans="1:28" ht="148.5" customHeight="1" thickBot="1" x14ac:dyDescent="0.25">
      <c r="A58" s="110"/>
      <c r="B58" s="149"/>
      <c r="C58" s="1175" t="s">
        <v>224</v>
      </c>
      <c r="D58" s="1294"/>
      <c r="E58" s="1294"/>
      <c r="F58" s="1294"/>
      <c r="G58" s="1295"/>
      <c r="H58" s="1177">
        <v>0.82</v>
      </c>
      <c r="I58" s="1296"/>
      <c r="J58" s="1179">
        <f>J37</f>
        <v>0.89230769230769236</v>
      </c>
      <c r="K58" s="1297"/>
      <c r="L58" s="1297"/>
      <c r="M58" s="1298"/>
      <c r="N58" s="1180"/>
      <c r="O58" s="1294"/>
      <c r="P58" s="1294"/>
      <c r="Q58" s="1294"/>
      <c r="R58" s="1294"/>
      <c r="S58" s="1294"/>
      <c r="T58" s="1294"/>
      <c r="U58" s="1295"/>
      <c r="V58" s="1276"/>
      <c r="W58" s="1130"/>
      <c r="X58" s="1130"/>
      <c r="Y58" s="1130"/>
      <c r="Z58" s="1130"/>
      <c r="AA58" s="1131"/>
      <c r="AB58" s="152"/>
    </row>
    <row r="59" spans="1:28" ht="72" customHeight="1" x14ac:dyDescent="0.2">
      <c r="A59" s="110"/>
      <c r="B59" s="149"/>
      <c r="C59" s="1184" t="s">
        <v>226</v>
      </c>
      <c r="D59" s="1156"/>
      <c r="E59" s="1156"/>
      <c r="F59" s="1156"/>
      <c r="G59" s="1185"/>
      <c r="H59" s="1299">
        <v>0.96</v>
      </c>
      <c r="I59" s="1300"/>
      <c r="J59" s="1277">
        <f>J38</f>
        <v>0.94573643410852715</v>
      </c>
      <c r="K59" s="1301"/>
      <c r="L59" s="1301"/>
      <c r="M59" s="1302"/>
      <c r="N59" s="1303"/>
      <c r="O59" s="1188"/>
      <c r="P59" s="1188"/>
      <c r="Q59" s="1188"/>
      <c r="R59" s="1188"/>
      <c r="S59" s="1188"/>
      <c r="T59" s="1188"/>
      <c r="U59" s="1304"/>
      <c r="V59" s="1276"/>
      <c r="W59" s="1130"/>
      <c r="X59" s="1130"/>
      <c r="Y59" s="1130"/>
      <c r="Z59" s="1130"/>
      <c r="AA59" s="1131"/>
      <c r="AB59" s="152"/>
    </row>
    <row r="60" spans="1:28" ht="22.5" customHeight="1" x14ac:dyDescent="0.2">
      <c r="A60" s="110"/>
      <c r="B60" s="149"/>
      <c r="C60" s="1184" t="s">
        <v>228</v>
      </c>
      <c r="D60" s="1156"/>
      <c r="E60" s="1156"/>
      <c r="F60" s="1156"/>
      <c r="G60" s="1185"/>
      <c r="H60" s="1299">
        <v>0.95</v>
      </c>
      <c r="I60" s="1300"/>
      <c r="J60" s="1305" t="e">
        <f>J39</f>
        <v>#DIV/0!</v>
      </c>
      <c r="K60" s="1306"/>
      <c r="L60" s="1306"/>
      <c r="M60" s="1307"/>
      <c r="N60" s="1303"/>
      <c r="O60" s="1188"/>
      <c r="P60" s="1188"/>
      <c r="Q60" s="1188"/>
      <c r="R60" s="1188"/>
      <c r="S60" s="1188"/>
      <c r="T60" s="1188"/>
      <c r="U60" s="1304"/>
      <c r="V60" s="1303"/>
      <c r="W60" s="1188"/>
      <c r="X60" s="1188"/>
      <c r="Y60" s="1188"/>
      <c r="Z60" s="1188"/>
      <c r="AA60" s="1188"/>
      <c r="AB60" s="152"/>
    </row>
    <row r="61" spans="1:28" ht="32.25" customHeight="1" x14ac:dyDescent="0.2">
      <c r="A61" s="110"/>
      <c r="B61" s="149"/>
      <c r="C61" s="1184" t="s">
        <v>229</v>
      </c>
      <c r="D61" s="1156"/>
      <c r="E61" s="1156"/>
      <c r="F61" s="1156"/>
      <c r="G61" s="1185"/>
      <c r="H61" s="1299">
        <v>0.96</v>
      </c>
      <c r="I61" s="1300"/>
      <c r="J61" s="1305" t="e">
        <f>J40</f>
        <v>#DIV/0!</v>
      </c>
      <c r="K61" s="1306"/>
      <c r="L61" s="1306"/>
      <c r="M61" s="1307"/>
      <c r="N61" s="1303"/>
      <c r="O61" s="1188"/>
      <c r="P61" s="1188"/>
      <c r="Q61" s="1188"/>
      <c r="R61" s="1188"/>
      <c r="S61" s="1188"/>
      <c r="T61" s="1188"/>
      <c r="U61" s="1304"/>
      <c r="V61" s="1303"/>
      <c r="W61" s="1188"/>
      <c r="X61" s="1188"/>
      <c r="Y61" s="1188"/>
      <c r="Z61" s="1188"/>
      <c r="AA61" s="1188"/>
      <c r="AB61" s="152"/>
    </row>
    <row r="62" spans="1:28" ht="15.75" customHeight="1" thickBot="1" x14ac:dyDescent="0.25">
      <c r="A62" s="110"/>
      <c r="B62" s="149"/>
      <c r="C62" s="1190"/>
      <c r="D62" s="1191"/>
      <c r="E62" s="1191"/>
      <c r="F62" s="1191"/>
      <c r="G62" s="1192"/>
      <c r="H62" s="1193"/>
      <c r="I62" s="1192"/>
      <c r="J62" s="1193"/>
      <c r="K62" s="1191"/>
      <c r="L62" s="1191"/>
      <c r="M62" s="1192"/>
      <c r="N62" s="1193"/>
      <c r="O62" s="1191"/>
      <c r="P62" s="1191"/>
      <c r="Q62" s="1191"/>
      <c r="R62" s="1191"/>
      <c r="S62" s="1191"/>
      <c r="T62" s="1191"/>
      <c r="U62" s="1192"/>
      <c r="V62" s="1193"/>
      <c r="W62" s="1191"/>
      <c r="X62" s="1191"/>
      <c r="Y62" s="1191"/>
      <c r="Z62" s="1191"/>
      <c r="AA62" s="1194"/>
      <c r="AB62" s="152"/>
    </row>
    <row r="63" spans="1:28" ht="14.25" customHeight="1" x14ac:dyDescent="0.2">
      <c r="A63" s="110"/>
      <c r="B63" s="153"/>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154"/>
    </row>
    <row r="64" spans="1:28" ht="14.2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row>
    <row r="65" spans="1:28" ht="14.2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row>
    <row r="66" spans="1:28" ht="14.2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row>
    <row r="67" spans="1:28" ht="14.2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row>
    <row r="68" spans="1:28" ht="14.2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row>
    <row r="69" spans="1:28" ht="14.2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row>
    <row r="70" spans="1:28" ht="14.2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row>
    <row r="71" spans="1:28" ht="14.2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row>
    <row r="72" spans="1:28" ht="14.2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row>
    <row r="73" spans="1:28" ht="14.2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row>
    <row r="74" spans="1:28" ht="14.2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row>
    <row r="75" spans="1:28" ht="14.2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row>
    <row r="76" spans="1:28" ht="14.2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row>
    <row r="77" spans="1:28" ht="14.2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row>
    <row r="78" spans="1:28" ht="14.2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row>
    <row r="79" spans="1:28" ht="14.2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row>
    <row r="80" spans="1:28" ht="14.2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row>
    <row r="81" spans="1:28" ht="14.2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row>
    <row r="82" spans="1:28" ht="14.2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row>
    <row r="83" spans="1:28" ht="14.2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row>
    <row r="84" spans="1:28" ht="14.2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row>
    <row r="85" spans="1:28" ht="14.2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row>
    <row r="86" spans="1:28" ht="14.2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row>
    <row r="87" spans="1:28" ht="14.2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row>
    <row r="88" spans="1:28" ht="14.2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row>
    <row r="89" spans="1:28" ht="14.2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row>
    <row r="90" spans="1:28" ht="14.2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row>
    <row r="91" spans="1:28" ht="14.2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row>
    <row r="92" spans="1:28" ht="14.2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row>
    <row r="93" spans="1:28" ht="14.2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row>
    <row r="94" spans="1:28" ht="14.2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row>
    <row r="95" spans="1:28" ht="14.2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row>
    <row r="96" spans="1:28" ht="14.2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row>
    <row r="97" spans="1:28" ht="14.2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row>
    <row r="98" spans="1:28" ht="14.2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row>
    <row r="99" spans="1:28" ht="14.2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row>
    <row r="100" spans="1:28" ht="14.2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row>
    <row r="101" spans="1:28" ht="14.2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row>
    <row r="102" spans="1:28" ht="6"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row>
    <row r="103" spans="1:28" ht="14.2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row>
    <row r="104" spans="1:28" ht="14.2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row>
    <row r="105" spans="1:28" ht="14.2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row>
    <row r="106" spans="1:28" ht="14.2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row>
    <row r="107" spans="1:28" ht="14.2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row>
    <row r="108" spans="1:28" ht="14.2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row>
    <row r="109" spans="1:28" ht="14.2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row>
    <row r="110" spans="1:28" ht="14.2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row>
    <row r="111" spans="1:28" ht="14.2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row>
    <row r="112" spans="1:28" ht="14.2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row>
    <row r="113" spans="1:28" ht="14.2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row>
    <row r="114" spans="1:28" ht="14.2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row>
    <row r="115" spans="1:28" ht="14.2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row>
    <row r="116" spans="1:28" ht="14.2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row>
    <row r="117" spans="1:28" ht="14.2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row>
    <row r="118" spans="1:28" ht="14.2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row>
    <row r="119" spans="1:28" ht="14.2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row>
    <row r="120" spans="1:28" ht="14.2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row>
    <row r="121" spans="1:28" ht="14.2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row>
    <row r="122" spans="1:28" ht="14.2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row>
    <row r="123" spans="1:28" ht="14.2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row>
    <row r="124" spans="1:28" ht="14.2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row>
    <row r="125" spans="1:28" ht="14.2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row>
    <row r="126" spans="1:28" ht="14.2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row>
    <row r="127" spans="1:28" ht="14.2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row>
    <row r="128" spans="1:28" ht="14.2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row>
    <row r="129" spans="1:28" ht="14.2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row>
    <row r="130" spans="1:28" ht="14.2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row>
    <row r="131" spans="1:28" ht="14.2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row>
    <row r="132" spans="1:28" ht="14.2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row>
    <row r="133" spans="1:28" ht="14.2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row>
    <row r="134" spans="1:28" ht="14.2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row>
    <row r="135" spans="1:28" ht="14.2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row>
    <row r="136" spans="1:28" ht="14.2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row>
    <row r="137" spans="1:28" ht="14.2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row>
    <row r="138" spans="1:28" ht="14.2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row>
    <row r="139" spans="1:28" ht="14.2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row>
    <row r="140" spans="1:28" ht="14.2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row>
    <row r="141" spans="1:28" ht="14.2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row>
    <row r="142" spans="1:28" ht="14.2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row>
    <row r="143" spans="1:28" ht="14.2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row>
    <row r="144" spans="1:28" ht="14.2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row>
    <row r="145" spans="1:28" ht="14.2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row>
    <row r="146" spans="1:28" ht="14.2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row>
    <row r="147" spans="1:28" ht="14.2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row>
    <row r="148" spans="1:28" ht="14.2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row>
    <row r="149" spans="1:28" ht="14.2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row>
    <row r="150" spans="1:28" ht="14.2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row>
    <row r="151" spans="1:28" ht="14.2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row>
    <row r="152" spans="1:28" ht="14.2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row>
    <row r="153" spans="1:28" ht="14.2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row>
    <row r="154" spans="1:28" ht="14.2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row>
    <row r="155" spans="1:28" ht="14.2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row>
    <row r="156" spans="1:28" ht="14.2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row>
    <row r="157" spans="1:28" ht="14.2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row>
    <row r="158" spans="1:28" ht="14.2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row>
    <row r="159" spans="1:28" ht="14.2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row>
    <row r="160" spans="1:28" ht="14.2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row>
    <row r="161" spans="1:28" ht="14.2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row>
    <row r="162" spans="1:28" ht="14.2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row>
    <row r="163" spans="1:28" ht="14.2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row>
    <row r="164" spans="1:28" ht="14.2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row>
    <row r="165" spans="1:28" ht="14.2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row>
    <row r="166" spans="1:28" ht="14.2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row>
    <row r="167" spans="1:28" ht="14.2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row>
    <row r="168" spans="1:28" ht="14.2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row>
    <row r="169" spans="1:28" ht="14.2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row>
    <row r="170" spans="1:28" ht="14.2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row>
    <row r="171" spans="1:28" ht="14.2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row>
    <row r="172" spans="1:28" ht="14.2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row>
    <row r="173" spans="1:28" ht="14.2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row>
    <row r="174" spans="1:28" ht="14.2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row>
    <row r="175" spans="1:28" ht="14.2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row>
    <row r="176" spans="1:28" ht="14.2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row>
    <row r="177" spans="1:28" ht="14.2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row>
    <row r="178" spans="1:28" ht="14.2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row>
    <row r="179" spans="1:28" ht="14.2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row>
    <row r="180" spans="1:28" ht="14.2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row>
    <row r="181" spans="1:28" ht="14.2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row>
    <row r="182" spans="1:28" ht="14.2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row>
    <row r="183" spans="1:28" ht="14.2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row>
    <row r="184" spans="1:28" ht="14.2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row>
    <row r="185" spans="1:28" ht="14.2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row>
    <row r="186" spans="1:28" ht="14.2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row>
    <row r="187" spans="1:28" ht="14.2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row>
    <row r="188" spans="1:28" ht="14.2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row>
    <row r="189" spans="1:28" ht="14.2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row>
    <row r="190" spans="1:28" ht="14.2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row>
    <row r="191" spans="1:28" ht="14.2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row>
    <row r="192" spans="1:28" ht="14.2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row>
    <row r="193" spans="1:28" ht="14.2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row>
    <row r="194" spans="1:28" ht="14.2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row>
    <row r="195" spans="1:28" ht="14.2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row>
    <row r="196" spans="1:28" ht="14.2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row>
    <row r="197" spans="1:28" ht="14.2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row>
    <row r="198" spans="1:28" ht="14.2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row>
    <row r="199" spans="1:28" ht="14.2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row>
    <row r="200" spans="1:28" ht="14.2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row>
    <row r="201" spans="1:28" ht="14.2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row>
    <row r="202" spans="1:28" ht="14.2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row>
    <row r="203" spans="1:28" ht="14.2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row>
    <row r="204" spans="1:28" ht="14.2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row>
    <row r="205" spans="1:28" ht="14.2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row>
    <row r="206" spans="1:28" ht="14.2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row>
    <row r="207" spans="1:28" ht="14.2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row>
    <row r="208" spans="1:28" ht="14.2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row>
    <row r="209" spans="1:28" ht="14.2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row>
    <row r="210" spans="1:28" ht="14.2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row>
    <row r="211" spans="1:28" ht="14.2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row>
    <row r="212" spans="1:28" ht="14.2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row>
    <row r="213" spans="1:28" ht="14.2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row>
    <row r="214" spans="1:28" ht="14.2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row>
    <row r="215" spans="1:28" ht="14.2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row>
    <row r="216" spans="1:28" ht="14.2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row>
    <row r="217" spans="1:28" ht="14.2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row>
    <row r="218" spans="1:28" ht="14.2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row>
    <row r="219" spans="1:28" ht="14.2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row>
    <row r="220" spans="1:28" ht="14.2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row>
    <row r="221" spans="1:28" ht="14.2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row>
    <row r="222" spans="1:28" ht="14.2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row>
    <row r="223" spans="1:28" ht="14.2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row>
    <row r="224" spans="1:28" ht="14.2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row>
    <row r="225" spans="1:28" ht="14.2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row>
    <row r="226" spans="1:28" ht="14.2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row>
    <row r="227" spans="1:28" ht="14.2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row>
    <row r="228" spans="1:28" ht="14.2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row>
    <row r="229" spans="1:28" ht="14.2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row>
    <row r="230" spans="1:28" ht="14.2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row>
    <row r="231" spans="1:28" ht="14.2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row>
    <row r="232" spans="1:28" ht="14.2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row>
    <row r="233" spans="1:28" ht="14.2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row>
    <row r="234" spans="1:28" ht="14.2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row>
    <row r="235" spans="1:28" ht="14.2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row>
    <row r="236" spans="1:28" ht="14.2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row>
    <row r="237" spans="1:28" ht="14.2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row>
    <row r="238" spans="1:28" ht="14.2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row>
    <row r="239" spans="1:28" ht="14.2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row>
    <row r="240" spans="1:28" ht="14.2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row>
    <row r="241" spans="1:28" ht="14.2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row>
    <row r="242" spans="1:28" ht="14.2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row>
    <row r="243" spans="1:28" ht="14.2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row>
    <row r="244" spans="1:28" ht="14.2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row>
    <row r="245" spans="1:28" ht="14.2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row>
    <row r="246" spans="1:28" ht="14.2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row>
    <row r="247" spans="1:28" ht="14.2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row>
    <row r="248" spans="1:28" ht="14.2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row>
    <row r="249" spans="1:28" ht="14.2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row>
    <row r="250" spans="1:28" ht="14.2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row>
    <row r="251" spans="1:28" ht="14.2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row>
    <row r="252" spans="1:28" ht="14.2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row>
    <row r="253" spans="1:28" ht="14.2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row>
    <row r="254" spans="1:28" ht="14.2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row>
    <row r="255" spans="1:28" ht="14.2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row>
    <row r="256" spans="1:28" ht="14.2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row>
    <row r="257" spans="1:28" ht="14.2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row>
    <row r="258" spans="1:28" ht="14.2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row>
    <row r="259" spans="1:28" ht="14.2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row>
    <row r="260" spans="1:28" ht="14.2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row>
    <row r="261" spans="1:28" ht="14.2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row>
    <row r="262" spans="1:28" ht="15.75" customHeight="1" x14ac:dyDescent="0.2"/>
    <row r="263" spans="1:28" ht="15.75" customHeight="1" x14ac:dyDescent="0.2"/>
    <row r="264" spans="1:28" ht="15.75" customHeight="1" x14ac:dyDescent="0.2"/>
    <row r="265" spans="1:28" ht="15.75" customHeight="1" x14ac:dyDescent="0.2"/>
    <row r="266" spans="1:28" ht="15.75" customHeight="1" x14ac:dyDescent="0.2"/>
    <row r="267" spans="1:28" ht="15.75" customHeight="1" x14ac:dyDescent="0.2"/>
    <row r="268" spans="1:28" ht="15.75" customHeight="1" x14ac:dyDescent="0.2"/>
    <row r="269" spans="1:28" ht="15.75" customHeight="1" x14ac:dyDescent="0.2"/>
    <row r="270" spans="1:28" ht="15.75" customHeight="1" x14ac:dyDescent="0.2"/>
    <row r="271" spans="1:28" ht="15.75" customHeight="1" x14ac:dyDescent="0.2"/>
    <row r="272" spans="1:2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mergeCells count="104">
    <mergeCell ref="C61:G61"/>
    <mergeCell ref="H61:I61"/>
    <mergeCell ref="J61:M61"/>
    <mergeCell ref="N61:U61"/>
    <mergeCell ref="V61:AA61"/>
    <mergeCell ref="C62:G62"/>
    <mergeCell ref="H62:I62"/>
    <mergeCell ref="J62:M62"/>
    <mergeCell ref="N62:U62"/>
    <mergeCell ref="V62:AA62"/>
    <mergeCell ref="C59:G59"/>
    <mergeCell ref="H59:I59"/>
    <mergeCell ref="J59:M59"/>
    <mergeCell ref="N59:U59"/>
    <mergeCell ref="V59:AA59"/>
    <mergeCell ref="C60:G60"/>
    <mergeCell ref="H60:I60"/>
    <mergeCell ref="J60:M60"/>
    <mergeCell ref="N60:U60"/>
    <mergeCell ref="V60:AA60"/>
    <mergeCell ref="C55:G57"/>
    <mergeCell ref="H55:I57"/>
    <mergeCell ref="J55:M57"/>
    <mergeCell ref="N55:U57"/>
    <mergeCell ref="V55:AA57"/>
    <mergeCell ref="C58:G58"/>
    <mergeCell ref="H58:I58"/>
    <mergeCell ref="J58:M58"/>
    <mergeCell ref="N58:U58"/>
    <mergeCell ref="V58:AA58"/>
    <mergeCell ref="C40:G40"/>
    <mergeCell ref="K40:AA40"/>
    <mergeCell ref="C41:G41"/>
    <mergeCell ref="K41:AA41"/>
    <mergeCell ref="C44:AA45"/>
    <mergeCell ref="C46:AA52"/>
    <mergeCell ref="C37:G37"/>
    <mergeCell ref="K37:AA37"/>
    <mergeCell ref="C38:G38"/>
    <mergeCell ref="K38:AA38"/>
    <mergeCell ref="C39:G39"/>
    <mergeCell ref="K39:AA39"/>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J24:P24"/>
    <mergeCell ref="Q24:AA24"/>
    <mergeCell ref="C26:H26"/>
    <mergeCell ref="I26:AA26"/>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 footer="0"/>
  <pageSetup scale="65"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111"/>
  <sheetViews>
    <sheetView view="pageBreakPreview" topLeftCell="A12" zoomScaleNormal="100" zoomScaleSheetLayoutView="100" zoomScalePageLayoutView="70" workbookViewId="0">
      <selection activeCell="I20" sqref="I20:L21"/>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4.28515625" style="2" customWidth="1"/>
    <col min="9" max="9" width="14.5703125" style="2" customWidth="1"/>
    <col min="10" max="10" width="16.570312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65.140625" style="2" customWidth="1"/>
    <col min="28" max="28" width="2" style="2" customWidth="1"/>
    <col min="29" max="29" width="9" style="2" customWidth="1"/>
    <col min="30" max="30" width="15" style="2" bestFit="1" customWidth="1"/>
    <col min="31" max="32" width="3.7109375" style="2"/>
    <col min="33" max="33" width="10.28515625" style="2" bestFit="1" customWidth="1"/>
    <col min="34" max="34" width="8.42578125" style="2" bestFit="1" customWidth="1"/>
    <col min="35" max="16384" width="3.7109375" style="2"/>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112</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890" t="s">
        <v>113</v>
      </c>
      <c r="J10" s="1385"/>
      <c r="K10" s="1385"/>
      <c r="L10" s="1385"/>
      <c r="M10" s="1385"/>
      <c r="N10" s="1385"/>
      <c r="O10" s="1385"/>
      <c r="P10" s="1385"/>
      <c r="Q10" s="138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1387"/>
      <c r="J11" s="1388"/>
      <c r="K11" s="1388"/>
      <c r="L11" s="1388"/>
      <c r="M11" s="1388"/>
      <c r="N11" s="1388"/>
      <c r="O11" s="1388"/>
      <c r="P11" s="1388"/>
      <c r="Q11" s="1389"/>
      <c r="R11" s="564" t="s">
        <v>114</v>
      </c>
      <c r="S11" s="623"/>
      <c r="T11" s="623"/>
      <c r="U11" s="624"/>
      <c r="V11" s="598">
        <v>9</v>
      </c>
      <c r="W11" s="625"/>
      <c r="X11" s="625"/>
      <c r="Y11" s="625"/>
      <c r="Z11" s="625"/>
      <c r="AA11" s="626"/>
      <c r="AB11" s="10"/>
    </row>
    <row r="12" spans="2:28" ht="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99" t="s">
        <v>11</v>
      </c>
      <c r="D13" s="600"/>
      <c r="E13" s="600"/>
      <c r="F13" s="600"/>
      <c r="G13" s="600"/>
      <c r="H13" s="601"/>
      <c r="I13" s="785" t="s">
        <v>115</v>
      </c>
      <c r="J13" s="786"/>
      <c r="K13" s="786"/>
      <c r="L13" s="786"/>
      <c r="M13" s="786"/>
      <c r="N13" s="786"/>
      <c r="O13" s="786"/>
      <c r="P13" s="786"/>
      <c r="Q13" s="786"/>
      <c r="R13" s="786"/>
      <c r="S13" s="787"/>
      <c r="T13" s="599" t="s">
        <v>13</v>
      </c>
      <c r="U13" s="600"/>
      <c r="V13" s="600"/>
      <c r="W13" s="600"/>
      <c r="X13" s="600"/>
      <c r="Y13" s="600"/>
      <c r="Z13" s="600"/>
      <c r="AA13" s="601"/>
      <c r="AB13" s="16"/>
    </row>
    <row r="14" spans="2:28" ht="27" customHeight="1" thickBot="1" x14ac:dyDescent="0.25">
      <c r="B14" s="14"/>
      <c r="C14" s="602"/>
      <c r="D14" s="603"/>
      <c r="E14" s="603"/>
      <c r="F14" s="603"/>
      <c r="G14" s="603"/>
      <c r="H14" s="604"/>
      <c r="I14" s="788"/>
      <c r="J14" s="789"/>
      <c r="K14" s="789"/>
      <c r="L14" s="789"/>
      <c r="M14" s="789"/>
      <c r="N14" s="789"/>
      <c r="O14" s="789"/>
      <c r="P14" s="789"/>
      <c r="Q14" s="789"/>
      <c r="R14" s="789"/>
      <c r="S14" s="790"/>
      <c r="T14" s="611" t="s">
        <v>81</v>
      </c>
      <c r="U14" s="612"/>
      <c r="V14" s="612"/>
      <c r="W14" s="612"/>
      <c r="X14" s="612"/>
      <c r="Y14" s="612"/>
      <c r="Z14" s="612"/>
      <c r="AA14" s="613"/>
      <c r="AB14" s="16"/>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558" t="s">
        <v>15</v>
      </c>
      <c r="D16" s="559"/>
      <c r="E16" s="559"/>
      <c r="F16" s="559"/>
      <c r="G16" s="559"/>
      <c r="H16" s="560"/>
      <c r="I16" s="561" t="s">
        <v>116</v>
      </c>
      <c r="J16" s="562"/>
      <c r="K16" s="562"/>
      <c r="L16" s="562"/>
      <c r="M16" s="562"/>
      <c r="N16" s="562"/>
      <c r="O16" s="562"/>
      <c r="P16" s="562"/>
      <c r="Q16" s="562"/>
      <c r="R16" s="562"/>
      <c r="S16" s="562"/>
      <c r="T16" s="562"/>
      <c r="U16" s="562"/>
      <c r="V16" s="562"/>
      <c r="W16" s="562"/>
      <c r="X16" s="562"/>
      <c r="Y16" s="562"/>
      <c r="Z16" s="562"/>
      <c r="AA16" s="563"/>
      <c r="AB16" s="16"/>
    </row>
    <row r="17" spans="2:28" ht="7.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558" t="s">
        <v>17</v>
      </c>
      <c r="D18" s="559"/>
      <c r="E18" s="559"/>
      <c r="F18" s="559"/>
      <c r="G18" s="559"/>
      <c r="H18" s="560"/>
      <c r="I18" s="561" t="s">
        <v>117</v>
      </c>
      <c r="J18" s="562"/>
      <c r="K18" s="562"/>
      <c r="L18" s="562"/>
      <c r="M18" s="562"/>
      <c r="N18" s="562"/>
      <c r="O18" s="562"/>
      <c r="P18" s="562"/>
      <c r="Q18" s="562"/>
      <c r="R18" s="562"/>
      <c r="S18" s="562"/>
      <c r="T18" s="562"/>
      <c r="U18" s="562"/>
      <c r="V18" s="562"/>
      <c r="W18" s="562"/>
      <c r="X18" s="562"/>
      <c r="Y18" s="562"/>
      <c r="Z18" s="562"/>
      <c r="AA18" s="563"/>
      <c r="AB18" s="16"/>
    </row>
    <row r="19" spans="2:28"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83" t="s">
        <v>19</v>
      </c>
      <c r="D20" s="584"/>
      <c r="E20" s="584"/>
      <c r="F20" s="584"/>
      <c r="G20" s="584"/>
      <c r="H20" s="585"/>
      <c r="I20" s="589" t="s">
        <v>118</v>
      </c>
      <c r="J20" s="590"/>
      <c r="K20" s="590"/>
      <c r="L20" s="591"/>
      <c r="M20" s="574" t="s">
        <v>21</v>
      </c>
      <c r="N20" s="575"/>
      <c r="O20" s="575"/>
      <c r="P20" s="575"/>
      <c r="Q20" s="575"/>
      <c r="R20" s="575"/>
      <c r="S20" s="576"/>
      <c r="T20" s="574" t="s">
        <v>22</v>
      </c>
      <c r="U20" s="575"/>
      <c r="V20" s="575"/>
      <c r="W20" s="575"/>
      <c r="X20" s="575"/>
      <c r="Y20" s="575"/>
      <c r="Z20" s="575"/>
      <c r="AA20" s="576"/>
      <c r="AB20" s="16"/>
    </row>
    <row r="21" spans="2:28" ht="30.75" customHeight="1" thickBot="1" x14ac:dyDescent="0.25">
      <c r="B21" s="14"/>
      <c r="C21" s="586"/>
      <c r="D21" s="587"/>
      <c r="E21" s="587"/>
      <c r="F21" s="587"/>
      <c r="G21" s="587"/>
      <c r="H21" s="588"/>
      <c r="I21" s="592"/>
      <c r="J21" s="593"/>
      <c r="K21" s="593"/>
      <c r="L21" s="594"/>
      <c r="M21" s="595" t="s">
        <v>119</v>
      </c>
      <c r="N21" s="596"/>
      <c r="O21" s="596"/>
      <c r="P21" s="596"/>
      <c r="Q21" s="596"/>
      <c r="R21" s="596"/>
      <c r="S21" s="597"/>
      <c r="T21" s="598" t="s">
        <v>120</v>
      </c>
      <c r="U21" s="596"/>
      <c r="V21" s="596"/>
      <c r="W21" s="596"/>
      <c r="X21" s="596"/>
      <c r="Y21" s="596"/>
      <c r="Z21" s="596"/>
      <c r="AA21" s="597"/>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16"/>
    </row>
    <row r="24" spans="2:28" ht="24" customHeight="1" thickBot="1" x14ac:dyDescent="0.25">
      <c r="B24" s="14"/>
      <c r="C24" s="577" t="s">
        <v>121</v>
      </c>
      <c r="D24" s="578"/>
      <c r="E24" s="578"/>
      <c r="F24" s="578"/>
      <c r="G24" s="578"/>
      <c r="H24" s="578"/>
      <c r="I24" s="579"/>
      <c r="J24" s="577" t="s">
        <v>122</v>
      </c>
      <c r="K24" s="578"/>
      <c r="L24" s="578"/>
      <c r="M24" s="578"/>
      <c r="N24" s="578"/>
      <c r="O24" s="578"/>
      <c r="P24" s="579"/>
      <c r="Q24" s="580" t="s">
        <v>123</v>
      </c>
      <c r="R24" s="581"/>
      <c r="S24" s="581"/>
      <c r="T24" s="581"/>
      <c r="U24" s="581"/>
      <c r="V24" s="581"/>
      <c r="W24" s="581"/>
      <c r="X24" s="581"/>
      <c r="Y24" s="581"/>
      <c r="Z24" s="581"/>
      <c r="AA24" s="582"/>
      <c r="AB24" s="16"/>
    </row>
    <row r="25" spans="2:28" ht="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7" customHeight="1" thickBot="1" x14ac:dyDescent="0.25">
      <c r="B26" s="14"/>
      <c r="C26" s="558" t="s">
        <v>31</v>
      </c>
      <c r="D26" s="559"/>
      <c r="E26" s="559"/>
      <c r="F26" s="559"/>
      <c r="G26" s="559"/>
      <c r="H26" s="560"/>
      <c r="I26" s="561" t="s">
        <v>124</v>
      </c>
      <c r="J26" s="562"/>
      <c r="K26" s="562"/>
      <c r="L26" s="562"/>
      <c r="M26" s="562"/>
      <c r="N26" s="562"/>
      <c r="O26" s="562"/>
      <c r="P26" s="562"/>
      <c r="Q26" s="562"/>
      <c r="R26" s="562"/>
      <c r="S26" s="562"/>
      <c r="T26" s="562"/>
      <c r="U26" s="562"/>
      <c r="V26" s="562"/>
      <c r="W26" s="562"/>
      <c r="X26" s="562"/>
      <c r="Y26" s="562"/>
      <c r="Z26" s="562"/>
      <c r="AA26" s="563"/>
      <c r="AB26" s="16"/>
    </row>
    <row r="27" spans="2:28" ht="7.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4.5" customHeight="1" thickBot="1" x14ac:dyDescent="0.25">
      <c r="B28" s="14"/>
      <c r="C28" s="558" t="s">
        <v>32</v>
      </c>
      <c r="D28" s="559"/>
      <c r="E28" s="559"/>
      <c r="F28" s="559"/>
      <c r="G28" s="559"/>
      <c r="H28" s="560"/>
      <c r="I28" s="855" t="s">
        <v>125</v>
      </c>
      <c r="J28" s="561"/>
      <c r="K28" s="565" t="s">
        <v>33</v>
      </c>
      <c r="L28" s="566"/>
      <c r="M28" s="566"/>
      <c r="N28" s="567"/>
      <c r="O28" s="568" t="s">
        <v>34</v>
      </c>
      <c r="P28" s="569"/>
      <c r="Q28" s="569"/>
      <c r="R28" s="570"/>
      <c r="S28" s="50" t="s">
        <v>94</v>
      </c>
      <c r="T28" s="569" t="s">
        <v>35</v>
      </c>
      <c r="U28" s="569"/>
      <c r="V28" s="570"/>
      <c r="W28" s="49"/>
      <c r="X28" s="571" t="s">
        <v>37</v>
      </c>
      <c r="Y28" s="572"/>
      <c r="Z28" s="573"/>
      <c r="AA28" s="5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16"/>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16"/>
    </row>
    <row r="32" spans="2:28" ht="16.5" customHeight="1" thickBot="1" x14ac:dyDescent="0.25">
      <c r="B32" s="14"/>
      <c r="C32" s="547"/>
      <c r="D32" s="548"/>
      <c r="E32" s="548"/>
      <c r="F32" s="548"/>
      <c r="G32" s="548"/>
      <c r="H32" s="548"/>
      <c r="I32" s="548"/>
      <c r="J32" s="549"/>
      <c r="K32" s="537">
        <v>0</v>
      </c>
      <c r="L32" s="538"/>
      <c r="M32" s="538"/>
      <c r="N32" s="538"/>
      <c r="O32" s="538">
        <v>84</v>
      </c>
      <c r="P32" s="538"/>
      <c r="Q32" s="538"/>
      <c r="R32" s="538"/>
      <c r="S32" s="538">
        <v>85</v>
      </c>
      <c r="T32" s="538"/>
      <c r="U32" s="538">
        <v>95</v>
      </c>
      <c r="V32" s="538"/>
      <c r="W32" s="538"/>
      <c r="X32" s="538">
        <v>96</v>
      </c>
      <c r="Y32" s="538"/>
      <c r="Z32" s="538">
        <v>100</v>
      </c>
      <c r="AA32" s="540"/>
      <c r="AB32" s="16"/>
    </row>
    <row r="33" spans="2:37" ht="12"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37"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16"/>
    </row>
    <row r="35" spans="2:37" s="21" customFormat="1" ht="58.5" customHeight="1" thickBot="1" x14ac:dyDescent="0.25">
      <c r="B35" s="20"/>
      <c r="C35" s="1379" t="s">
        <v>45</v>
      </c>
      <c r="D35" s="1380"/>
      <c r="E35" s="1380"/>
      <c r="F35" s="1380"/>
      <c r="G35" s="1381"/>
      <c r="H35" s="69" t="s">
        <v>126</v>
      </c>
      <c r="I35" s="69" t="s">
        <v>127</v>
      </c>
      <c r="J35" s="69" t="s">
        <v>128</v>
      </c>
      <c r="K35" s="1382" t="s">
        <v>129</v>
      </c>
      <c r="L35" s="1383"/>
      <c r="M35" s="1383"/>
      <c r="N35" s="1383"/>
      <c r="O35" s="1383"/>
      <c r="P35" s="1384"/>
      <c r="Q35" s="1383" t="s">
        <v>49</v>
      </c>
      <c r="R35" s="1383"/>
      <c r="S35" s="1383"/>
      <c r="T35" s="1383"/>
      <c r="U35" s="1383"/>
      <c r="V35" s="1383"/>
      <c r="W35" s="1383"/>
      <c r="X35" s="1383"/>
      <c r="Y35" s="1383"/>
      <c r="Z35" s="1383"/>
      <c r="AA35" s="1384"/>
      <c r="AB35" s="16"/>
    </row>
    <row r="36" spans="2:37" s="21" customFormat="1" ht="63.75" customHeight="1" x14ac:dyDescent="0.2">
      <c r="B36" s="20"/>
      <c r="C36" s="664" t="s">
        <v>130</v>
      </c>
      <c r="D36" s="665"/>
      <c r="E36" s="665"/>
      <c r="F36" s="665"/>
      <c r="G36" s="666"/>
      <c r="H36" s="70">
        <v>15.83</v>
      </c>
      <c r="I36" s="71">
        <v>15.69</v>
      </c>
      <c r="J36" s="72">
        <f>+H36/I36</f>
        <v>1.0089228808158064</v>
      </c>
      <c r="K36" s="1358">
        <f>+H36/I49</f>
        <v>3.5584228746122375E-2</v>
      </c>
      <c r="L36" s="1359"/>
      <c r="M36" s="1359"/>
      <c r="N36" s="1359"/>
      <c r="O36" s="1359"/>
      <c r="P36" s="1360"/>
      <c r="Q36" s="1370" t="s">
        <v>131</v>
      </c>
      <c r="R36" s="1371"/>
      <c r="S36" s="1371"/>
      <c r="T36" s="1371"/>
      <c r="U36" s="1371"/>
      <c r="V36" s="1371"/>
      <c r="W36" s="1371"/>
      <c r="X36" s="1371"/>
      <c r="Y36" s="1371"/>
      <c r="Z36" s="1371"/>
      <c r="AA36" s="1372"/>
      <c r="AB36" s="16"/>
      <c r="AD36" s="73"/>
    </row>
    <row r="37" spans="2:37" s="21" customFormat="1" ht="63.75" customHeight="1" x14ac:dyDescent="0.2">
      <c r="B37" s="20"/>
      <c r="C37" s="664" t="s">
        <v>132</v>
      </c>
      <c r="D37" s="665"/>
      <c r="E37" s="665"/>
      <c r="F37" s="665"/>
      <c r="G37" s="666"/>
      <c r="H37" s="70">
        <v>20.96</v>
      </c>
      <c r="I37" s="71">
        <v>20.76</v>
      </c>
      <c r="J37" s="72">
        <f t="shared" ref="J37:J47" si="0">+H37/I37</f>
        <v>1.0096339113680153</v>
      </c>
      <c r="K37" s="1358">
        <f>+(H36+H37)/$I$49</f>
        <v>8.2700175336060777E-2</v>
      </c>
      <c r="L37" s="1359"/>
      <c r="M37" s="1359"/>
      <c r="N37" s="1359"/>
      <c r="O37" s="1359"/>
      <c r="P37" s="1360"/>
      <c r="Q37" s="1373"/>
      <c r="R37" s="1374"/>
      <c r="S37" s="1374"/>
      <c r="T37" s="1374"/>
      <c r="U37" s="1374"/>
      <c r="V37" s="1374"/>
      <c r="W37" s="1374"/>
      <c r="X37" s="1374"/>
      <c r="Y37" s="1374"/>
      <c r="Z37" s="1374"/>
      <c r="AA37" s="1375"/>
      <c r="AB37" s="16"/>
      <c r="AD37" s="74"/>
    </row>
    <row r="38" spans="2:37" s="21" customFormat="1" ht="63.75" customHeight="1" thickBot="1" x14ac:dyDescent="0.25">
      <c r="B38" s="20"/>
      <c r="C38" s="664" t="s">
        <v>133</v>
      </c>
      <c r="D38" s="665"/>
      <c r="E38" s="665"/>
      <c r="F38" s="665"/>
      <c r="G38" s="666"/>
      <c r="H38" s="75">
        <v>16.73</v>
      </c>
      <c r="I38" s="71">
        <v>33.03</v>
      </c>
      <c r="J38" s="72">
        <f t="shared" si="0"/>
        <v>0.50650923402966996</v>
      </c>
      <c r="K38" s="1358">
        <f>+(H36+H37+H38)/$I$49</f>
        <v>0.12030751247583509</v>
      </c>
      <c r="L38" s="1359"/>
      <c r="M38" s="1359"/>
      <c r="N38" s="1359"/>
      <c r="O38" s="1359"/>
      <c r="P38" s="1360"/>
      <c r="Q38" s="1376"/>
      <c r="R38" s="1377"/>
      <c r="S38" s="1377"/>
      <c r="T38" s="1377"/>
      <c r="U38" s="1377"/>
      <c r="V38" s="1377"/>
      <c r="W38" s="1377"/>
      <c r="X38" s="1377"/>
      <c r="Y38" s="1377"/>
      <c r="Z38" s="1377"/>
      <c r="AA38" s="1378"/>
      <c r="AB38" s="16"/>
      <c r="AD38" s="73"/>
      <c r="AG38" s="76"/>
    </row>
    <row r="39" spans="2:37" s="21" customFormat="1" ht="63.75" customHeight="1" x14ac:dyDescent="0.2">
      <c r="B39" s="20"/>
      <c r="C39" s="664" t="s">
        <v>134</v>
      </c>
      <c r="D39" s="665"/>
      <c r="E39" s="665"/>
      <c r="F39" s="665"/>
      <c r="G39" s="666"/>
      <c r="H39" s="77">
        <v>27.13</v>
      </c>
      <c r="I39" s="78">
        <v>36.450000000000003</v>
      </c>
      <c r="J39" s="72">
        <f>+H39/I39</f>
        <v>0.74430727023319609</v>
      </c>
      <c r="K39" s="1358">
        <f>+(+H36+H37+H38+H39)/$I$49</f>
        <v>0.18129299105336508</v>
      </c>
      <c r="L39" s="1359"/>
      <c r="M39" s="1359"/>
      <c r="N39" s="1359"/>
      <c r="O39" s="1359"/>
      <c r="P39" s="1360"/>
      <c r="Q39" s="1370" t="s">
        <v>135</v>
      </c>
      <c r="R39" s="1371"/>
      <c r="S39" s="1371"/>
      <c r="T39" s="1371"/>
      <c r="U39" s="1371"/>
      <c r="V39" s="1371"/>
      <c r="W39" s="1371"/>
      <c r="X39" s="1371"/>
      <c r="Y39" s="1371"/>
      <c r="Z39" s="1371"/>
      <c r="AA39" s="1372"/>
      <c r="AB39" s="16"/>
      <c r="AC39" s="74"/>
      <c r="AD39" s="73"/>
    </row>
    <row r="40" spans="2:37" s="21" customFormat="1" ht="63.75" customHeight="1" x14ac:dyDescent="0.2">
      <c r="B40" s="20"/>
      <c r="C40" s="664" t="s">
        <v>136</v>
      </c>
      <c r="D40" s="665"/>
      <c r="E40" s="665"/>
      <c r="F40" s="665"/>
      <c r="G40" s="666"/>
      <c r="H40" s="77">
        <v>56.05</v>
      </c>
      <c r="I40" s="78">
        <v>43.88</v>
      </c>
      <c r="J40" s="72">
        <f>+H40/I40</f>
        <v>1.2773473108477664</v>
      </c>
      <c r="K40" s="1358">
        <f>+(H36+H37+H38+H39+H40)/$I$49</f>
        <v>0.30728768601357725</v>
      </c>
      <c r="L40" s="1359"/>
      <c r="M40" s="1359"/>
      <c r="N40" s="1359"/>
      <c r="O40" s="1359"/>
      <c r="P40" s="1360"/>
      <c r="Q40" s="1373"/>
      <c r="R40" s="1374"/>
      <c r="S40" s="1374"/>
      <c r="T40" s="1374"/>
      <c r="U40" s="1374"/>
      <c r="V40" s="1374"/>
      <c r="W40" s="1374"/>
      <c r="X40" s="1374"/>
      <c r="Y40" s="1374"/>
      <c r="Z40" s="1374"/>
      <c r="AA40" s="1375"/>
      <c r="AB40" s="16"/>
      <c r="AC40" s="79"/>
      <c r="AD40" s="80"/>
    </row>
    <row r="41" spans="2:37" s="21" customFormat="1" ht="63.75" customHeight="1" thickBot="1" x14ac:dyDescent="0.25">
      <c r="B41" s="20"/>
      <c r="C41" s="664" t="s">
        <v>137</v>
      </c>
      <c r="D41" s="665"/>
      <c r="E41" s="665"/>
      <c r="F41" s="665"/>
      <c r="G41" s="666"/>
      <c r="H41" s="77">
        <v>59.92</v>
      </c>
      <c r="I41" s="78">
        <v>44.38</v>
      </c>
      <c r="J41" s="72">
        <f>+H41/I41</f>
        <v>1.3501577287066246</v>
      </c>
      <c r="K41" s="1358">
        <f>+(H36+H37+H38+H39+H40+H41)/$I$49</f>
        <v>0.44198174706649285</v>
      </c>
      <c r="L41" s="1359"/>
      <c r="M41" s="1359"/>
      <c r="N41" s="1359"/>
      <c r="O41" s="1359"/>
      <c r="P41" s="1360"/>
      <c r="Q41" s="1376"/>
      <c r="R41" s="1377"/>
      <c r="S41" s="1377"/>
      <c r="T41" s="1377"/>
      <c r="U41" s="1377"/>
      <c r="V41" s="1377"/>
      <c r="W41" s="1377"/>
      <c r="X41" s="1377"/>
      <c r="Y41" s="1377"/>
      <c r="Z41" s="1377"/>
      <c r="AA41" s="1378"/>
      <c r="AB41" s="16"/>
      <c r="AC41" s="79"/>
      <c r="AD41" s="73"/>
    </row>
    <row r="42" spans="2:37" s="21" customFormat="1" ht="15" hidden="1" thickBot="1" x14ac:dyDescent="0.25">
      <c r="B42" s="20"/>
      <c r="C42" s="664" t="s">
        <v>138</v>
      </c>
      <c r="D42" s="665"/>
      <c r="E42" s="665"/>
      <c r="F42" s="665"/>
      <c r="G42" s="666"/>
      <c r="H42" s="81"/>
      <c r="I42" s="82">
        <v>44.38</v>
      </c>
      <c r="J42" s="72">
        <f t="shared" si="0"/>
        <v>0</v>
      </c>
      <c r="K42" s="1358">
        <f>+(H36+H37+H38+H39+H40+H41+H42)/$I$49</f>
        <v>0.44198174706649285</v>
      </c>
      <c r="L42" s="1359"/>
      <c r="M42" s="1359"/>
      <c r="N42" s="1359"/>
      <c r="O42" s="1359"/>
      <c r="P42" s="1360"/>
      <c r="Q42" s="1361"/>
      <c r="R42" s="1362"/>
      <c r="S42" s="1362"/>
      <c r="T42" s="1362"/>
      <c r="U42" s="1362"/>
      <c r="V42" s="1362"/>
      <c r="W42" s="1362"/>
      <c r="X42" s="1362"/>
      <c r="Y42" s="1362"/>
      <c r="Z42" s="1362"/>
      <c r="AA42" s="1363"/>
      <c r="AB42" s="16"/>
      <c r="AC42" s="73"/>
      <c r="AD42" s="74"/>
    </row>
    <row r="43" spans="2:37" s="21" customFormat="1" ht="15" hidden="1" thickBot="1" x14ac:dyDescent="0.25">
      <c r="B43" s="20"/>
      <c r="C43" s="664" t="s">
        <v>139</v>
      </c>
      <c r="D43" s="665"/>
      <c r="E43" s="665"/>
      <c r="F43" s="665"/>
      <c r="G43" s="666"/>
      <c r="H43" s="81"/>
      <c r="I43" s="82">
        <v>44.38</v>
      </c>
      <c r="J43" s="72">
        <f t="shared" si="0"/>
        <v>0</v>
      </c>
      <c r="K43" s="1358">
        <f>+(H36+H37+H38+H39+H40+H41+H42+H43)/$I$49</f>
        <v>0.44198174706649285</v>
      </c>
      <c r="L43" s="1359"/>
      <c r="M43" s="1359"/>
      <c r="N43" s="1359"/>
      <c r="O43" s="1359"/>
      <c r="P43" s="1360"/>
      <c r="Q43" s="1364"/>
      <c r="R43" s="1365"/>
      <c r="S43" s="1365"/>
      <c r="T43" s="1365"/>
      <c r="U43" s="1365"/>
      <c r="V43" s="1365"/>
      <c r="W43" s="1365"/>
      <c r="X43" s="1365"/>
      <c r="Y43" s="1365"/>
      <c r="Z43" s="1365"/>
      <c r="AA43" s="1366"/>
      <c r="AB43" s="16"/>
      <c r="AC43" s="73"/>
    </row>
    <row r="44" spans="2:37" s="21" customFormat="1" ht="15" hidden="1" thickBot="1" x14ac:dyDescent="0.25">
      <c r="B44" s="20"/>
      <c r="C44" s="664" t="s">
        <v>140</v>
      </c>
      <c r="D44" s="665"/>
      <c r="E44" s="665"/>
      <c r="F44" s="665"/>
      <c r="G44" s="666"/>
      <c r="H44" s="81"/>
      <c r="I44" s="82">
        <v>41.38</v>
      </c>
      <c r="J44" s="72">
        <f t="shared" si="0"/>
        <v>0</v>
      </c>
      <c r="K44" s="1358">
        <f>+(H36+H37+H38+H39+H40+H41+H42+H43+H44)/$I$49</f>
        <v>0.44198174706649285</v>
      </c>
      <c r="L44" s="1359"/>
      <c r="M44" s="1359"/>
      <c r="N44" s="1359"/>
      <c r="O44" s="1359"/>
      <c r="P44" s="1360"/>
      <c r="Q44" s="1367"/>
      <c r="R44" s="1368"/>
      <c r="S44" s="1368"/>
      <c r="T44" s="1368"/>
      <c r="U44" s="1368"/>
      <c r="V44" s="1368"/>
      <c r="W44" s="1368"/>
      <c r="X44" s="1368"/>
      <c r="Y44" s="1368"/>
      <c r="Z44" s="1368"/>
      <c r="AA44" s="1369"/>
      <c r="AB44" s="16"/>
      <c r="AG44" s="73"/>
      <c r="AH44" s="74"/>
      <c r="AK44" s="73"/>
    </row>
    <row r="45" spans="2:37" s="21" customFormat="1" ht="15" hidden="1" thickBot="1" x14ac:dyDescent="0.25">
      <c r="B45" s="20"/>
      <c r="C45" s="664" t="s">
        <v>141</v>
      </c>
      <c r="D45" s="665"/>
      <c r="E45" s="665"/>
      <c r="F45" s="665"/>
      <c r="G45" s="666"/>
      <c r="H45" s="81"/>
      <c r="I45" s="82">
        <v>40.98</v>
      </c>
      <c r="J45" s="72">
        <f t="shared" si="0"/>
        <v>0</v>
      </c>
      <c r="K45" s="1358">
        <f>+(H36+H37+H38+H39+H40+H41+H42+H43+H44+H45)/$I$49</f>
        <v>0.44198174706649285</v>
      </c>
      <c r="L45" s="1359"/>
      <c r="M45" s="1359"/>
      <c r="N45" s="1359"/>
      <c r="O45" s="1359"/>
      <c r="P45" s="1360"/>
      <c r="Q45" s="1361"/>
      <c r="R45" s="1362"/>
      <c r="S45" s="1362"/>
      <c r="T45" s="1362"/>
      <c r="U45" s="1362"/>
      <c r="V45" s="1362"/>
      <c r="W45" s="1362"/>
      <c r="X45" s="1362"/>
      <c r="Y45" s="1362"/>
      <c r="Z45" s="1362"/>
      <c r="AA45" s="1363"/>
      <c r="AB45" s="16"/>
      <c r="AD45" s="73"/>
    </row>
    <row r="46" spans="2:37" s="21" customFormat="1" ht="15" hidden="1" thickBot="1" x14ac:dyDescent="0.25">
      <c r="B46" s="20"/>
      <c r="C46" s="664" t="s">
        <v>142</v>
      </c>
      <c r="D46" s="665"/>
      <c r="E46" s="665"/>
      <c r="F46" s="665"/>
      <c r="G46" s="666"/>
      <c r="H46" s="81"/>
      <c r="I46" s="82">
        <v>41.59</v>
      </c>
      <c r="J46" s="72">
        <f t="shared" si="0"/>
        <v>0</v>
      </c>
      <c r="K46" s="1358">
        <f>+(H36+H37+H38+H39+H40+H41+H42+H43+H44+H45+H46)/$I$49</f>
        <v>0.44198174706649285</v>
      </c>
      <c r="L46" s="1359"/>
      <c r="M46" s="1359"/>
      <c r="N46" s="1359"/>
      <c r="O46" s="1359"/>
      <c r="P46" s="1360"/>
      <c r="Q46" s="1364"/>
      <c r="R46" s="1365"/>
      <c r="S46" s="1365"/>
      <c r="T46" s="1365"/>
      <c r="U46" s="1365"/>
      <c r="V46" s="1365"/>
      <c r="W46" s="1365"/>
      <c r="X46" s="1365"/>
      <c r="Y46" s="1365"/>
      <c r="Z46" s="1365"/>
      <c r="AA46" s="1366"/>
      <c r="AB46" s="16"/>
      <c r="AD46" s="73"/>
    </row>
    <row r="47" spans="2:37" s="21" customFormat="1" ht="15" hidden="1" thickBot="1" x14ac:dyDescent="0.25">
      <c r="B47" s="20"/>
      <c r="C47" s="664" t="s">
        <v>143</v>
      </c>
      <c r="D47" s="665"/>
      <c r="E47" s="665"/>
      <c r="F47" s="665"/>
      <c r="G47" s="666"/>
      <c r="H47" s="81"/>
      <c r="I47" s="82">
        <v>37.96</v>
      </c>
      <c r="J47" s="72">
        <f t="shared" si="0"/>
        <v>0</v>
      </c>
      <c r="K47" s="1358">
        <f>+(H36+H37+H38+H39+H40+H41+H42+H43+H44+H45+H46+H47)/$I$49</f>
        <v>0.44198174706649285</v>
      </c>
      <c r="L47" s="1359"/>
      <c r="M47" s="1359"/>
      <c r="N47" s="1359"/>
      <c r="O47" s="1359"/>
      <c r="P47" s="1360"/>
      <c r="Q47" s="1367"/>
      <c r="R47" s="1368"/>
      <c r="S47" s="1368"/>
      <c r="T47" s="1368"/>
      <c r="U47" s="1368"/>
      <c r="V47" s="1368"/>
      <c r="W47" s="1368"/>
      <c r="X47" s="1368"/>
      <c r="Y47" s="1368"/>
      <c r="Z47" s="1368"/>
      <c r="AA47" s="1369"/>
      <c r="AB47" s="16"/>
      <c r="AD47" s="73"/>
    </row>
    <row r="48" spans="2:37" s="21" customFormat="1" ht="24" customHeight="1" thickBot="1" x14ac:dyDescent="0.25">
      <c r="B48" s="20"/>
      <c r="C48" s="946" t="s">
        <v>68</v>
      </c>
      <c r="D48" s="947"/>
      <c r="E48" s="947"/>
      <c r="F48" s="947"/>
      <c r="G48" s="948"/>
      <c r="H48" s="83">
        <f>+SUM(H36:H47)</f>
        <v>196.62</v>
      </c>
      <c r="I48" s="84">
        <f>+I36+I37+I38+I39+I40+I41</f>
        <v>194.19</v>
      </c>
      <c r="J48" s="85"/>
      <c r="K48" s="1354"/>
      <c r="L48" s="1355"/>
      <c r="M48" s="1355"/>
      <c r="N48" s="1355"/>
      <c r="O48" s="1355"/>
      <c r="P48" s="1356"/>
      <c r="Q48" s="949"/>
      <c r="R48" s="949"/>
      <c r="S48" s="949"/>
      <c r="T48" s="949"/>
      <c r="U48" s="949"/>
      <c r="V48" s="949"/>
      <c r="W48" s="949"/>
      <c r="X48" s="949"/>
      <c r="Y48" s="949"/>
      <c r="Z48" s="949"/>
      <c r="AA48" s="950"/>
      <c r="AB48" s="16"/>
    </row>
    <row r="49" spans="2:33" s="21" customFormat="1" ht="18" customHeight="1" x14ac:dyDescent="0.2">
      <c r="B49" s="20"/>
      <c r="C49" s="1357" t="s">
        <v>144</v>
      </c>
      <c r="D49" s="1357"/>
      <c r="E49" s="1357"/>
      <c r="F49" s="1357"/>
      <c r="G49" s="1357"/>
      <c r="H49" s="1357"/>
      <c r="I49" s="86">
        <v>444.86</v>
      </c>
      <c r="J49" s="86"/>
      <c r="K49" s="87"/>
      <c r="L49" s="87"/>
      <c r="M49" s="87"/>
      <c r="N49" s="87"/>
      <c r="O49" s="87"/>
      <c r="P49" s="87"/>
      <c r="Q49" s="87"/>
      <c r="R49" s="87"/>
      <c r="S49" s="87"/>
      <c r="T49" s="87"/>
      <c r="U49" s="87"/>
      <c r="V49" s="87"/>
      <c r="W49" s="87"/>
      <c r="X49" s="87"/>
      <c r="Y49" s="87"/>
      <c r="Z49" s="87"/>
      <c r="AA49" s="87"/>
      <c r="AB49" s="16"/>
      <c r="AC49" s="88"/>
    </row>
    <row r="50" spans="2:33" s="21" customFormat="1" ht="3.75" customHeight="1" x14ac:dyDescent="0.2">
      <c r="B50" s="20"/>
      <c r="C50" s="89"/>
      <c r="D50" s="89"/>
      <c r="E50" s="89"/>
      <c r="F50" s="89"/>
      <c r="G50" s="89"/>
      <c r="H50" s="90"/>
      <c r="I50" s="90"/>
      <c r="J50" s="91"/>
      <c r="K50" s="89"/>
      <c r="L50" s="89"/>
      <c r="M50" s="89"/>
      <c r="N50" s="89"/>
      <c r="O50" s="89"/>
      <c r="P50" s="89"/>
      <c r="Q50" s="89"/>
      <c r="R50" s="89"/>
      <c r="S50" s="89"/>
      <c r="T50" s="89"/>
      <c r="U50" s="89"/>
      <c r="V50" s="89"/>
      <c r="W50" s="89"/>
      <c r="X50" s="89"/>
      <c r="Y50" s="89"/>
      <c r="Z50" s="89"/>
      <c r="AA50" s="89"/>
      <c r="AB50" s="16"/>
    </row>
    <row r="51" spans="2:33" s="21" customFormat="1" ht="6" customHeight="1" thickBot="1" x14ac:dyDescent="0.25">
      <c r="B51" s="20"/>
      <c r="C51" s="89"/>
      <c r="D51" s="89"/>
      <c r="E51" s="89"/>
      <c r="F51" s="89"/>
      <c r="G51" s="89"/>
      <c r="H51" s="90"/>
      <c r="I51" s="90"/>
      <c r="J51" s="91"/>
      <c r="K51" s="89"/>
      <c r="L51" s="89"/>
      <c r="M51" s="89"/>
      <c r="N51" s="89"/>
      <c r="O51" s="89"/>
      <c r="P51" s="89"/>
      <c r="Q51" s="89"/>
      <c r="R51" s="89"/>
      <c r="S51" s="89"/>
      <c r="T51" s="89"/>
      <c r="U51" s="89"/>
      <c r="V51" s="89"/>
      <c r="W51" s="89"/>
      <c r="X51" s="89"/>
      <c r="Y51" s="89"/>
      <c r="Z51" s="89"/>
      <c r="AA51" s="89"/>
      <c r="AB51" s="16"/>
    </row>
    <row r="52" spans="2:33" s="21" customFormat="1" ht="11.25" customHeight="1" x14ac:dyDescent="0.2">
      <c r="B52" s="20"/>
      <c r="C52" s="932" t="s">
        <v>69</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33" ht="20.25" customHeight="1" x14ac:dyDescent="0.2">
      <c r="B53" s="14"/>
      <c r="C53" s="935"/>
      <c r="D53" s="936"/>
      <c r="E53" s="936"/>
      <c r="F53" s="936"/>
      <c r="G53" s="936"/>
      <c r="H53" s="936"/>
      <c r="I53" s="936"/>
      <c r="J53" s="936"/>
      <c r="K53" s="936"/>
      <c r="L53" s="936"/>
      <c r="M53" s="936"/>
      <c r="N53" s="936"/>
      <c r="O53" s="936"/>
      <c r="P53" s="936"/>
      <c r="Q53" s="936"/>
      <c r="R53" s="936"/>
      <c r="S53" s="936"/>
      <c r="T53" s="936"/>
      <c r="U53" s="936"/>
      <c r="V53" s="936"/>
      <c r="W53" s="936"/>
      <c r="X53" s="936"/>
      <c r="Y53" s="936"/>
      <c r="Z53" s="936"/>
      <c r="AA53" s="937"/>
      <c r="AB53" s="16"/>
    </row>
    <row r="54" spans="2:33" ht="22.5" customHeight="1" x14ac:dyDescent="0.2">
      <c r="B54" s="14"/>
      <c r="C54" s="940"/>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2"/>
      <c r="AB54" s="16"/>
    </row>
    <row r="55" spans="2:33" ht="87" customHeight="1" x14ac:dyDescent="0.2">
      <c r="B55" s="14"/>
      <c r="C55" s="940"/>
      <c r="D55" s="941"/>
      <c r="E55" s="941"/>
      <c r="F55" s="941"/>
      <c r="G55" s="941"/>
      <c r="H55" s="941"/>
      <c r="I55" s="941"/>
      <c r="J55" s="941"/>
      <c r="K55" s="941"/>
      <c r="L55" s="941"/>
      <c r="M55" s="941"/>
      <c r="N55" s="941"/>
      <c r="O55" s="941"/>
      <c r="P55" s="941"/>
      <c r="Q55" s="941"/>
      <c r="R55" s="941"/>
      <c r="S55" s="941"/>
      <c r="T55" s="941"/>
      <c r="U55" s="941"/>
      <c r="V55" s="941"/>
      <c r="W55" s="941"/>
      <c r="X55" s="941"/>
      <c r="Y55" s="941"/>
      <c r="Z55" s="941"/>
      <c r="AA55" s="942"/>
      <c r="AB55" s="16"/>
    </row>
    <row r="56" spans="2:33" ht="98.25" customHeight="1" thickBot="1" x14ac:dyDescent="0.25">
      <c r="B56" s="14"/>
      <c r="C56" s="943"/>
      <c r="D56" s="944"/>
      <c r="E56" s="944"/>
      <c r="F56" s="944"/>
      <c r="G56" s="944"/>
      <c r="H56" s="944"/>
      <c r="I56" s="944"/>
      <c r="J56" s="944"/>
      <c r="K56" s="944"/>
      <c r="L56" s="944"/>
      <c r="M56" s="944"/>
      <c r="N56" s="944"/>
      <c r="O56" s="944"/>
      <c r="P56" s="944"/>
      <c r="Q56" s="944"/>
      <c r="R56" s="944"/>
      <c r="S56" s="944"/>
      <c r="T56" s="944"/>
      <c r="U56" s="944"/>
      <c r="V56" s="944"/>
      <c r="W56" s="944"/>
      <c r="X56" s="944"/>
      <c r="Y56" s="944"/>
      <c r="Z56" s="944"/>
      <c r="AA56" s="945"/>
      <c r="AB56" s="16"/>
    </row>
    <row r="57" spans="2:33" ht="8.25" customHeight="1" x14ac:dyDescent="0.2">
      <c r="B57" s="35"/>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37"/>
    </row>
    <row r="58" spans="2:33" ht="6" customHeight="1" thickBot="1" x14ac:dyDescent="0.25">
      <c r="B58" s="38"/>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40"/>
    </row>
    <row r="59" spans="2:33" ht="15.75" x14ac:dyDescent="0.2">
      <c r="B59" s="41"/>
      <c r="C59" s="1345" t="s">
        <v>45</v>
      </c>
      <c r="D59" s="1346"/>
      <c r="E59" s="1346"/>
      <c r="F59" s="1346"/>
      <c r="G59" s="1347"/>
      <c r="H59" s="1345" t="s">
        <v>71</v>
      </c>
      <c r="I59" s="1347"/>
      <c r="J59" s="1345" t="s">
        <v>72</v>
      </c>
      <c r="K59" s="1346"/>
      <c r="L59" s="1346"/>
      <c r="M59" s="1347"/>
      <c r="N59" s="1345" t="s">
        <v>106</v>
      </c>
      <c r="O59" s="1346"/>
      <c r="P59" s="1346"/>
      <c r="Q59" s="1346"/>
      <c r="R59" s="1346"/>
      <c r="S59" s="1346"/>
      <c r="T59" s="1346"/>
      <c r="U59" s="1347"/>
      <c r="V59" s="1332" t="s">
        <v>74</v>
      </c>
      <c r="W59" s="1332"/>
      <c r="X59" s="1332"/>
      <c r="Y59" s="1332"/>
      <c r="Z59" s="1332"/>
      <c r="AA59" s="1333"/>
      <c r="AB59" s="42"/>
    </row>
    <row r="60" spans="2:33" ht="16.5" thickBot="1" x14ac:dyDescent="0.25">
      <c r="B60" s="43"/>
      <c r="C60" s="1348"/>
      <c r="D60" s="1349"/>
      <c r="E60" s="1349"/>
      <c r="F60" s="1349"/>
      <c r="G60" s="1350"/>
      <c r="H60" s="1348"/>
      <c r="I60" s="1350"/>
      <c r="J60" s="1351"/>
      <c r="K60" s="1352"/>
      <c r="L60" s="1352"/>
      <c r="M60" s="1353"/>
      <c r="N60" s="1348"/>
      <c r="O60" s="1349"/>
      <c r="P60" s="1349"/>
      <c r="Q60" s="1349"/>
      <c r="R60" s="1349"/>
      <c r="S60" s="1349"/>
      <c r="T60" s="1349"/>
      <c r="U60" s="1350"/>
      <c r="V60" s="1334"/>
      <c r="W60" s="1334"/>
      <c r="X60" s="1334"/>
      <c r="Y60" s="1334"/>
      <c r="Z60" s="1334"/>
      <c r="AA60" s="1335"/>
      <c r="AB60" s="42"/>
      <c r="AG60" s="94"/>
    </row>
    <row r="61" spans="2:33" ht="14.25" customHeight="1" x14ac:dyDescent="0.2">
      <c r="B61" s="41"/>
      <c r="C61" s="1336" t="s">
        <v>130</v>
      </c>
      <c r="D61" s="1337"/>
      <c r="E61" s="1337"/>
      <c r="F61" s="1337"/>
      <c r="G61" s="1337"/>
      <c r="H61" s="1338">
        <v>101.78</v>
      </c>
      <c r="I61" s="1338"/>
      <c r="J61" s="1339">
        <f>+H36</f>
        <v>15.83</v>
      </c>
      <c r="K61" s="1340"/>
      <c r="L61" s="1340"/>
      <c r="M61" s="1341"/>
      <c r="N61" s="1342">
        <f>+J61*1/H61</f>
        <v>0.15553153861269403</v>
      </c>
      <c r="O61" s="1343"/>
      <c r="P61" s="1343"/>
      <c r="Q61" s="1343"/>
      <c r="R61" s="1343"/>
      <c r="S61" s="1343"/>
      <c r="T61" s="1343"/>
      <c r="U61" s="1344"/>
      <c r="V61" s="1323" t="s">
        <v>145</v>
      </c>
      <c r="W61" s="1324"/>
      <c r="X61" s="1324"/>
      <c r="Y61" s="1324"/>
      <c r="Z61" s="1324"/>
      <c r="AA61" s="1325"/>
      <c r="AB61" s="44"/>
    </row>
    <row r="62" spans="2:33" ht="14.25" customHeight="1" x14ac:dyDescent="0.2">
      <c r="B62" s="41"/>
      <c r="C62" s="1320" t="s">
        <v>146</v>
      </c>
      <c r="D62" s="1321"/>
      <c r="E62" s="1321"/>
      <c r="F62" s="1321"/>
      <c r="G62" s="1321"/>
      <c r="H62" s="1308">
        <v>46.28</v>
      </c>
      <c r="I62" s="1309"/>
      <c r="J62" s="1308">
        <f>+H37</f>
        <v>20.96</v>
      </c>
      <c r="K62" s="1310"/>
      <c r="L62" s="1310"/>
      <c r="M62" s="1309"/>
      <c r="N62" s="1311">
        <f>+J62*1/H62</f>
        <v>0.45289541918755405</v>
      </c>
      <c r="O62" s="1312"/>
      <c r="P62" s="1312"/>
      <c r="Q62" s="1312"/>
      <c r="R62" s="1312"/>
      <c r="S62" s="1312"/>
      <c r="T62" s="1312"/>
      <c r="U62" s="1313"/>
      <c r="V62" s="1326"/>
      <c r="W62" s="1327"/>
      <c r="X62" s="1327"/>
      <c r="Y62" s="1327"/>
      <c r="Z62" s="1327"/>
      <c r="AA62" s="1328"/>
      <c r="AB62" s="44"/>
    </row>
    <row r="63" spans="2:33" ht="14.25" customHeight="1" x14ac:dyDescent="0.2">
      <c r="B63" s="41"/>
      <c r="C63" s="1320" t="s">
        <v>133</v>
      </c>
      <c r="D63" s="1321"/>
      <c r="E63" s="1321"/>
      <c r="F63" s="1321"/>
      <c r="G63" s="1321"/>
      <c r="H63" s="1308">
        <v>48.72</v>
      </c>
      <c r="I63" s="1309"/>
      <c r="J63" s="1308">
        <f>+H38</f>
        <v>16.73</v>
      </c>
      <c r="K63" s="1310"/>
      <c r="L63" s="1310"/>
      <c r="M63" s="1309"/>
      <c r="N63" s="1311">
        <f>+J63*1/H63</f>
        <v>0.34339080459770116</v>
      </c>
      <c r="O63" s="1312"/>
      <c r="P63" s="1312"/>
      <c r="Q63" s="1312"/>
      <c r="R63" s="1312"/>
      <c r="S63" s="1312"/>
      <c r="T63" s="1312"/>
      <c r="U63" s="1313"/>
      <c r="V63" s="1326"/>
      <c r="W63" s="1327"/>
      <c r="X63" s="1327"/>
      <c r="Y63" s="1327"/>
      <c r="Z63" s="1327"/>
      <c r="AA63" s="1328"/>
      <c r="AB63" s="44"/>
    </row>
    <row r="64" spans="2:33" ht="15" thickBot="1" x14ac:dyDescent="0.25">
      <c r="B64" s="41"/>
      <c r="C64" s="1320" t="s">
        <v>147</v>
      </c>
      <c r="D64" s="1321"/>
      <c r="E64" s="1321"/>
      <c r="F64" s="1321"/>
      <c r="G64" s="1321"/>
      <c r="H64" s="1308">
        <v>196.78</v>
      </c>
      <c r="I64" s="1309"/>
      <c r="J64" s="1322">
        <f>SUM(J61:M63)</f>
        <v>53.519999999999996</v>
      </c>
      <c r="K64" s="1322"/>
      <c r="L64" s="1322"/>
      <c r="M64" s="1322"/>
      <c r="N64" s="1311">
        <f>+J64*1/H64</f>
        <v>0.27197885964020729</v>
      </c>
      <c r="O64" s="1312"/>
      <c r="P64" s="1312"/>
      <c r="Q64" s="1312"/>
      <c r="R64" s="1312"/>
      <c r="S64" s="1312"/>
      <c r="T64" s="1312"/>
      <c r="U64" s="1313"/>
      <c r="V64" s="1329"/>
      <c r="W64" s="1330"/>
      <c r="X64" s="1330"/>
      <c r="Y64" s="1330"/>
      <c r="Z64" s="1330"/>
      <c r="AA64" s="1331"/>
      <c r="AB64" s="44"/>
    </row>
    <row r="65" spans="2:28" x14ac:dyDescent="0.2">
      <c r="B65" s="41"/>
      <c r="C65" s="1320" t="s">
        <v>134</v>
      </c>
      <c r="D65" s="1321"/>
      <c r="E65" s="1321"/>
      <c r="F65" s="1321"/>
      <c r="G65" s="1321"/>
      <c r="H65" s="1308">
        <v>27.909999999999997</v>
      </c>
      <c r="I65" s="1309"/>
      <c r="J65" s="1322">
        <f>+H39</f>
        <v>27.13</v>
      </c>
      <c r="K65" s="1322"/>
      <c r="L65" s="1322"/>
      <c r="M65" s="1322"/>
      <c r="N65" s="1311">
        <f>+J65/H65</f>
        <v>0.97205302758867795</v>
      </c>
      <c r="O65" s="1312"/>
      <c r="P65" s="1312"/>
      <c r="Q65" s="1312"/>
      <c r="R65" s="1312"/>
      <c r="S65" s="1312"/>
      <c r="T65" s="1312"/>
      <c r="U65" s="1313"/>
      <c r="V65" s="1323" t="s">
        <v>148</v>
      </c>
      <c r="W65" s="1324"/>
      <c r="X65" s="1324"/>
      <c r="Y65" s="1324"/>
      <c r="Z65" s="1324"/>
      <c r="AA65" s="1325"/>
      <c r="AB65" s="44"/>
    </row>
    <row r="66" spans="2:28" x14ac:dyDescent="0.2">
      <c r="B66" s="41"/>
      <c r="C66" s="1320" t="s">
        <v>136</v>
      </c>
      <c r="D66" s="1321"/>
      <c r="E66" s="1321"/>
      <c r="F66" s="1321"/>
      <c r="G66" s="1321"/>
      <c r="H66" s="1308">
        <v>36.759999999999991</v>
      </c>
      <c r="I66" s="1309"/>
      <c r="J66" s="1322">
        <f>+H40</f>
        <v>56.05</v>
      </c>
      <c r="K66" s="1322"/>
      <c r="L66" s="1322"/>
      <c r="M66" s="1322"/>
      <c r="N66" s="1311">
        <f t="shared" ref="N66:N76" si="1">+J66*1/H66</f>
        <v>1.524755168661589</v>
      </c>
      <c r="O66" s="1312"/>
      <c r="P66" s="1312"/>
      <c r="Q66" s="1312"/>
      <c r="R66" s="1312"/>
      <c r="S66" s="1312"/>
      <c r="T66" s="1312"/>
      <c r="U66" s="1313"/>
      <c r="V66" s="1326"/>
      <c r="W66" s="1327"/>
      <c r="X66" s="1327"/>
      <c r="Y66" s="1327"/>
      <c r="Z66" s="1327"/>
      <c r="AA66" s="1328"/>
      <c r="AB66" s="44"/>
    </row>
    <row r="67" spans="2:28" x14ac:dyDescent="0.2">
      <c r="B67" s="41"/>
      <c r="C67" s="1320" t="s">
        <v>137</v>
      </c>
      <c r="D67" s="1321"/>
      <c r="E67" s="1321"/>
      <c r="F67" s="1321"/>
      <c r="G67" s="1321"/>
      <c r="H67" s="1308">
        <v>41.03000000000003</v>
      </c>
      <c r="I67" s="1309"/>
      <c r="J67" s="1322">
        <f>+H41</f>
        <v>59.92</v>
      </c>
      <c r="K67" s="1322"/>
      <c r="L67" s="1322"/>
      <c r="M67" s="1322"/>
      <c r="N67" s="1311">
        <f t="shared" si="1"/>
        <v>1.4603948330489875</v>
      </c>
      <c r="O67" s="1312"/>
      <c r="P67" s="1312"/>
      <c r="Q67" s="1312"/>
      <c r="R67" s="1312"/>
      <c r="S67" s="1312"/>
      <c r="T67" s="1312"/>
      <c r="U67" s="1313"/>
      <c r="V67" s="1326"/>
      <c r="W67" s="1327"/>
      <c r="X67" s="1327"/>
      <c r="Y67" s="1327"/>
      <c r="Z67" s="1327"/>
      <c r="AA67" s="1328"/>
      <c r="AB67" s="44"/>
    </row>
    <row r="68" spans="2:28" x14ac:dyDescent="0.2">
      <c r="B68" s="41"/>
      <c r="C68" s="1320" t="s">
        <v>149</v>
      </c>
      <c r="D68" s="1321"/>
      <c r="E68" s="1321"/>
      <c r="F68" s="1321"/>
      <c r="G68" s="1321"/>
      <c r="H68" s="1308">
        <v>105.70000000000002</v>
      </c>
      <c r="I68" s="1309"/>
      <c r="J68" s="1322">
        <f>+SUM(J65:M67)</f>
        <v>143.1</v>
      </c>
      <c r="K68" s="1322"/>
      <c r="L68" s="1322"/>
      <c r="M68" s="1322"/>
      <c r="N68" s="1311">
        <f t="shared" si="1"/>
        <v>1.3538315988647112</v>
      </c>
      <c r="O68" s="1312"/>
      <c r="P68" s="1312"/>
      <c r="Q68" s="1312"/>
      <c r="R68" s="1312"/>
      <c r="S68" s="1312"/>
      <c r="T68" s="1312"/>
      <c r="U68" s="1313"/>
      <c r="V68" s="1329"/>
      <c r="W68" s="1330"/>
      <c r="X68" s="1330"/>
      <c r="Y68" s="1330"/>
      <c r="Z68" s="1330"/>
      <c r="AA68" s="1331"/>
      <c r="AB68" s="44"/>
    </row>
    <row r="69" spans="2:28" hidden="1" x14ac:dyDescent="0.2">
      <c r="B69" s="41"/>
      <c r="C69" s="1320" t="s">
        <v>138</v>
      </c>
      <c r="D69" s="1321"/>
      <c r="E69" s="1321"/>
      <c r="F69" s="1321"/>
      <c r="G69" s="1321"/>
      <c r="H69" s="1308">
        <v>30.699999999999989</v>
      </c>
      <c r="I69" s="1309"/>
      <c r="J69" s="1308">
        <f>+H42</f>
        <v>0</v>
      </c>
      <c r="K69" s="1310"/>
      <c r="L69" s="1310"/>
      <c r="M69" s="1309"/>
      <c r="N69" s="1311">
        <f t="shared" si="1"/>
        <v>0</v>
      </c>
      <c r="O69" s="1312"/>
      <c r="P69" s="1312"/>
      <c r="Q69" s="1312"/>
      <c r="R69" s="1312"/>
      <c r="S69" s="1312"/>
      <c r="T69" s="1312"/>
      <c r="U69" s="1313"/>
      <c r="V69" s="1314"/>
      <c r="W69" s="1315"/>
      <c r="X69" s="1315"/>
      <c r="Y69" s="1315"/>
      <c r="Z69" s="1315"/>
      <c r="AA69" s="1316"/>
      <c r="AB69" s="44"/>
    </row>
    <row r="70" spans="2:28" hidden="1" x14ac:dyDescent="0.2">
      <c r="B70" s="41"/>
      <c r="C70" s="1320" t="s">
        <v>139</v>
      </c>
      <c r="D70" s="1321"/>
      <c r="E70" s="1321"/>
      <c r="F70" s="1321"/>
      <c r="G70" s="1321"/>
      <c r="H70" s="1308">
        <v>32.839999999999975</v>
      </c>
      <c r="I70" s="1309"/>
      <c r="J70" s="1308">
        <f>+H43</f>
        <v>0</v>
      </c>
      <c r="K70" s="1310"/>
      <c r="L70" s="1310"/>
      <c r="M70" s="1309"/>
      <c r="N70" s="1311">
        <f t="shared" si="1"/>
        <v>0</v>
      </c>
      <c r="O70" s="1312"/>
      <c r="P70" s="1312"/>
      <c r="Q70" s="1312"/>
      <c r="R70" s="1312"/>
      <c r="S70" s="1312"/>
      <c r="T70" s="1312"/>
      <c r="U70" s="1313"/>
      <c r="V70" s="1314"/>
      <c r="W70" s="1315"/>
      <c r="X70" s="1315"/>
      <c r="Y70" s="1315"/>
      <c r="Z70" s="1315"/>
      <c r="AA70" s="1316"/>
      <c r="AB70" s="44"/>
    </row>
    <row r="71" spans="2:28" hidden="1" x14ac:dyDescent="0.2">
      <c r="B71" s="41"/>
      <c r="C71" s="1320" t="s">
        <v>140</v>
      </c>
      <c r="D71" s="1321"/>
      <c r="E71" s="1321"/>
      <c r="F71" s="1321"/>
      <c r="G71" s="1321"/>
      <c r="H71" s="1308">
        <v>25.310000000000002</v>
      </c>
      <c r="I71" s="1309"/>
      <c r="J71" s="1308">
        <f>+H44</f>
        <v>0</v>
      </c>
      <c r="K71" s="1310"/>
      <c r="L71" s="1310"/>
      <c r="M71" s="1309"/>
      <c r="N71" s="1311">
        <f t="shared" si="1"/>
        <v>0</v>
      </c>
      <c r="O71" s="1312"/>
      <c r="P71" s="1312"/>
      <c r="Q71" s="1312"/>
      <c r="R71" s="1312"/>
      <c r="S71" s="1312"/>
      <c r="T71" s="1312"/>
      <c r="U71" s="1313"/>
      <c r="V71" s="1314"/>
      <c r="W71" s="1315"/>
      <c r="X71" s="1315"/>
      <c r="Y71" s="1315"/>
      <c r="Z71" s="1315"/>
      <c r="AA71" s="1316"/>
      <c r="AB71" s="44"/>
    </row>
    <row r="72" spans="2:28" hidden="1" x14ac:dyDescent="0.2">
      <c r="B72" s="45"/>
      <c r="C72" s="1320" t="s">
        <v>150</v>
      </c>
      <c r="D72" s="1321"/>
      <c r="E72" s="1321"/>
      <c r="F72" s="1321"/>
      <c r="G72" s="1321"/>
      <c r="H72" s="1308">
        <v>88.849999999999966</v>
      </c>
      <c r="I72" s="1309"/>
      <c r="J72" s="1308">
        <f>+SUM(J69:M71)</f>
        <v>0</v>
      </c>
      <c r="K72" s="1310"/>
      <c r="L72" s="1310"/>
      <c r="M72" s="1309"/>
      <c r="N72" s="1311">
        <f t="shared" si="1"/>
        <v>0</v>
      </c>
      <c r="O72" s="1312"/>
      <c r="P72" s="1312"/>
      <c r="Q72" s="1312"/>
      <c r="R72" s="1312"/>
      <c r="S72" s="1312"/>
      <c r="T72" s="1312"/>
      <c r="U72" s="1313"/>
      <c r="V72" s="1317"/>
      <c r="W72" s="1318"/>
      <c r="X72" s="1318"/>
      <c r="Y72" s="1318"/>
      <c r="Z72" s="1318"/>
      <c r="AA72" s="1319"/>
      <c r="AB72" s="46"/>
    </row>
    <row r="73" spans="2:28" hidden="1" x14ac:dyDescent="0.2">
      <c r="B73" s="41"/>
      <c r="C73" s="1320" t="s">
        <v>141</v>
      </c>
      <c r="D73" s="1321"/>
      <c r="E73" s="1321"/>
      <c r="F73" s="1321"/>
      <c r="G73" s="1321"/>
      <c r="H73" s="1308">
        <v>16.28</v>
      </c>
      <c r="I73" s="1309"/>
      <c r="J73" s="1308">
        <f>+H45</f>
        <v>0</v>
      </c>
      <c r="K73" s="1310"/>
      <c r="L73" s="1310"/>
      <c r="M73" s="1309"/>
      <c r="N73" s="1311">
        <f t="shared" si="1"/>
        <v>0</v>
      </c>
      <c r="O73" s="1312"/>
      <c r="P73" s="1312"/>
      <c r="Q73" s="1312"/>
      <c r="R73" s="1312"/>
      <c r="S73" s="1312"/>
      <c r="T73" s="1312"/>
      <c r="U73" s="1313"/>
      <c r="V73" s="1314"/>
      <c r="W73" s="1315"/>
      <c r="X73" s="1315"/>
      <c r="Y73" s="1315"/>
      <c r="Z73" s="1315"/>
      <c r="AA73" s="1316"/>
      <c r="AB73" s="44"/>
    </row>
    <row r="74" spans="2:28" hidden="1" x14ac:dyDescent="0.2">
      <c r="B74" s="41"/>
      <c r="C74" s="1320" t="s">
        <v>142</v>
      </c>
      <c r="D74" s="1321"/>
      <c r="E74" s="1321"/>
      <c r="F74" s="1321"/>
      <c r="G74" s="1321"/>
      <c r="H74" s="1308">
        <v>22.55</v>
      </c>
      <c r="I74" s="1309"/>
      <c r="J74" s="1308">
        <f>+H46</f>
        <v>0</v>
      </c>
      <c r="K74" s="1310"/>
      <c r="L74" s="1310"/>
      <c r="M74" s="1309"/>
      <c r="N74" s="1311">
        <f t="shared" si="1"/>
        <v>0</v>
      </c>
      <c r="O74" s="1312"/>
      <c r="P74" s="1312"/>
      <c r="Q74" s="1312"/>
      <c r="R74" s="1312"/>
      <c r="S74" s="1312"/>
      <c r="T74" s="1312"/>
      <c r="U74" s="1313"/>
      <c r="V74" s="1314"/>
      <c r="W74" s="1315"/>
      <c r="X74" s="1315"/>
      <c r="Y74" s="1315"/>
      <c r="Z74" s="1315"/>
      <c r="AA74" s="1316"/>
      <c r="AB74" s="44"/>
    </row>
    <row r="75" spans="2:28" hidden="1" x14ac:dyDescent="0.2">
      <c r="B75" s="41"/>
      <c r="C75" s="1320" t="s">
        <v>143</v>
      </c>
      <c r="D75" s="1321"/>
      <c r="E75" s="1321"/>
      <c r="F75" s="1321"/>
      <c r="G75" s="1321"/>
      <c r="H75" s="1308">
        <v>20.85</v>
      </c>
      <c r="I75" s="1309"/>
      <c r="J75" s="1308">
        <f>+H47</f>
        <v>0</v>
      </c>
      <c r="K75" s="1310"/>
      <c r="L75" s="1310"/>
      <c r="M75" s="1309"/>
      <c r="N75" s="1311">
        <f t="shared" si="1"/>
        <v>0</v>
      </c>
      <c r="O75" s="1312"/>
      <c r="P75" s="1312"/>
      <c r="Q75" s="1312"/>
      <c r="R75" s="1312"/>
      <c r="S75" s="1312"/>
      <c r="T75" s="1312"/>
      <c r="U75" s="1313"/>
      <c r="V75" s="1314"/>
      <c r="W75" s="1315"/>
      <c r="X75" s="1315"/>
      <c r="Y75" s="1315"/>
      <c r="Z75" s="1315"/>
      <c r="AA75" s="1316"/>
      <c r="AB75" s="44"/>
    </row>
    <row r="76" spans="2:28" hidden="1" x14ac:dyDescent="0.2">
      <c r="B76" s="45"/>
      <c r="C76" s="1320" t="s">
        <v>151</v>
      </c>
      <c r="D76" s="1321"/>
      <c r="E76" s="1321"/>
      <c r="F76" s="1321"/>
      <c r="G76" s="1321"/>
      <c r="H76" s="1308">
        <v>59.68</v>
      </c>
      <c r="I76" s="1309"/>
      <c r="J76" s="1308">
        <f>+SUM(J73:M75)</f>
        <v>0</v>
      </c>
      <c r="K76" s="1310"/>
      <c r="L76" s="1310"/>
      <c r="M76" s="1309"/>
      <c r="N76" s="1311">
        <f t="shared" si="1"/>
        <v>0</v>
      </c>
      <c r="O76" s="1312"/>
      <c r="P76" s="1312"/>
      <c r="Q76" s="1312"/>
      <c r="R76" s="1312"/>
      <c r="S76" s="1312"/>
      <c r="T76" s="1312"/>
      <c r="U76" s="1313"/>
      <c r="V76" s="1317"/>
      <c r="W76" s="1318"/>
      <c r="X76" s="1318"/>
      <c r="Y76" s="1318"/>
      <c r="Z76" s="1318"/>
      <c r="AA76" s="1319"/>
      <c r="AB76" s="46"/>
    </row>
    <row r="111" ht="6" customHeight="1" x14ac:dyDescent="0.2"/>
  </sheetData>
  <mergeCells count="168">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C35:G35"/>
    <mergeCell ref="K35:P35"/>
    <mergeCell ref="Q35:AA35"/>
    <mergeCell ref="C36:G36"/>
    <mergeCell ref="K36:P36"/>
    <mergeCell ref="Q36:AA38"/>
    <mergeCell ref="C37:G37"/>
    <mergeCell ref="K37:P37"/>
    <mergeCell ref="C38:G38"/>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48:G48"/>
    <mergeCell ref="K48:P48"/>
    <mergeCell ref="Q48:AA48"/>
    <mergeCell ref="C49:H49"/>
    <mergeCell ref="C52:AA53"/>
    <mergeCell ref="C54:AA56"/>
    <mergeCell ref="C45:G45"/>
    <mergeCell ref="K45:P45"/>
    <mergeCell ref="Q45:AA47"/>
    <mergeCell ref="C46:G46"/>
    <mergeCell ref="K46:P46"/>
    <mergeCell ref="C47:G47"/>
    <mergeCell ref="K47:P47"/>
    <mergeCell ref="V59:AA60"/>
    <mergeCell ref="C61:G61"/>
    <mergeCell ref="H61:I61"/>
    <mergeCell ref="J61:M61"/>
    <mergeCell ref="N61:U61"/>
    <mergeCell ref="V61:AA64"/>
    <mergeCell ref="C64:G64"/>
    <mergeCell ref="H64:I64"/>
    <mergeCell ref="J64:M64"/>
    <mergeCell ref="N64:U64"/>
    <mergeCell ref="C62:G62"/>
    <mergeCell ref="H62:I62"/>
    <mergeCell ref="J62:M62"/>
    <mergeCell ref="N62:U62"/>
    <mergeCell ref="C63:G63"/>
    <mergeCell ref="H63:I63"/>
    <mergeCell ref="J63:M63"/>
    <mergeCell ref="N63:U63"/>
    <mergeCell ref="C59:G60"/>
    <mergeCell ref="H59:I60"/>
    <mergeCell ref="J59:M60"/>
    <mergeCell ref="N59:U60"/>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76:I76"/>
    <mergeCell ref="J76:M76"/>
    <mergeCell ref="N76:U76"/>
    <mergeCell ref="V73:AA76"/>
    <mergeCell ref="C74:G74"/>
    <mergeCell ref="H74:I74"/>
    <mergeCell ref="J74:M74"/>
    <mergeCell ref="N74:U74"/>
    <mergeCell ref="C75:G75"/>
    <mergeCell ref="H75:I75"/>
    <mergeCell ref="J75:M75"/>
    <mergeCell ref="N75:U75"/>
    <mergeCell ref="C76:G76"/>
  </mergeCells>
  <pageMargins left="0.70866141732283472" right="0.70866141732283472" top="0.74803149606299213" bottom="1.1098214285714285" header="0.31496062992125984" footer="0.31496062992125984"/>
  <pageSetup paperSize="9" scale="44" fitToHeight="0" orientation="portrait" r:id="rId1"/>
  <headerFooter>
    <oddFooter>&amp;LCalle 26 No.57-41 Torre 8, Piso 8 CEMSA – C.P. 111321
PBX: 3779555 – Información: Línea 195
www.umv.gov.co&amp;CDESI-FM-007
&amp;P de &amp;N</oddFooter>
  </headerFooter>
  <rowBreaks count="1" manualBreakCount="1">
    <brk id="47" min="1" max="27"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4"/>
  <sheetViews>
    <sheetView view="pageBreakPreview" topLeftCell="A18" zoomScale="120" zoomScaleNormal="100" zoomScaleSheetLayoutView="120" zoomScalePageLayoutView="70" workbookViewId="0">
      <selection activeCell="J61" sqref="J61:M6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9.57031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645" t="s">
        <v>249</v>
      </c>
      <c r="J7" s="646"/>
      <c r="K7" s="646"/>
      <c r="L7" s="646"/>
      <c r="M7" s="646"/>
      <c r="N7" s="646"/>
      <c r="O7" s="646"/>
      <c r="P7" s="646"/>
      <c r="Q7" s="646"/>
      <c r="R7" s="646"/>
      <c r="S7" s="646"/>
      <c r="T7" s="646"/>
      <c r="U7" s="646"/>
      <c r="V7" s="646"/>
      <c r="W7" s="646"/>
      <c r="X7" s="646"/>
      <c r="Y7" s="646"/>
      <c r="Z7" s="646"/>
      <c r="AA7" s="647"/>
      <c r="AB7" s="10"/>
    </row>
    <row r="8" spans="2:28" ht="8.4499999999999993" customHeight="1" thickBot="1" x14ac:dyDescent="0.25">
      <c r="B8" s="9"/>
      <c r="C8" s="602"/>
      <c r="D8" s="603"/>
      <c r="E8" s="603"/>
      <c r="F8" s="603"/>
      <c r="G8" s="603"/>
      <c r="H8" s="604"/>
      <c r="I8" s="648"/>
      <c r="J8" s="649"/>
      <c r="K8" s="649"/>
      <c r="L8" s="649"/>
      <c r="M8" s="649"/>
      <c r="N8" s="649"/>
      <c r="O8" s="649"/>
      <c r="P8" s="649"/>
      <c r="Q8" s="649"/>
      <c r="R8" s="649"/>
      <c r="S8" s="649"/>
      <c r="T8" s="649"/>
      <c r="U8" s="649"/>
      <c r="V8" s="649"/>
      <c r="W8" s="649"/>
      <c r="X8" s="649"/>
      <c r="Y8" s="649"/>
      <c r="Z8" s="649"/>
      <c r="AA8" s="650"/>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250</v>
      </c>
      <c r="J10" s="615"/>
      <c r="K10" s="615"/>
      <c r="L10" s="615"/>
      <c r="M10" s="615"/>
      <c r="N10" s="615"/>
      <c r="O10" s="615"/>
      <c r="P10" s="615"/>
      <c r="Q10" s="616"/>
      <c r="R10" s="620" t="s">
        <v>8</v>
      </c>
      <c r="S10" s="621"/>
      <c r="T10" s="621"/>
      <c r="U10" s="622"/>
      <c r="V10" s="574" t="s">
        <v>9</v>
      </c>
      <c r="W10" s="575"/>
      <c r="X10" s="575"/>
      <c r="Y10" s="575"/>
      <c r="Z10" s="575"/>
      <c r="AA10" s="576"/>
      <c r="AB10" s="10"/>
    </row>
    <row r="11" spans="2:28" ht="19.149999999999999" customHeight="1" thickBot="1" x14ac:dyDescent="0.25">
      <c r="B11" s="9"/>
      <c r="C11" s="602"/>
      <c r="D11" s="603"/>
      <c r="E11" s="603"/>
      <c r="F11" s="603"/>
      <c r="G11" s="603"/>
      <c r="H11" s="604"/>
      <c r="I11" s="617"/>
      <c r="J11" s="618"/>
      <c r="K11" s="618"/>
      <c r="L11" s="618"/>
      <c r="M11" s="618"/>
      <c r="N11" s="618"/>
      <c r="O11" s="618"/>
      <c r="P11" s="618"/>
      <c r="Q11" s="619"/>
      <c r="R11" s="564" t="s">
        <v>251</v>
      </c>
      <c r="S11" s="623"/>
      <c r="T11" s="623"/>
      <c r="U11" s="624"/>
      <c r="V11" s="598" t="s">
        <v>252</v>
      </c>
      <c r="W11" s="625"/>
      <c r="X11" s="625"/>
      <c r="Y11" s="625"/>
      <c r="Z11" s="625"/>
      <c r="AA11" s="626"/>
      <c r="AB11" s="10"/>
    </row>
    <row r="12" spans="2:28"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253</v>
      </c>
      <c r="J13" s="658"/>
      <c r="K13" s="658"/>
      <c r="L13" s="658"/>
      <c r="M13" s="658"/>
      <c r="N13" s="658"/>
      <c r="O13" s="658"/>
      <c r="P13" s="658"/>
      <c r="Q13" s="658"/>
      <c r="R13" s="658"/>
      <c r="S13" s="659"/>
      <c r="T13" s="599" t="s">
        <v>13</v>
      </c>
      <c r="U13" s="600"/>
      <c r="V13" s="600"/>
      <c r="W13" s="600"/>
      <c r="X13" s="600"/>
      <c r="Y13" s="600"/>
      <c r="Z13" s="600"/>
      <c r="AA13" s="601"/>
      <c r="AB13" s="22"/>
    </row>
    <row r="14" spans="2:28" ht="26.45"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22"/>
    </row>
    <row r="15" spans="2:28"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24.6" customHeight="1" thickBot="1" x14ac:dyDescent="0.25">
      <c r="B16" s="14"/>
      <c r="C16" s="558" t="s">
        <v>15</v>
      </c>
      <c r="D16" s="559"/>
      <c r="E16" s="559"/>
      <c r="F16" s="559"/>
      <c r="G16" s="559"/>
      <c r="H16" s="560"/>
      <c r="I16" s="561" t="s">
        <v>254</v>
      </c>
      <c r="J16" s="562"/>
      <c r="K16" s="562"/>
      <c r="L16" s="562"/>
      <c r="M16" s="562"/>
      <c r="N16" s="562"/>
      <c r="O16" s="562"/>
      <c r="P16" s="562"/>
      <c r="Q16" s="562"/>
      <c r="R16" s="562"/>
      <c r="S16" s="562"/>
      <c r="T16" s="562"/>
      <c r="U16" s="562"/>
      <c r="V16" s="562"/>
      <c r="W16" s="562"/>
      <c r="X16" s="562"/>
      <c r="Y16" s="562"/>
      <c r="Z16" s="562"/>
      <c r="AA16" s="563"/>
      <c r="AB16" s="22"/>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75" customHeight="1" thickBot="1" x14ac:dyDescent="0.25">
      <c r="B18" s="14"/>
      <c r="C18" s="558" t="s">
        <v>17</v>
      </c>
      <c r="D18" s="559"/>
      <c r="E18" s="559"/>
      <c r="F18" s="559"/>
      <c r="G18" s="559"/>
      <c r="H18" s="560"/>
      <c r="I18" s="561" t="s">
        <v>255</v>
      </c>
      <c r="J18" s="562"/>
      <c r="K18" s="562"/>
      <c r="L18" s="562"/>
      <c r="M18" s="562"/>
      <c r="N18" s="562"/>
      <c r="O18" s="562"/>
      <c r="P18" s="562"/>
      <c r="Q18" s="562"/>
      <c r="R18" s="562"/>
      <c r="S18" s="562"/>
      <c r="T18" s="562"/>
      <c r="U18" s="562"/>
      <c r="V18" s="562"/>
      <c r="W18" s="562"/>
      <c r="X18" s="562"/>
      <c r="Y18" s="562"/>
      <c r="Z18" s="562"/>
      <c r="AA18" s="563"/>
      <c r="AB18" s="22"/>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7.45" customHeight="1" thickBot="1" x14ac:dyDescent="0.25">
      <c r="B20" s="14"/>
      <c r="C20" s="583" t="s">
        <v>19</v>
      </c>
      <c r="D20" s="584"/>
      <c r="E20" s="584"/>
      <c r="F20" s="584"/>
      <c r="G20" s="584"/>
      <c r="H20" s="585"/>
      <c r="I20" s="589" t="s">
        <v>256</v>
      </c>
      <c r="J20" s="590"/>
      <c r="K20" s="590"/>
      <c r="L20" s="591"/>
      <c r="M20" s="574" t="s">
        <v>21</v>
      </c>
      <c r="N20" s="575"/>
      <c r="O20" s="575"/>
      <c r="P20" s="575"/>
      <c r="Q20" s="575"/>
      <c r="R20" s="575"/>
      <c r="S20" s="576"/>
      <c r="T20" s="651" t="s">
        <v>22</v>
      </c>
      <c r="U20" s="652"/>
      <c r="V20" s="652"/>
      <c r="W20" s="652"/>
      <c r="X20" s="652"/>
      <c r="Y20" s="652"/>
      <c r="Z20" s="652"/>
      <c r="AA20" s="653"/>
      <c r="AB20" s="22"/>
    </row>
    <row r="21" spans="2:28" ht="19.149999999999999" customHeight="1" thickBot="1" x14ac:dyDescent="0.25">
      <c r="B21" s="14"/>
      <c r="C21" s="586"/>
      <c r="D21" s="587"/>
      <c r="E21" s="587"/>
      <c r="F21" s="587"/>
      <c r="G21" s="587"/>
      <c r="H21" s="588"/>
      <c r="I21" s="592"/>
      <c r="J21" s="593"/>
      <c r="K21" s="593"/>
      <c r="L21" s="594"/>
      <c r="M21" s="595" t="s">
        <v>85</v>
      </c>
      <c r="N21" s="596"/>
      <c r="O21" s="596"/>
      <c r="P21" s="596"/>
      <c r="Q21" s="596"/>
      <c r="R21" s="596"/>
      <c r="S21" s="597"/>
      <c r="T21" s="654" t="s">
        <v>86</v>
      </c>
      <c r="U21" s="655"/>
      <c r="V21" s="655"/>
      <c r="W21" s="655"/>
      <c r="X21" s="655"/>
      <c r="Y21" s="655"/>
      <c r="Z21" s="655"/>
      <c r="AA21" s="656"/>
      <c r="AB21" s="22"/>
    </row>
    <row r="22" spans="2:28" ht="10.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4"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43.15" customHeight="1" thickBot="1" x14ac:dyDescent="0.25">
      <c r="B24" s="14"/>
      <c r="C24" s="577" t="s">
        <v>257</v>
      </c>
      <c r="D24" s="578"/>
      <c r="E24" s="578"/>
      <c r="F24" s="578"/>
      <c r="G24" s="578"/>
      <c r="H24" s="578"/>
      <c r="I24" s="579"/>
      <c r="J24" s="577" t="s">
        <v>258</v>
      </c>
      <c r="K24" s="578"/>
      <c r="L24" s="578"/>
      <c r="M24" s="578"/>
      <c r="N24" s="578"/>
      <c r="O24" s="578"/>
      <c r="P24" s="579"/>
      <c r="Q24" s="580" t="s">
        <v>259</v>
      </c>
      <c r="R24" s="581"/>
      <c r="S24" s="581"/>
      <c r="T24" s="581"/>
      <c r="U24" s="581"/>
      <c r="V24" s="581"/>
      <c r="W24" s="581"/>
      <c r="X24" s="581"/>
      <c r="Y24" s="581"/>
      <c r="Z24" s="581"/>
      <c r="AA24" s="582"/>
      <c r="AB24" s="22"/>
    </row>
    <row r="25" spans="2:28" ht="7.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0" customHeight="1" thickBot="1" x14ac:dyDescent="0.25">
      <c r="B26" s="14"/>
      <c r="C26" s="558" t="s">
        <v>31</v>
      </c>
      <c r="D26" s="559"/>
      <c r="E26" s="559"/>
      <c r="F26" s="559"/>
      <c r="G26" s="559"/>
      <c r="H26" s="560"/>
      <c r="I26" s="561" t="s">
        <v>260</v>
      </c>
      <c r="J26" s="562"/>
      <c r="K26" s="562"/>
      <c r="L26" s="562"/>
      <c r="M26" s="562"/>
      <c r="N26" s="562"/>
      <c r="O26" s="562"/>
      <c r="P26" s="562"/>
      <c r="Q26" s="562"/>
      <c r="R26" s="562"/>
      <c r="S26" s="562"/>
      <c r="T26" s="562"/>
      <c r="U26" s="562"/>
      <c r="V26" s="562"/>
      <c r="W26" s="562"/>
      <c r="X26" s="562"/>
      <c r="Y26" s="562"/>
      <c r="Z26" s="562"/>
      <c r="AA26" s="563"/>
      <c r="AB26" s="22"/>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3.9" customHeight="1" thickBot="1" x14ac:dyDescent="0.25">
      <c r="B28" s="14"/>
      <c r="C28" s="558" t="s">
        <v>32</v>
      </c>
      <c r="D28" s="559"/>
      <c r="E28" s="559"/>
      <c r="F28" s="559"/>
      <c r="G28" s="559"/>
      <c r="H28" s="560"/>
      <c r="I28" s="564">
        <v>0.03</v>
      </c>
      <c r="J28" s="561"/>
      <c r="K28" s="565" t="s">
        <v>33</v>
      </c>
      <c r="L28" s="566"/>
      <c r="M28" s="566"/>
      <c r="N28" s="567"/>
      <c r="O28" s="568" t="s">
        <v>34</v>
      </c>
      <c r="P28" s="569"/>
      <c r="Q28" s="569"/>
      <c r="R28" s="570"/>
      <c r="S28" s="166" t="s">
        <v>36</v>
      </c>
      <c r="T28" s="569" t="s">
        <v>35</v>
      </c>
      <c r="U28" s="569"/>
      <c r="V28" s="570"/>
      <c r="W28" s="49"/>
      <c r="X28" s="571" t="s">
        <v>37</v>
      </c>
      <c r="Y28" s="572"/>
      <c r="Z28" s="573"/>
      <c r="AA28" s="50"/>
      <c r="AB28" s="22"/>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v>0.11</v>
      </c>
      <c r="L32" s="538"/>
      <c r="M32" s="538"/>
      <c r="N32" s="538"/>
      <c r="O32" s="539">
        <v>1</v>
      </c>
      <c r="P32" s="538"/>
      <c r="Q32" s="538"/>
      <c r="R32" s="538"/>
      <c r="S32" s="539">
        <v>0.01</v>
      </c>
      <c r="T32" s="538"/>
      <c r="U32" s="539">
        <v>0.1</v>
      </c>
      <c r="V32" s="538"/>
      <c r="W32" s="538"/>
      <c r="X32" s="539">
        <v>0</v>
      </c>
      <c r="Y32" s="538"/>
      <c r="Z32" s="539">
        <v>0</v>
      </c>
      <c r="AA32" s="540"/>
      <c r="AB32" s="22"/>
    </row>
    <row r="33" spans="1:28" ht="10.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1:28" s="21" customFormat="1" ht="15" thickBot="1" x14ac:dyDescent="0.25">
      <c r="A34" s="167"/>
      <c r="B34" s="168"/>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22"/>
    </row>
    <row r="35" spans="1:28" s="21" customFormat="1" ht="78" customHeight="1" thickBot="1" x14ac:dyDescent="0.25">
      <c r="A35" s="167"/>
      <c r="B35" s="168"/>
      <c r="C35" s="519" t="s">
        <v>45</v>
      </c>
      <c r="D35" s="520"/>
      <c r="E35" s="520"/>
      <c r="F35" s="520"/>
      <c r="G35" s="521"/>
      <c r="H35" s="52" t="s">
        <v>261</v>
      </c>
      <c r="I35" s="52" t="s">
        <v>262</v>
      </c>
      <c r="J35" s="52" t="s">
        <v>98</v>
      </c>
      <c r="K35" s="522" t="s">
        <v>49</v>
      </c>
      <c r="L35" s="523"/>
      <c r="M35" s="523"/>
      <c r="N35" s="523"/>
      <c r="O35" s="523"/>
      <c r="P35" s="523"/>
      <c r="Q35" s="523"/>
      <c r="R35" s="523"/>
      <c r="S35" s="523"/>
      <c r="T35" s="523"/>
      <c r="U35" s="523"/>
      <c r="V35" s="523"/>
      <c r="W35" s="523"/>
      <c r="X35" s="523"/>
      <c r="Y35" s="523"/>
      <c r="Z35" s="523"/>
      <c r="AA35" s="524"/>
      <c r="AB35" s="22"/>
    </row>
    <row r="36" spans="1:28" s="21" customFormat="1" ht="150" customHeight="1" x14ac:dyDescent="0.2">
      <c r="A36" s="167"/>
      <c r="B36" s="168"/>
      <c r="C36" s="664" t="s">
        <v>263</v>
      </c>
      <c r="D36" s="665"/>
      <c r="E36" s="665"/>
      <c r="F36" s="665"/>
      <c r="G36" s="666"/>
      <c r="H36" s="169">
        <v>0</v>
      </c>
      <c r="I36" s="169">
        <v>99</v>
      </c>
      <c r="J36" s="170">
        <f>H36*100/I36</f>
        <v>0</v>
      </c>
      <c r="K36" s="667" t="s">
        <v>264</v>
      </c>
      <c r="L36" s="668"/>
      <c r="M36" s="668"/>
      <c r="N36" s="668"/>
      <c r="O36" s="668"/>
      <c r="P36" s="668"/>
      <c r="Q36" s="668"/>
      <c r="R36" s="668"/>
      <c r="S36" s="668"/>
      <c r="T36" s="668"/>
      <c r="U36" s="668"/>
      <c r="V36" s="668"/>
      <c r="W36" s="668"/>
      <c r="X36" s="668"/>
      <c r="Y36" s="668"/>
      <c r="Z36" s="668"/>
      <c r="AA36" s="669"/>
      <c r="AB36" s="22"/>
    </row>
    <row r="37" spans="1:28" s="21" customFormat="1" ht="171" customHeight="1" x14ac:dyDescent="0.2">
      <c r="A37" s="167"/>
      <c r="B37" s="168"/>
      <c r="C37" s="664" t="s">
        <v>265</v>
      </c>
      <c r="D37" s="665"/>
      <c r="E37" s="665"/>
      <c r="F37" s="665"/>
      <c r="G37" s="666"/>
      <c r="H37" s="55">
        <v>7</v>
      </c>
      <c r="I37" s="55">
        <v>97</v>
      </c>
      <c r="J37" s="170">
        <f>H37*100/I37</f>
        <v>7.2164948453608249</v>
      </c>
      <c r="K37" s="667" t="s">
        <v>266</v>
      </c>
      <c r="L37" s="668"/>
      <c r="M37" s="668"/>
      <c r="N37" s="668"/>
      <c r="O37" s="668"/>
      <c r="P37" s="668"/>
      <c r="Q37" s="668"/>
      <c r="R37" s="668"/>
      <c r="S37" s="668"/>
      <c r="T37" s="668"/>
      <c r="U37" s="668"/>
      <c r="V37" s="668"/>
      <c r="W37" s="668"/>
      <c r="X37" s="668"/>
      <c r="Y37" s="668"/>
      <c r="Z37" s="668"/>
      <c r="AA37" s="669"/>
      <c r="AB37" s="22"/>
    </row>
    <row r="38" spans="1:28" s="21" customFormat="1" ht="78.75" customHeight="1" x14ac:dyDescent="0.2">
      <c r="A38" s="167"/>
      <c r="B38" s="168"/>
      <c r="C38" s="664"/>
      <c r="D38" s="665"/>
      <c r="E38" s="665"/>
      <c r="F38" s="665"/>
      <c r="G38" s="666"/>
      <c r="H38" s="55"/>
      <c r="I38" s="55"/>
      <c r="J38" s="170"/>
      <c r="K38" s="667"/>
      <c r="L38" s="668"/>
      <c r="M38" s="668"/>
      <c r="N38" s="668"/>
      <c r="O38" s="668"/>
      <c r="P38" s="668"/>
      <c r="Q38" s="668"/>
      <c r="R38" s="668"/>
      <c r="S38" s="668"/>
      <c r="T38" s="668"/>
      <c r="U38" s="668"/>
      <c r="V38" s="668"/>
      <c r="W38" s="668"/>
      <c r="X38" s="668"/>
      <c r="Y38" s="668"/>
      <c r="Z38" s="668"/>
      <c r="AA38" s="669"/>
      <c r="AB38" s="22"/>
    </row>
    <row r="39" spans="1:28" s="21" customFormat="1" ht="79.5" customHeight="1" x14ac:dyDescent="0.2">
      <c r="A39" s="167"/>
      <c r="B39" s="168"/>
      <c r="C39" s="664"/>
      <c r="D39" s="665"/>
      <c r="E39" s="665"/>
      <c r="F39" s="665"/>
      <c r="G39" s="666"/>
      <c r="H39" s="55"/>
      <c r="I39" s="55"/>
      <c r="J39" s="170"/>
      <c r="K39" s="667"/>
      <c r="L39" s="668"/>
      <c r="M39" s="668"/>
      <c r="N39" s="668"/>
      <c r="O39" s="668"/>
      <c r="P39" s="668"/>
      <c r="Q39" s="668"/>
      <c r="R39" s="668"/>
      <c r="S39" s="668"/>
      <c r="T39" s="668"/>
      <c r="U39" s="668"/>
      <c r="V39" s="668"/>
      <c r="W39" s="668"/>
      <c r="X39" s="668"/>
      <c r="Y39" s="668"/>
      <c r="Z39" s="668"/>
      <c r="AA39" s="669"/>
      <c r="AB39" s="22"/>
    </row>
    <row r="40" spans="1:28" s="21" customFormat="1" ht="15" thickBot="1" x14ac:dyDescent="0.25">
      <c r="A40" s="167"/>
      <c r="B40" s="168"/>
      <c r="C40" s="670"/>
      <c r="D40" s="671"/>
      <c r="E40" s="671"/>
      <c r="F40" s="671"/>
      <c r="G40" s="672"/>
      <c r="H40" s="104">
        <f>SUM(H36:H39)</f>
        <v>7</v>
      </c>
      <c r="I40" s="104">
        <f>SUM(I36:I39)</f>
        <v>196</v>
      </c>
      <c r="J40" s="105">
        <f>+H40/I40</f>
        <v>3.5714285714285712E-2</v>
      </c>
      <c r="K40" s="673"/>
      <c r="L40" s="674"/>
      <c r="M40" s="674"/>
      <c r="N40" s="674"/>
      <c r="O40" s="674"/>
      <c r="P40" s="674"/>
      <c r="Q40" s="674"/>
      <c r="R40" s="674"/>
      <c r="S40" s="674"/>
      <c r="T40" s="674"/>
      <c r="U40" s="674"/>
      <c r="V40" s="674"/>
      <c r="W40" s="674"/>
      <c r="X40" s="674"/>
      <c r="Y40" s="674"/>
      <c r="Z40" s="674"/>
      <c r="AA40" s="675"/>
      <c r="AB40" s="22"/>
    </row>
    <row r="41" spans="1:28" s="21" customFormat="1" ht="15.75" customHeight="1" thickBot="1" x14ac:dyDescent="0.25">
      <c r="A41" s="167"/>
      <c r="B41" s="168"/>
      <c r="C41" s="676"/>
      <c r="D41" s="677"/>
      <c r="E41" s="677"/>
      <c r="F41" s="677"/>
      <c r="G41" s="678"/>
      <c r="H41" s="59"/>
      <c r="I41" s="59"/>
      <c r="J41" s="59"/>
      <c r="K41" s="679"/>
      <c r="L41" s="680"/>
      <c r="M41" s="680"/>
      <c r="N41" s="680"/>
      <c r="O41" s="680"/>
      <c r="P41" s="680"/>
      <c r="Q41" s="680"/>
      <c r="R41" s="680"/>
      <c r="S41" s="680"/>
      <c r="T41" s="680"/>
      <c r="U41" s="680"/>
      <c r="V41" s="680"/>
      <c r="W41" s="680"/>
      <c r="X41" s="680"/>
      <c r="Y41" s="680"/>
      <c r="Z41" s="680"/>
      <c r="AA41" s="681"/>
      <c r="AB41" s="22"/>
    </row>
    <row r="42" spans="1:28" s="21" customFormat="1" ht="5.25" customHeight="1" x14ac:dyDescent="0.2">
      <c r="A42" s="167"/>
      <c r="B42" s="168"/>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22"/>
    </row>
    <row r="43" spans="1:28" s="21" customFormat="1" ht="15" thickBot="1" x14ac:dyDescent="0.25">
      <c r="A43" s="167"/>
      <c r="B43" s="168"/>
      <c r="C43" s="61"/>
      <c r="D43" s="61"/>
      <c r="E43" s="61"/>
      <c r="F43" s="61"/>
      <c r="G43" s="61"/>
      <c r="H43" s="62"/>
      <c r="I43" s="62"/>
      <c r="J43" s="63"/>
      <c r="K43" s="61"/>
      <c r="L43" s="61"/>
      <c r="M43" s="61"/>
      <c r="N43" s="61"/>
      <c r="O43" s="61"/>
      <c r="P43" s="61"/>
      <c r="Q43" s="61"/>
      <c r="R43" s="61"/>
      <c r="S43" s="61"/>
      <c r="T43" s="61"/>
      <c r="U43" s="61"/>
      <c r="V43" s="61"/>
      <c r="W43" s="61"/>
      <c r="X43" s="61"/>
      <c r="Y43" s="61"/>
      <c r="Z43" s="61"/>
      <c r="AA43" s="61"/>
      <c r="AB43" s="22"/>
    </row>
    <row r="44" spans="1:28" s="21" customFormat="1" ht="15" thickBot="1" x14ac:dyDescent="0.25">
      <c r="A44" s="167"/>
      <c r="B44" s="168"/>
      <c r="C44" s="682" t="s">
        <v>69</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4"/>
      <c r="AB44" s="22"/>
    </row>
    <row r="45" spans="1:28" ht="15" hidden="1" thickBot="1" x14ac:dyDescent="0.25">
      <c r="A45" s="109"/>
      <c r="B45" s="171"/>
      <c r="C45" s="685"/>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7"/>
      <c r="AB45" s="22"/>
    </row>
    <row r="46" spans="1:28" x14ac:dyDescent="0.2">
      <c r="A46" s="109"/>
      <c r="B46" s="171"/>
      <c r="C46" s="688" t="s">
        <v>188</v>
      </c>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90"/>
      <c r="AB46" s="22"/>
    </row>
    <row r="47" spans="1:28" ht="7.9" customHeight="1" x14ac:dyDescent="0.2">
      <c r="A47" s="109"/>
      <c r="B47" s="171"/>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22"/>
    </row>
    <row r="48" spans="1:28" x14ac:dyDescent="0.2">
      <c r="A48" s="109"/>
      <c r="B48" s="171"/>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22"/>
    </row>
    <row r="49" spans="1:28" ht="6.6" customHeight="1" x14ac:dyDescent="0.2">
      <c r="A49" s="109"/>
      <c r="B49" s="171"/>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22"/>
    </row>
    <row r="50" spans="1:28" ht="103.5" customHeight="1" x14ac:dyDescent="0.2">
      <c r="A50" s="109"/>
      <c r="B50" s="171"/>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22"/>
    </row>
    <row r="51" spans="1:28" ht="63.75" customHeight="1" x14ac:dyDescent="0.2">
      <c r="A51" s="109"/>
      <c r="B51" s="171"/>
      <c r="C51" s="691"/>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3"/>
      <c r="AB51" s="22"/>
    </row>
    <row r="52" spans="1:28" ht="1.9" customHeight="1" x14ac:dyDescent="0.2">
      <c r="A52" s="109"/>
      <c r="B52" s="171"/>
      <c r="C52" s="691"/>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3"/>
      <c r="AB52" s="22"/>
    </row>
    <row r="53" spans="1:28" ht="9.6" customHeight="1" x14ac:dyDescent="0.2">
      <c r="A53" s="109"/>
      <c r="B53" s="171"/>
      <c r="C53" s="691"/>
      <c r="D53" s="692"/>
      <c r="E53" s="692"/>
      <c r="F53" s="692"/>
      <c r="G53" s="692"/>
      <c r="H53" s="692"/>
      <c r="I53" s="692"/>
      <c r="J53" s="692"/>
      <c r="K53" s="692"/>
      <c r="L53" s="692"/>
      <c r="M53" s="692"/>
      <c r="N53" s="692"/>
      <c r="O53" s="692"/>
      <c r="P53" s="692"/>
      <c r="Q53" s="692"/>
      <c r="R53" s="692"/>
      <c r="S53" s="692"/>
      <c r="T53" s="692"/>
      <c r="U53" s="692"/>
      <c r="V53" s="692"/>
      <c r="W53" s="692"/>
      <c r="X53" s="692"/>
      <c r="Y53" s="692"/>
      <c r="Z53" s="692"/>
      <c r="AA53" s="693"/>
      <c r="AB53" s="22"/>
    </row>
    <row r="54" spans="1:28" ht="6.6" customHeight="1" thickBot="1" x14ac:dyDescent="0.25">
      <c r="A54" s="109"/>
      <c r="B54" s="171"/>
      <c r="C54" s="694"/>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6"/>
      <c r="AB54" s="22"/>
    </row>
    <row r="55" spans="1:28" ht="8.4499999999999993" customHeight="1" x14ac:dyDescent="0.2">
      <c r="A55" s="109"/>
      <c r="B55" s="172"/>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37"/>
    </row>
    <row r="56" spans="1:28" ht="9.6" customHeight="1" thickBot="1" x14ac:dyDescent="0.25">
      <c r="A56" s="109"/>
      <c r="B56" s="173"/>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40"/>
    </row>
    <row r="57" spans="1:28" ht="15.75" x14ac:dyDescent="0.2">
      <c r="A57" s="109"/>
      <c r="B57" s="174"/>
      <c r="C57" s="697" t="s">
        <v>45</v>
      </c>
      <c r="D57" s="698"/>
      <c r="E57" s="698"/>
      <c r="F57" s="698"/>
      <c r="G57" s="699"/>
      <c r="H57" s="697" t="s">
        <v>71</v>
      </c>
      <c r="I57" s="699"/>
      <c r="J57" s="697" t="s">
        <v>72</v>
      </c>
      <c r="K57" s="698"/>
      <c r="L57" s="698"/>
      <c r="M57" s="699"/>
      <c r="N57" s="697" t="s">
        <v>106</v>
      </c>
      <c r="O57" s="698"/>
      <c r="P57" s="698"/>
      <c r="Q57" s="698"/>
      <c r="R57" s="698"/>
      <c r="S57" s="698"/>
      <c r="T57" s="698"/>
      <c r="U57" s="699"/>
      <c r="V57" s="703" t="s">
        <v>74</v>
      </c>
      <c r="W57" s="703"/>
      <c r="X57" s="703"/>
      <c r="Y57" s="703"/>
      <c r="Z57" s="703"/>
      <c r="AA57" s="704"/>
      <c r="AB57" s="42"/>
    </row>
    <row r="58" spans="1:28" ht="10.15" customHeight="1" thickBot="1" x14ac:dyDescent="0.25">
      <c r="A58" s="109"/>
      <c r="B58" s="175"/>
      <c r="C58" s="700"/>
      <c r="D58" s="701"/>
      <c r="E58" s="701"/>
      <c r="F58" s="701"/>
      <c r="G58" s="702"/>
      <c r="H58" s="700"/>
      <c r="I58" s="702"/>
      <c r="J58" s="700"/>
      <c r="K58" s="701"/>
      <c r="L58" s="701"/>
      <c r="M58" s="702"/>
      <c r="N58" s="700"/>
      <c r="O58" s="701"/>
      <c r="P58" s="701"/>
      <c r="Q58" s="701"/>
      <c r="R58" s="701"/>
      <c r="S58" s="701"/>
      <c r="T58" s="701"/>
      <c r="U58" s="702"/>
      <c r="V58" s="705"/>
      <c r="W58" s="705"/>
      <c r="X58" s="705"/>
      <c r="Y58" s="705"/>
      <c r="Z58" s="705"/>
      <c r="AA58" s="706"/>
      <c r="AB58" s="42"/>
    </row>
    <row r="59" spans="1:28" ht="16.5" hidden="1" thickBot="1" x14ac:dyDescent="0.25">
      <c r="A59" s="109"/>
      <c r="B59" s="175"/>
      <c r="C59" s="700"/>
      <c r="D59" s="701"/>
      <c r="E59" s="701"/>
      <c r="F59" s="701"/>
      <c r="G59" s="702"/>
      <c r="H59" s="700"/>
      <c r="I59" s="702"/>
      <c r="J59" s="700"/>
      <c r="K59" s="701"/>
      <c r="L59" s="701"/>
      <c r="M59" s="702"/>
      <c r="N59" s="700"/>
      <c r="O59" s="701"/>
      <c r="P59" s="701"/>
      <c r="Q59" s="701"/>
      <c r="R59" s="701"/>
      <c r="S59" s="701"/>
      <c r="T59" s="701"/>
      <c r="U59" s="702"/>
      <c r="V59" s="705"/>
      <c r="W59" s="705"/>
      <c r="X59" s="705"/>
      <c r="Y59" s="705"/>
      <c r="Z59" s="705"/>
      <c r="AA59" s="706"/>
      <c r="AB59" s="42"/>
    </row>
    <row r="60" spans="1:28" ht="212.25" customHeight="1" thickBot="1" x14ac:dyDescent="0.25">
      <c r="A60" s="109"/>
      <c r="B60" s="174"/>
      <c r="C60" s="707" t="s">
        <v>263</v>
      </c>
      <c r="D60" s="708"/>
      <c r="E60" s="708"/>
      <c r="F60" s="708"/>
      <c r="G60" s="708"/>
      <c r="H60" s="709">
        <v>0</v>
      </c>
      <c r="I60" s="710"/>
      <c r="J60" s="711">
        <v>0.03</v>
      </c>
      <c r="K60" s="712"/>
      <c r="L60" s="712"/>
      <c r="M60" s="713"/>
      <c r="N60" s="714" t="s">
        <v>267</v>
      </c>
      <c r="O60" s="714"/>
      <c r="P60" s="714"/>
      <c r="Q60" s="714"/>
      <c r="R60" s="714"/>
      <c r="S60" s="714"/>
      <c r="T60" s="714"/>
      <c r="U60" s="714"/>
      <c r="V60" s="714" t="s">
        <v>268</v>
      </c>
      <c r="W60" s="714"/>
      <c r="X60" s="714"/>
      <c r="Y60" s="714"/>
      <c r="Z60" s="714"/>
      <c r="AA60" s="715"/>
      <c r="AB60" s="44"/>
    </row>
    <row r="61" spans="1:28" ht="204" customHeight="1" thickBot="1" x14ac:dyDescent="0.25">
      <c r="A61" s="109"/>
      <c r="B61" s="174"/>
      <c r="C61" s="707" t="s">
        <v>265</v>
      </c>
      <c r="D61" s="708"/>
      <c r="E61" s="708"/>
      <c r="F61" s="708"/>
      <c r="G61" s="708"/>
      <c r="H61" s="716">
        <v>0</v>
      </c>
      <c r="I61" s="716"/>
      <c r="J61" s="716">
        <v>7.0000000000000007E-2</v>
      </c>
      <c r="K61" s="716"/>
      <c r="L61" s="716"/>
      <c r="M61" s="716"/>
      <c r="N61" s="714" t="s">
        <v>269</v>
      </c>
      <c r="O61" s="714"/>
      <c r="P61" s="714"/>
      <c r="Q61" s="714"/>
      <c r="R61" s="714"/>
      <c r="S61" s="714"/>
      <c r="T61" s="714"/>
      <c r="U61" s="714"/>
      <c r="V61" s="714" t="s">
        <v>268</v>
      </c>
      <c r="W61" s="714"/>
      <c r="X61" s="714"/>
      <c r="Y61" s="714"/>
      <c r="Z61" s="714"/>
      <c r="AA61" s="715"/>
      <c r="AB61" s="44"/>
    </row>
    <row r="62" spans="1:28" ht="168.75" customHeight="1" thickBot="1" x14ac:dyDescent="0.25">
      <c r="A62" s="109"/>
      <c r="B62" s="174"/>
      <c r="C62" s="707" t="s">
        <v>270</v>
      </c>
      <c r="D62" s="708"/>
      <c r="E62" s="708"/>
      <c r="F62" s="708"/>
      <c r="G62" s="708"/>
      <c r="H62" s="723"/>
      <c r="I62" s="724"/>
      <c r="J62" s="723"/>
      <c r="K62" s="724"/>
      <c r="L62" s="724"/>
      <c r="M62" s="724"/>
      <c r="N62" s="714"/>
      <c r="O62" s="714"/>
      <c r="P62" s="714"/>
      <c r="Q62" s="714"/>
      <c r="R62" s="714"/>
      <c r="S62" s="714"/>
      <c r="T62" s="714"/>
      <c r="U62" s="714"/>
      <c r="V62" s="714"/>
      <c r="W62" s="714"/>
      <c r="X62" s="714"/>
      <c r="Y62" s="714"/>
      <c r="Z62" s="714"/>
      <c r="AA62" s="715"/>
      <c r="AB62" s="44"/>
    </row>
    <row r="63" spans="1:28" ht="181.5" customHeight="1" thickBot="1" x14ac:dyDescent="0.25">
      <c r="A63" s="109"/>
      <c r="B63" s="174"/>
      <c r="C63" s="725" t="s">
        <v>271</v>
      </c>
      <c r="D63" s="724"/>
      <c r="E63" s="724"/>
      <c r="F63" s="724"/>
      <c r="G63" s="724"/>
      <c r="H63" s="723"/>
      <c r="I63" s="724"/>
      <c r="J63" s="723"/>
      <c r="K63" s="724"/>
      <c r="L63" s="724"/>
      <c r="M63" s="724"/>
      <c r="N63" s="714"/>
      <c r="O63" s="714"/>
      <c r="P63" s="714"/>
      <c r="Q63" s="714"/>
      <c r="R63" s="714"/>
      <c r="S63" s="714"/>
      <c r="T63" s="714"/>
      <c r="U63" s="714"/>
      <c r="V63" s="714"/>
      <c r="W63" s="714"/>
      <c r="X63" s="714"/>
      <c r="Y63" s="714"/>
      <c r="Z63" s="714"/>
      <c r="AA63" s="715"/>
      <c r="AB63" s="44"/>
    </row>
    <row r="64" spans="1:28" ht="9" customHeight="1" thickBot="1" x14ac:dyDescent="0.25">
      <c r="A64" s="109"/>
      <c r="B64" s="174"/>
      <c r="C64" s="717"/>
      <c r="D64" s="718"/>
      <c r="E64" s="718"/>
      <c r="F64" s="718"/>
      <c r="G64" s="718"/>
      <c r="H64" s="718"/>
      <c r="I64" s="718"/>
      <c r="J64" s="718"/>
      <c r="K64" s="718"/>
      <c r="L64" s="718"/>
      <c r="M64" s="718"/>
      <c r="N64" s="719"/>
      <c r="O64" s="720"/>
      <c r="P64" s="720"/>
      <c r="Q64" s="720"/>
      <c r="R64" s="720"/>
      <c r="S64" s="720"/>
      <c r="T64" s="720"/>
      <c r="U64" s="721"/>
      <c r="V64" s="719"/>
      <c r="W64" s="720"/>
      <c r="X64" s="720"/>
      <c r="Y64" s="720"/>
      <c r="Z64" s="720"/>
      <c r="AA64" s="722"/>
      <c r="AB64" s="44"/>
    </row>
    <row r="65" spans="1:28" x14ac:dyDescent="0.2">
      <c r="A65" s="109"/>
      <c r="B65" s="176"/>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46"/>
    </row>
    <row r="66" spans="1:28" x14ac:dyDescent="0.2">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row>
    <row r="67" spans="1:28"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row>
    <row r="68" spans="1:28" x14ac:dyDescent="0.2">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1:G41"/>
    <mergeCell ref="K41:AA41"/>
    <mergeCell ref="C44:AA45"/>
    <mergeCell ref="C46:AA54"/>
    <mergeCell ref="C57:G59"/>
    <mergeCell ref="H57:I59"/>
    <mergeCell ref="J57:M59"/>
    <mergeCell ref="N57:U59"/>
    <mergeCell ref="V5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Z108"/>
  <sheetViews>
    <sheetView topLeftCell="A14" zoomScale="80" zoomScaleNormal="80" zoomScaleSheetLayoutView="70" zoomScalePageLayoutView="70" workbookViewId="0">
      <selection activeCell="H39" sqref="H39"/>
    </sheetView>
  </sheetViews>
  <sheetFormatPr baseColWidth="10" defaultColWidth="3.7109375" defaultRowHeight="14.25" x14ac:dyDescent="0.2"/>
  <cols>
    <col min="1" max="1" width="3.7109375" style="289"/>
    <col min="2" max="2" width="2.85546875" style="289" customWidth="1"/>
    <col min="3" max="6" width="2.7109375" style="289" customWidth="1"/>
    <col min="7" max="7" width="4.28515625" style="289" customWidth="1"/>
    <col min="8" max="8" width="18.5703125" style="289" customWidth="1"/>
    <col min="9" max="9" width="13.42578125" style="289" customWidth="1"/>
    <col min="10" max="10" width="15" style="289" customWidth="1"/>
    <col min="11" max="12" width="3.42578125" style="289" customWidth="1"/>
    <col min="13" max="15" width="2.7109375" style="289" customWidth="1"/>
    <col min="16" max="16" width="7.7109375" style="289" customWidth="1"/>
    <col min="17" max="17" width="3.5703125" style="289" customWidth="1"/>
    <col min="18" max="18" width="3.7109375" style="289"/>
    <col min="19" max="19" width="3.28515625" style="289" customWidth="1"/>
    <col min="20" max="21" width="6.42578125" style="289" customWidth="1"/>
    <col min="22" max="22" width="3.7109375" style="289"/>
    <col min="23" max="24" width="5" style="289" customWidth="1"/>
    <col min="25" max="25" width="41.42578125" style="289" customWidth="1"/>
    <col min="26" max="26" width="2.85546875" style="289" customWidth="1"/>
    <col min="27" max="16384" width="3.7109375" style="289"/>
  </cols>
  <sheetData>
    <row r="1" spans="2:26" ht="15" thickBot="1" x14ac:dyDescent="0.25">
      <c r="B1" s="1"/>
      <c r="C1" s="1"/>
      <c r="D1" s="1"/>
      <c r="E1" s="1"/>
      <c r="F1" s="1"/>
    </row>
    <row r="2" spans="2:26"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40"/>
    </row>
    <row r="3" spans="2:26"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2"/>
    </row>
    <row r="4" spans="2:26"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4"/>
    </row>
    <row r="5" spans="2:26" ht="15" x14ac:dyDescent="0.2">
      <c r="H5" s="3"/>
      <c r="I5" s="3"/>
      <c r="J5" s="3"/>
      <c r="K5" s="3"/>
      <c r="L5" s="3"/>
      <c r="M5" s="3"/>
      <c r="N5" s="3"/>
      <c r="O5" s="3"/>
      <c r="P5" s="3"/>
      <c r="Q5" s="3"/>
      <c r="R5" s="3"/>
      <c r="S5" s="3"/>
      <c r="T5" s="3"/>
      <c r="U5" s="3"/>
      <c r="V5" s="3"/>
      <c r="W5" s="3"/>
      <c r="X5" s="3"/>
      <c r="Y5" s="3"/>
      <c r="Z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599" t="s">
        <v>4</v>
      </c>
      <c r="D7" s="600"/>
      <c r="E7" s="600"/>
      <c r="F7" s="600"/>
      <c r="G7" s="600"/>
      <c r="H7" s="601"/>
      <c r="I7" s="773" t="s">
        <v>112</v>
      </c>
      <c r="J7" s="774"/>
      <c r="K7" s="774"/>
      <c r="L7" s="774"/>
      <c r="M7" s="774"/>
      <c r="N7" s="774"/>
      <c r="O7" s="774"/>
      <c r="P7" s="774"/>
      <c r="Q7" s="774"/>
      <c r="R7" s="774"/>
      <c r="S7" s="774"/>
      <c r="T7" s="774"/>
      <c r="U7" s="774"/>
      <c r="V7" s="774"/>
      <c r="W7" s="774"/>
      <c r="X7" s="774"/>
      <c r="Y7" s="775"/>
      <c r="Z7" s="10"/>
    </row>
    <row r="8" spans="2:26"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8"/>
      <c r="Z8" s="10"/>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599" t="s">
        <v>6</v>
      </c>
      <c r="D10" s="600"/>
      <c r="E10" s="600"/>
      <c r="F10" s="600"/>
      <c r="G10" s="600"/>
      <c r="H10" s="601"/>
      <c r="I10" s="614" t="s">
        <v>848</v>
      </c>
      <c r="J10" s="615"/>
      <c r="K10" s="615"/>
      <c r="L10" s="615"/>
      <c r="M10" s="615"/>
      <c r="N10" s="615"/>
      <c r="O10" s="615"/>
      <c r="P10" s="615"/>
      <c r="Q10" s="616"/>
      <c r="R10" s="620" t="s">
        <v>8</v>
      </c>
      <c r="S10" s="621"/>
      <c r="T10" s="621"/>
      <c r="U10" s="622"/>
      <c r="V10" s="574" t="s">
        <v>9</v>
      </c>
      <c r="W10" s="575"/>
      <c r="X10" s="575"/>
      <c r="Y10" s="576"/>
      <c r="Z10" s="10"/>
    </row>
    <row r="11" spans="2:26" ht="28.5" customHeight="1" thickBot="1" x14ac:dyDescent="0.25">
      <c r="B11" s="9"/>
      <c r="C11" s="602"/>
      <c r="D11" s="603"/>
      <c r="E11" s="603"/>
      <c r="F11" s="603"/>
      <c r="G11" s="603"/>
      <c r="H11" s="604"/>
      <c r="I11" s="617"/>
      <c r="J11" s="618"/>
      <c r="K11" s="618"/>
      <c r="L11" s="618"/>
      <c r="M11" s="618"/>
      <c r="N11" s="618"/>
      <c r="O11" s="618"/>
      <c r="P11" s="618"/>
      <c r="Q11" s="619"/>
      <c r="R11" s="564" t="s">
        <v>849</v>
      </c>
      <c r="S11" s="623"/>
      <c r="T11" s="623"/>
      <c r="U11" s="624"/>
      <c r="V11" s="598">
        <v>10</v>
      </c>
      <c r="W11" s="625"/>
      <c r="X11" s="625"/>
      <c r="Y11" s="626"/>
      <c r="Z11" s="10"/>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288"/>
    </row>
    <row r="13" spans="2:26" ht="15" customHeight="1" x14ac:dyDescent="0.2">
      <c r="B13" s="14"/>
      <c r="C13" s="599" t="s">
        <v>11</v>
      </c>
      <c r="D13" s="600"/>
      <c r="E13" s="600"/>
      <c r="F13" s="600"/>
      <c r="G13" s="600"/>
      <c r="H13" s="601"/>
      <c r="I13" s="827" t="s">
        <v>850</v>
      </c>
      <c r="J13" s="828"/>
      <c r="K13" s="828"/>
      <c r="L13" s="828"/>
      <c r="M13" s="828"/>
      <c r="N13" s="828"/>
      <c r="O13" s="828"/>
      <c r="P13" s="828"/>
      <c r="Q13" s="828"/>
      <c r="R13" s="828"/>
      <c r="S13" s="829"/>
      <c r="T13" s="599" t="s">
        <v>13</v>
      </c>
      <c r="U13" s="600"/>
      <c r="V13" s="600"/>
      <c r="W13" s="600"/>
      <c r="X13" s="600"/>
      <c r="Y13" s="601"/>
      <c r="Z13" s="288"/>
    </row>
    <row r="14" spans="2:26" ht="30" customHeight="1" thickBot="1" x14ac:dyDescent="0.25">
      <c r="B14" s="14"/>
      <c r="C14" s="602"/>
      <c r="D14" s="603"/>
      <c r="E14" s="603"/>
      <c r="F14" s="603"/>
      <c r="G14" s="603"/>
      <c r="H14" s="604"/>
      <c r="I14" s="830"/>
      <c r="J14" s="831"/>
      <c r="K14" s="831"/>
      <c r="L14" s="831"/>
      <c r="M14" s="831"/>
      <c r="N14" s="831"/>
      <c r="O14" s="831"/>
      <c r="P14" s="831"/>
      <c r="Q14" s="831"/>
      <c r="R14" s="831"/>
      <c r="S14" s="832"/>
      <c r="T14" s="611" t="s">
        <v>14</v>
      </c>
      <c r="U14" s="612"/>
      <c r="V14" s="612"/>
      <c r="W14" s="612"/>
      <c r="X14" s="612"/>
      <c r="Y14" s="613"/>
      <c r="Z14" s="288"/>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288"/>
    </row>
    <row r="16" spans="2:26" ht="57.75" customHeight="1" thickBot="1" x14ac:dyDescent="0.25">
      <c r="B16" s="14"/>
      <c r="C16" s="558" t="s">
        <v>15</v>
      </c>
      <c r="D16" s="559"/>
      <c r="E16" s="559"/>
      <c r="F16" s="559"/>
      <c r="G16" s="559"/>
      <c r="H16" s="560"/>
      <c r="I16" s="561" t="s">
        <v>851</v>
      </c>
      <c r="J16" s="562"/>
      <c r="K16" s="562"/>
      <c r="L16" s="562"/>
      <c r="M16" s="562"/>
      <c r="N16" s="562"/>
      <c r="O16" s="562"/>
      <c r="P16" s="562"/>
      <c r="Q16" s="562"/>
      <c r="R16" s="562"/>
      <c r="S16" s="562"/>
      <c r="T16" s="562"/>
      <c r="U16" s="562"/>
      <c r="V16" s="562"/>
      <c r="W16" s="562"/>
      <c r="X16" s="562"/>
      <c r="Y16" s="563"/>
      <c r="Z16" s="288"/>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288"/>
    </row>
    <row r="18" spans="2:26" ht="74.25" customHeight="1" thickBot="1" x14ac:dyDescent="0.25">
      <c r="B18" s="14"/>
      <c r="C18" s="558" t="s">
        <v>17</v>
      </c>
      <c r="D18" s="559"/>
      <c r="E18" s="559"/>
      <c r="F18" s="559"/>
      <c r="G18" s="559"/>
      <c r="H18" s="560"/>
      <c r="I18" s="859" t="s">
        <v>852</v>
      </c>
      <c r="J18" s="1390"/>
      <c r="K18" s="1390"/>
      <c r="L18" s="1390"/>
      <c r="M18" s="1390"/>
      <c r="N18" s="1390"/>
      <c r="O18" s="1390"/>
      <c r="P18" s="1390"/>
      <c r="Q18" s="1390"/>
      <c r="R18" s="1390"/>
      <c r="S18" s="1390"/>
      <c r="T18" s="1390"/>
      <c r="U18" s="1390"/>
      <c r="V18" s="1390"/>
      <c r="W18" s="1390"/>
      <c r="X18" s="1390"/>
      <c r="Y18" s="1391"/>
      <c r="Z18" s="288"/>
    </row>
    <row r="19" spans="2:26" ht="16.5" customHeight="1" x14ac:dyDescent="0.2">
      <c r="B19" s="14"/>
      <c r="C19" s="13"/>
      <c r="D19" s="13"/>
      <c r="E19" s="13"/>
      <c r="F19" s="13"/>
      <c r="G19" s="13"/>
      <c r="H19" s="13"/>
      <c r="I19" s="17"/>
      <c r="J19" s="17"/>
      <c r="K19" s="17"/>
      <c r="L19" s="17"/>
      <c r="M19" s="17"/>
      <c r="N19" s="17"/>
      <c r="O19" s="17"/>
      <c r="P19" s="17"/>
      <c r="Q19" s="17"/>
      <c r="R19" s="17"/>
      <c r="S19" s="17"/>
      <c r="T19" s="17"/>
      <c r="U19" s="17"/>
      <c r="V19" s="17"/>
      <c r="W19" s="17"/>
      <c r="X19" s="17"/>
      <c r="Y19" s="17"/>
      <c r="Z19" s="288"/>
    </row>
    <row r="20" spans="2:26" ht="22.5" customHeight="1" x14ac:dyDescent="0.2">
      <c r="B20" s="14"/>
      <c r="C20" s="1392" t="s">
        <v>19</v>
      </c>
      <c r="D20" s="1392"/>
      <c r="E20" s="1392"/>
      <c r="F20" s="1392"/>
      <c r="G20" s="1392"/>
      <c r="H20" s="1392"/>
      <c r="I20" s="1393" t="s">
        <v>853</v>
      </c>
      <c r="J20" s="1393"/>
      <c r="K20" s="1393"/>
      <c r="L20" s="1393"/>
      <c r="M20" s="1394" t="s">
        <v>21</v>
      </c>
      <c r="N20" s="1394"/>
      <c r="O20" s="1394"/>
      <c r="P20" s="1394"/>
      <c r="Q20" s="1394"/>
      <c r="R20" s="1394"/>
      <c r="S20" s="1394"/>
      <c r="T20" s="1394" t="s">
        <v>22</v>
      </c>
      <c r="U20" s="1394"/>
      <c r="V20" s="1394"/>
      <c r="W20" s="1394"/>
      <c r="X20" s="1394"/>
      <c r="Y20" s="1394"/>
      <c r="Z20" s="288"/>
    </row>
    <row r="21" spans="2:26" ht="30.75" customHeight="1" x14ac:dyDescent="0.2">
      <c r="B21" s="14"/>
      <c r="C21" s="1392"/>
      <c r="D21" s="1392"/>
      <c r="E21" s="1392"/>
      <c r="F21" s="1392"/>
      <c r="G21" s="1392"/>
      <c r="H21" s="1392"/>
      <c r="I21" s="1393"/>
      <c r="J21" s="1393"/>
      <c r="K21" s="1393"/>
      <c r="L21" s="1393"/>
      <c r="M21" s="1395" t="s">
        <v>213</v>
      </c>
      <c r="N21" s="1395"/>
      <c r="O21" s="1395"/>
      <c r="P21" s="1395"/>
      <c r="Q21" s="1395"/>
      <c r="R21" s="1395"/>
      <c r="S21" s="1395"/>
      <c r="T21" s="1395" t="s">
        <v>24</v>
      </c>
      <c r="U21" s="1395"/>
      <c r="V21" s="1395"/>
      <c r="W21" s="1395"/>
      <c r="X21" s="1395"/>
      <c r="Y21" s="1395"/>
      <c r="Z21" s="288"/>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288"/>
    </row>
    <row r="23" spans="2:26"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6"/>
      <c r="Z23" s="288"/>
    </row>
    <row r="24" spans="2:26" ht="30" customHeight="1" thickBot="1" x14ac:dyDescent="0.25">
      <c r="B24" s="14"/>
      <c r="C24" s="577" t="s">
        <v>854</v>
      </c>
      <c r="D24" s="578"/>
      <c r="E24" s="578"/>
      <c r="F24" s="578"/>
      <c r="G24" s="578"/>
      <c r="H24" s="578"/>
      <c r="I24" s="579"/>
      <c r="J24" s="577" t="s">
        <v>855</v>
      </c>
      <c r="K24" s="578"/>
      <c r="L24" s="578"/>
      <c r="M24" s="578"/>
      <c r="N24" s="578"/>
      <c r="O24" s="578"/>
      <c r="P24" s="579"/>
      <c r="Q24" s="1042" t="s">
        <v>856</v>
      </c>
      <c r="R24" s="1043"/>
      <c r="S24" s="1043"/>
      <c r="T24" s="1043"/>
      <c r="U24" s="1043"/>
      <c r="V24" s="1043"/>
      <c r="W24" s="1043"/>
      <c r="X24" s="1043"/>
      <c r="Y24" s="1044"/>
      <c r="Z24" s="288"/>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288"/>
    </row>
    <row r="26" spans="2:26" ht="33" customHeight="1" thickBot="1" x14ac:dyDescent="0.25">
      <c r="B26" s="14"/>
      <c r="C26" s="558" t="s">
        <v>31</v>
      </c>
      <c r="D26" s="559"/>
      <c r="E26" s="559"/>
      <c r="F26" s="559"/>
      <c r="G26" s="559"/>
      <c r="H26" s="560"/>
      <c r="I26" s="561" t="s">
        <v>857</v>
      </c>
      <c r="J26" s="562"/>
      <c r="K26" s="562"/>
      <c r="L26" s="562"/>
      <c r="M26" s="562"/>
      <c r="N26" s="562"/>
      <c r="O26" s="562"/>
      <c r="P26" s="562"/>
      <c r="Q26" s="562"/>
      <c r="R26" s="562"/>
      <c r="S26" s="562"/>
      <c r="T26" s="562"/>
      <c r="U26" s="562"/>
      <c r="V26" s="562"/>
      <c r="W26" s="562"/>
      <c r="X26" s="562"/>
      <c r="Y26" s="563"/>
      <c r="Z26" s="288"/>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288"/>
    </row>
    <row r="28" spans="2:26" ht="39.75" customHeight="1" thickBot="1" x14ac:dyDescent="0.25">
      <c r="B28" s="14"/>
      <c r="C28" s="558" t="s">
        <v>32</v>
      </c>
      <c r="D28" s="559"/>
      <c r="E28" s="559"/>
      <c r="F28" s="559"/>
      <c r="G28" s="559"/>
      <c r="H28" s="560"/>
      <c r="I28" s="1396" t="s">
        <v>858</v>
      </c>
      <c r="J28" s="1397"/>
      <c r="K28" s="738" t="s">
        <v>33</v>
      </c>
      <c r="L28" s="739"/>
      <c r="M28" s="739"/>
      <c r="N28" s="740"/>
      <c r="O28" s="860" t="s">
        <v>34</v>
      </c>
      <c r="P28" s="569"/>
      <c r="Q28" s="569"/>
      <c r="R28" s="48"/>
      <c r="S28" s="568" t="s">
        <v>35</v>
      </c>
      <c r="T28" s="570"/>
      <c r="U28" s="320" t="s">
        <v>94</v>
      </c>
      <c r="V28" s="569" t="s">
        <v>37</v>
      </c>
      <c r="W28" s="569"/>
      <c r="X28" s="570"/>
      <c r="Y28" s="50"/>
      <c r="Z28" s="288"/>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288"/>
    </row>
    <row r="30" spans="2:26" ht="15" x14ac:dyDescent="0.25">
      <c r="B30" s="14"/>
      <c r="C30" s="541" t="s">
        <v>38</v>
      </c>
      <c r="D30" s="542"/>
      <c r="E30" s="542"/>
      <c r="F30" s="542"/>
      <c r="G30" s="542"/>
      <c r="H30" s="542"/>
      <c r="I30" s="542"/>
      <c r="J30" s="1402" t="s">
        <v>39</v>
      </c>
      <c r="K30" s="1402"/>
      <c r="L30" s="1402"/>
      <c r="M30" s="1402"/>
      <c r="N30" s="1402"/>
      <c r="O30" s="1403" t="s">
        <v>40</v>
      </c>
      <c r="P30" s="1403"/>
      <c r="Q30" s="1403"/>
      <c r="R30" s="1403"/>
      <c r="S30" s="1403"/>
      <c r="T30" s="1403"/>
      <c r="U30" s="1404" t="s">
        <v>41</v>
      </c>
      <c r="V30" s="1404"/>
      <c r="W30" s="1404"/>
      <c r="X30" s="1404"/>
      <c r="Y30" s="1404"/>
      <c r="Z30" s="288"/>
    </row>
    <row r="31" spans="2:26" x14ac:dyDescent="0.2">
      <c r="B31" s="14"/>
      <c r="C31" s="544"/>
      <c r="D31" s="545"/>
      <c r="E31" s="545"/>
      <c r="F31" s="545"/>
      <c r="G31" s="545"/>
      <c r="H31" s="545"/>
      <c r="I31" s="545"/>
      <c r="J31" s="321" t="s">
        <v>42</v>
      </c>
      <c r="K31" s="1405" t="s">
        <v>43</v>
      </c>
      <c r="L31" s="1405"/>
      <c r="M31" s="1405"/>
      <c r="N31" s="1405"/>
      <c r="O31" s="1405" t="s">
        <v>42</v>
      </c>
      <c r="P31" s="1405"/>
      <c r="Q31" s="1405"/>
      <c r="R31" s="1405" t="s">
        <v>43</v>
      </c>
      <c r="S31" s="1405"/>
      <c r="T31" s="1405"/>
      <c r="U31" s="1405" t="s">
        <v>42</v>
      </c>
      <c r="V31" s="1405"/>
      <c r="W31" s="1405" t="s">
        <v>43</v>
      </c>
      <c r="X31" s="1405"/>
      <c r="Y31" s="1405"/>
      <c r="Z31" s="288"/>
    </row>
    <row r="32" spans="2:26" ht="15" thickBot="1" x14ac:dyDescent="0.25">
      <c r="B32" s="14"/>
      <c r="C32" s="547"/>
      <c r="D32" s="548"/>
      <c r="E32" s="548"/>
      <c r="F32" s="548"/>
      <c r="G32" s="548"/>
      <c r="H32" s="548"/>
      <c r="I32" s="548"/>
      <c r="J32" s="322">
        <v>0</v>
      </c>
      <c r="K32" s="1401">
        <v>0.69899999999999995</v>
      </c>
      <c r="L32" s="1401"/>
      <c r="M32" s="1401"/>
      <c r="N32" s="1401"/>
      <c r="O32" s="1400">
        <v>0.7</v>
      </c>
      <c r="P32" s="1400"/>
      <c r="Q32" s="1400"/>
      <c r="R32" s="1401">
        <v>0.89400000000000002</v>
      </c>
      <c r="S32" s="1401"/>
      <c r="T32" s="1401"/>
      <c r="U32" s="1401">
        <v>0.89500000000000002</v>
      </c>
      <c r="V32" s="1401"/>
      <c r="W32" s="1400">
        <v>1</v>
      </c>
      <c r="X32" s="1400"/>
      <c r="Y32" s="1400"/>
      <c r="Z32" s="288"/>
    </row>
    <row r="33" spans="2:26"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288"/>
    </row>
    <row r="34" spans="2:26" s="21" customFormat="1" x14ac:dyDescent="0.2">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9"/>
      <c r="Z34" s="288"/>
    </row>
    <row r="35" spans="2:26" s="21" customFormat="1" ht="15" thickBot="1" x14ac:dyDescent="0.25">
      <c r="B35" s="20"/>
      <c r="C35" s="880"/>
      <c r="D35" s="881"/>
      <c r="E35" s="881"/>
      <c r="F35" s="881"/>
      <c r="G35" s="881"/>
      <c r="H35" s="881"/>
      <c r="I35" s="881"/>
      <c r="J35" s="881"/>
      <c r="K35" s="881"/>
      <c r="L35" s="881"/>
      <c r="M35" s="881"/>
      <c r="N35" s="881"/>
      <c r="O35" s="881"/>
      <c r="P35" s="881"/>
      <c r="Q35" s="881"/>
      <c r="R35" s="881"/>
      <c r="S35" s="881"/>
      <c r="T35" s="881"/>
      <c r="U35" s="881"/>
      <c r="V35" s="881"/>
      <c r="W35" s="881"/>
      <c r="X35" s="881"/>
      <c r="Y35" s="882"/>
      <c r="Z35" s="288"/>
    </row>
    <row r="36" spans="2:26" s="21" customFormat="1" ht="14.25" customHeight="1" x14ac:dyDescent="0.2">
      <c r="B36" s="20"/>
      <c r="C36" s="877" t="s">
        <v>45</v>
      </c>
      <c r="D36" s="878"/>
      <c r="E36" s="878"/>
      <c r="F36" s="878"/>
      <c r="G36" s="879"/>
      <c r="H36" s="1398" t="s">
        <v>859</v>
      </c>
      <c r="I36" s="1398" t="s">
        <v>860</v>
      </c>
      <c r="J36" s="1398" t="s">
        <v>861</v>
      </c>
      <c r="K36" s="887" t="s">
        <v>49</v>
      </c>
      <c r="L36" s="878"/>
      <c r="M36" s="878"/>
      <c r="N36" s="878"/>
      <c r="O36" s="878"/>
      <c r="P36" s="878"/>
      <c r="Q36" s="878"/>
      <c r="R36" s="878"/>
      <c r="S36" s="878"/>
      <c r="T36" s="878"/>
      <c r="U36" s="878"/>
      <c r="V36" s="878"/>
      <c r="W36" s="878"/>
      <c r="X36" s="878"/>
      <c r="Y36" s="879"/>
      <c r="Z36" s="288"/>
    </row>
    <row r="37" spans="2:26" s="21" customFormat="1" ht="31.5" customHeight="1" thickBot="1" x14ac:dyDescent="0.25">
      <c r="B37" s="20"/>
      <c r="C37" s="880"/>
      <c r="D37" s="881"/>
      <c r="E37" s="881"/>
      <c r="F37" s="881"/>
      <c r="G37" s="882"/>
      <c r="H37" s="1399"/>
      <c r="I37" s="1399"/>
      <c r="J37" s="1399"/>
      <c r="K37" s="888"/>
      <c r="L37" s="881"/>
      <c r="M37" s="881"/>
      <c r="N37" s="881"/>
      <c r="O37" s="881"/>
      <c r="P37" s="881"/>
      <c r="Q37" s="881"/>
      <c r="R37" s="881"/>
      <c r="S37" s="881"/>
      <c r="T37" s="881"/>
      <c r="U37" s="881"/>
      <c r="V37" s="881"/>
      <c r="W37" s="881"/>
      <c r="X37" s="881"/>
      <c r="Y37" s="882"/>
      <c r="Z37" s="288"/>
    </row>
    <row r="38" spans="2:26" s="21" customFormat="1" ht="160.5" customHeight="1" x14ac:dyDescent="0.2">
      <c r="B38" s="20"/>
      <c r="C38" s="861" t="s">
        <v>419</v>
      </c>
      <c r="D38" s="862"/>
      <c r="E38" s="862"/>
      <c r="F38" s="862"/>
      <c r="G38" s="863"/>
      <c r="H38" s="159">
        <v>529</v>
      </c>
      <c r="I38" s="159">
        <v>530</v>
      </c>
      <c r="J38" s="160">
        <v>1</v>
      </c>
      <c r="K38" s="1045" t="s">
        <v>862</v>
      </c>
      <c r="L38" s="1046"/>
      <c r="M38" s="1046"/>
      <c r="N38" s="1046"/>
      <c r="O38" s="1046"/>
      <c r="P38" s="1046"/>
      <c r="Q38" s="1046"/>
      <c r="R38" s="1046"/>
      <c r="S38" s="1046"/>
      <c r="T38" s="1046"/>
      <c r="U38" s="1046"/>
      <c r="V38" s="1046"/>
      <c r="W38" s="1046"/>
      <c r="X38" s="1046"/>
      <c r="Y38" s="1047"/>
      <c r="Z38" s="288"/>
    </row>
    <row r="39" spans="2:26" s="21" customFormat="1" ht="141.94999999999999" customHeight="1" x14ac:dyDescent="0.2">
      <c r="B39" s="20"/>
      <c r="C39" s="861" t="s">
        <v>422</v>
      </c>
      <c r="D39" s="862"/>
      <c r="E39" s="862"/>
      <c r="F39" s="862"/>
      <c r="G39" s="863"/>
      <c r="H39" s="161">
        <v>854</v>
      </c>
      <c r="I39" s="161">
        <v>868</v>
      </c>
      <c r="J39" s="160">
        <v>0.98299999999999998</v>
      </c>
      <c r="K39" s="1045" t="s">
        <v>863</v>
      </c>
      <c r="L39" s="1046"/>
      <c r="M39" s="1046"/>
      <c r="N39" s="1046"/>
      <c r="O39" s="1046"/>
      <c r="P39" s="1046"/>
      <c r="Q39" s="1046"/>
      <c r="R39" s="1046"/>
      <c r="S39" s="1046"/>
      <c r="T39" s="1046"/>
      <c r="U39" s="1046"/>
      <c r="V39" s="1046"/>
      <c r="W39" s="1046"/>
      <c r="X39" s="1046"/>
      <c r="Y39" s="1047"/>
      <c r="Z39" s="288"/>
    </row>
    <row r="40" spans="2:26" s="21" customFormat="1" ht="193.5" customHeight="1" x14ac:dyDescent="0.2">
      <c r="B40" s="20"/>
      <c r="C40" s="861"/>
      <c r="D40" s="862"/>
      <c r="E40" s="862"/>
      <c r="F40" s="862"/>
      <c r="G40" s="863"/>
      <c r="H40" s="161"/>
      <c r="I40" s="161"/>
      <c r="J40" s="226"/>
      <c r="K40" s="980"/>
      <c r="L40" s="981"/>
      <c r="M40" s="981"/>
      <c r="N40" s="981"/>
      <c r="O40" s="981"/>
      <c r="P40" s="981"/>
      <c r="Q40" s="981"/>
      <c r="R40" s="981"/>
      <c r="S40" s="981"/>
      <c r="T40" s="981"/>
      <c r="U40" s="981"/>
      <c r="V40" s="981"/>
      <c r="W40" s="981"/>
      <c r="X40" s="981"/>
      <c r="Y40" s="982"/>
      <c r="Z40" s="288"/>
    </row>
    <row r="41" spans="2:26" s="21" customFormat="1" ht="169.5" customHeight="1" thickBot="1" x14ac:dyDescent="0.25">
      <c r="B41" s="20"/>
      <c r="C41" s="861"/>
      <c r="D41" s="862"/>
      <c r="E41" s="862"/>
      <c r="F41" s="862"/>
      <c r="G41" s="863"/>
      <c r="H41" s="254"/>
      <c r="I41" s="254"/>
      <c r="J41" s="226"/>
      <c r="K41" s="980"/>
      <c r="L41" s="981"/>
      <c r="M41" s="981"/>
      <c r="N41" s="981"/>
      <c r="O41" s="981"/>
      <c r="P41" s="981"/>
      <c r="Q41" s="981"/>
      <c r="R41" s="981"/>
      <c r="S41" s="981"/>
      <c r="T41" s="981"/>
      <c r="U41" s="981"/>
      <c r="V41" s="981"/>
      <c r="W41" s="981"/>
      <c r="X41" s="981"/>
      <c r="Y41" s="982"/>
      <c r="Z41" s="288"/>
    </row>
    <row r="42" spans="2:26" s="21" customFormat="1" ht="15.75" customHeight="1" thickBot="1" x14ac:dyDescent="0.3">
      <c r="B42" s="20"/>
      <c r="C42" s="908" t="s">
        <v>68</v>
      </c>
      <c r="D42" s="909"/>
      <c r="E42" s="909"/>
      <c r="F42" s="909"/>
      <c r="G42" s="910"/>
      <c r="H42" s="217">
        <f>SUM(H38:H41)</f>
        <v>1383</v>
      </c>
      <c r="I42" s="217">
        <f>SUM(I38:I41)</f>
        <v>1398</v>
      </c>
      <c r="J42" s="255">
        <f>AVERAGE(J38:J41)</f>
        <v>0.99150000000000005</v>
      </c>
      <c r="K42" s="911"/>
      <c r="L42" s="912"/>
      <c r="M42" s="912"/>
      <c r="N42" s="912"/>
      <c r="O42" s="912"/>
      <c r="P42" s="912"/>
      <c r="Q42" s="912"/>
      <c r="R42" s="912"/>
      <c r="S42" s="912"/>
      <c r="T42" s="912"/>
      <c r="U42" s="912"/>
      <c r="V42" s="912"/>
      <c r="W42" s="912"/>
      <c r="X42" s="912"/>
      <c r="Y42" s="913"/>
      <c r="Z42" s="288"/>
    </row>
    <row r="43" spans="2:26" s="21" customFormat="1" ht="5.25" customHeight="1" x14ac:dyDescent="0.2">
      <c r="B43" s="20"/>
      <c r="C43" s="15"/>
      <c r="D43" s="15"/>
      <c r="E43" s="15"/>
      <c r="F43" s="15"/>
      <c r="G43" s="15"/>
      <c r="H43" s="33"/>
      <c r="I43" s="33"/>
      <c r="J43" s="34"/>
      <c r="K43" s="15"/>
      <c r="L43" s="15"/>
      <c r="M43" s="15"/>
      <c r="N43" s="15"/>
      <c r="O43" s="15"/>
      <c r="P43" s="15"/>
      <c r="Q43" s="15"/>
      <c r="R43" s="15"/>
      <c r="S43" s="15"/>
      <c r="T43" s="15"/>
      <c r="U43" s="15"/>
      <c r="V43" s="15"/>
      <c r="W43" s="15"/>
      <c r="X43" s="15"/>
      <c r="Y43" s="15"/>
      <c r="Z43" s="288"/>
    </row>
    <row r="44" spans="2:26" s="21" customFormat="1" ht="15" thickBot="1" x14ac:dyDescent="0.25">
      <c r="B44" s="20"/>
      <c r="C44" s="15"/>
      <c r="D44" s="15"/>
      <c r="E44" s="15"/>
      <c r="F44" s="15"/>
      <c r="G44" s="15"/>
      <c r="H44" s="33"/>
      <c r="I44" s="33"/>
      <c r="J44" s="34"/>
      <c r="K44" s="15"/>
      <c r="L44" s="15"/>
      <c r="M44" s="15"/>
      <c r="N44" s="15"/>
      <c r="O44" s="15"/>
      <c r="P44" s="15"/>
      <c r="Q44" s="15"/>
      <c r="R44" s="15"/>
      <c r="S44" s="15"/>
      <c r="T44" s="15"/>
      <c r="U44" s="15"/>
      <c r="V44" s="15"/>
      <c r="W44" s="15"/>
      <c r="X44" s="15"/>
      <c r="Y44" s="15"/>
      <c r="Z44" s="288"/>
    </row>
    <row r="45" spans="2:26" s="21" customFormat="1" x14ac:dyDescent="0.2">
      <c r="B45" s="20"/>
      <c r="C45" s="651" t="s">
        <v>69</v>
      </c>
      <c r="D45" s="652"/>
      <c r="E45" s="652"/>
      <c r="F45" s="652"/>
      <c r="G45" s="652"/>
      <c r="H45" s="652"/>
      <c r="I45" s="652"/>
      <c r="J45" s="652"/>
      <c r="K45" s="652"/>
      <c r="L45" s="652"/>
      <c r="M45" s="652"/>
      <c r="N45" s="652"/>
      <c r="O45" s="652"/>
      <c r="P45" s="652"/>
      <c r="Q45" s="652"/>
      <c r="R45" s="652"/>
      <c r="S45" s="652"/>
      <c r="T45" s="652"/>
      <c r="U45" s="652"/>
      <c r="V45" s="652"/>
      <c r="W45" s="652"/>
      <c r="X45" s="652"/>
      <c r="Y45" s="653"/>
      <c r="Z45" s="288"/>
    </row>
    <row r="46" spans="2:26" ht="15" thickBot="1" x14ac:dyDescent="0.25">
      <c r="B46" s="14"/>
      <c r="C46" s="983"/>
      <c r="D46" s="984"/>
      <c r="E46" s="984"/>
      <c r="F46" s="984"/>
      <c r="G46" s="984"/>
      <c r="H46" s="984"/>
      <c r="I46" s="984"/>
      <c r="J46" s="984"/>
      <c r="K46" s="984"/>
      <c r="L46" s="984"/>
      <c r="M46" s="984"/>
      <c r="N46" s="984"/>
      <c r="O46" s="984"/>
      <c r="P46" s="984"/>
      <c r="Q46" s="984"/>
      <c r="R46" s="984"/>
      <c r="S46" s="984"/>
      <c r="T46" s="984"/>
      <c r="U46" s="984"/>
      <c r="V46" s="984"/>
      <c r="W46" s="984"/>
      <c r="X46" s="984"/>
      <c r="Y46" s="985"/>
      <c r="Z46" s="288"/>
    </row>
    <row r="47" spans="2:26" x14ac:dyDescent="0.2">
      <c r="B47" s="14"/>
      <c r="C47" s="890" t="s">
        <v>70</v>
      </c>
      <c r="D47" s="891"/>
      <c r="E47" s="891"/>
      <c r="F47" s="891"/>
      <c r="G47" s="891"/>
      <c r="H47" s="891"/>
      <c r="I47" s="891"/>
      <c r="J47" s="891"/>
      <c r="K47" s="891"/>
      <c r="L47" s="891"/>
      <c r="M47" s="891"/>
      <c r="N47" s="891"/>
      <c r="O47" s="891"/>
      <c r="P47" s="891"/>
      <c r="Q47" s="891"/>
      <c r="R47" s="891"/>
      <c r="S47" s="891"/>
      <c r="T47" s="891"/>
      <c r="U47" s="891"/>
      <c r="V47" s="891"/>
      <c r="W47" s="891"/>
      <c r="X47" s="891"/>
      <c r="Y47" s="892"/>
      <c r="Z47" s="288"/>
    </row>
    <row r="48" spans="2:26"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5"/>
      <c r="Z48" s="288"/>
    </row>
    <row r="49" spans="2:26"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5"/>
      <c r="Z49" s="288"/>
    </row>
    <row r="50" spans="2:26"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5"/>
      <c r="Z50" s="288"/>
    </row>
    <row r="51" spans="2:26"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5"/>
      <c r="Z51" s="288"/>
    </row>
    <row r="52" spans="2:26"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5"/>
      <c r="Z52" s="288"/>
    </row>
    <row r="53" spans="2:26"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5"/>
      <c r="Z53" s="288"/>
    </row>
    <row r="54" spans="2:26"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5"/>
      <c r="Z54" s="288"/>
    </row>
    <row r="55" spans="2:26"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5"/>
      <c r="Z55" s="288"/>
    </row>
    <row r="56" spans="2:26"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5"/>
      <c r="Z56" s="288"/>
    </row>
    <row r="57" spans="2:26"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5"/>
      <c r="Z57" s="288"/>
    </row>
    <row r="58" spans="2:26"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5"/>
      <c r="Z58" s="288"/>
    </row>
    <row r="59" spans="2:26" ht="15" thickBot="1" x14ac:dyDescent="0.25">
      <c r="B59" s="14"/>
      <c r="C59" s="896"/>
      <c r="D59" s="897"/>
      <c r="E59" s="897"/>
      <c r="F59" s="897"/>
      <c r="G59" s="897"/>
      <c r="H59" s="897"/>
      <c r="I59" s="897"/>
      <c r="J59" s="897"/>
      <c r="K59" s="897"/>
      <c r="L59" s="897"/>
      <c r="M59" s="897"/>
      <c r="N59" s="897"/>
      <c r="O59" s="897"/>
      <c r="P59" s="897"/>
      <c r="Q59" s="897"/>
      <c r="R59" s="897"/>
      <c r="S59" s="897"/>
      <c r="T59" s="897"/>
      <c r="U59" s="897"/>
      <c r="V59" s="897"/>
      <c r="W59" s="897"/>
      <c r="X59" s="897"/>
      <c r="Y59" s="898"/>
      <c r="Z59" s="288"/>
    </row>
    <row r="60" spans="2:26" x14ac:dyDescent="0.2">
      <c r="B60" s="35"/>
      <c r="C60" s="36"/>
      <c r="D60" s="36"/>
      <c r="E60" s="36"/>
      <c r="F60" s="36"/>
      <c r="G60" s="36"/>
      <c r="H60" s="36"/>
      <c r="I60" s="36"/>
      <c r="J60" s="36"/>
      <c r="K60" s="36"/>
      <c r="L60" s="36"/>
      <c r="M60" s="36"/>
      <c r="N60" s="36"/>
      <c r="O60" s="36"/>
      <c r="P60" s="36"/>
      <c r="Q60" s="36"/>
      <c r="R60" s="36"/>
      <c r="S60" s="36"/>
      <c r="T60" s="36"/>
      <c r="U60" s="36"/>
      <c r="V60" s="36"/>
      <c r="W60" s="36"/>
      <c r="X60" s="36"/>
      <c r="Y60" s="36"/>
      <c r="Z60" s="37"/>
    </row>
    <row r="61" spans="2:26" ht="15" thickBot="1" x14ac:dyDescent="0.25">
      <c r="B61" s="38"/>
      <c r="C61" s="39"/>
      <c r="D61" s="39"/>
      <c r="E61" s="39"/>
      <c r="F61" s="39"/>
      <c r="G61" s="39"/>
      <c r="H61" s="39"/>
      <c r="I61" s="39"/>
      <c r="J61" s="39"/>
      <c r="K61" s="39"/>
      <c r="L61" s="39"/>
      <c r="M61" s="39"/>
      <c r="N61" s="39"/>
      <c r="O61" s="39"/>
      <c r="P61" s="39"/>
      <c r="Q61" s="39"/>
      <c r="R61" s="39"/>
      <c r="S61" s="39"/>
      <c r="T61" s="39"/>
      <c r="U61" s="39"/>
      <c r="V61" s="39"/>
      <c r="W61" s="39"/>
      <c r="X61" s="39"/>
      <c r="Y61" s="39"/>
      <c r="Z61" s="40"/>
    </row>
    <row r="62" spans="2:26" ht="14.25" customHeight="1" x14ac:dyDescent="0.2">
      <c r="B62" s="41"/>
      <c r="C62" s="899" t="s">
        <v>45</v>
      </c>
      <c r="D62" s="900"/>
      <c r="E62" s="900"/>
      <c r="F62" s="900"/>
      <c r="G62" s="901"/>
      <c r="H62" s="899" t="s">
        <v>71</v>
      </c>
      <c r="I62" s="901"/>
      <c r="J62" s="899" t="s">
        <v>72</v>
      </c>
      <c r="K62" s="900"/>
      <c r="L62" s="900"/>
      <c r="M62" s="901"/>
      <c r="N62" s="899" t="s">
        <v>864</v>
      </c>
      <c r="O62" s="900"/>
      <c r="P62" s="900"/>
      <c r="Q62" s="900"/>
      <c r="R62" s="900"/>
      <c r="S62" s="900"/>
      <c r="T62" s="901"/>
      <c r="U62" s="900" t="s">
        <v>74</v>
      </c>
      <c r="V62" s="900"/>
      <c r="W62" s="900"/>
      <c r="X62" s="900"/>
      <c r="Y62" s="901"/>
      <c r="Z62" s="42"/>
    </row>
    <row r="63" spans="2:26" ht="14.25" customHeight="1" x14ac:dyDescent="0.2">
      <c r="B63" s="43"/>
      <c r="C63" s="902"/>
      <c r="D63" s="903"/>
      <c r="E63" s="903"/>
      <c r="F63" s="903"/>
      <c r="G63" s="904"/>
      <c r="H63" s="902"/>
      <c r="I63" s="904"/>
      <c r="J63" s="902"/>
      <c r="K63" s="903"/>
      <c r="L63" s="903"/>
      <c r="M63" s="904"/>
      <c r="N63" s="902"/>
      <c r="O63" s="903"/>
      <c r="P63" s="903"/>
      <c r="Q63" s="903"/>
      <c r="R63" s="903"/>
      <c r="S63" s="903"/>
      <c r="T63" s="904"/>
      <c r="U63" s="903"/>
      <c r="V63" s="903"/>
      <c r="W63" s="903"/>
      <c r="X63" s="903"/>
      <c r="Y63" s="904"/>
      <c r="Z63" s="42"/>
    </row>
    <row r="64" spans="2:26" ht="15" customHeight="1" x14ac:dyDescent="0.2">
      <c r="B64" s="43"/>
      <c r="C64" s="902"/>
      <c r="D64" s="903"/>
      <c r="E64" s="903"/>
      <c r="F64" s="903"/>
      <c r="G64" s="904"/>
      <c r="H64" s="902"/>
      <c r="I64" s="904"/>
      <c r="J64" s="902"/>
      <c r="K64" s="903"/>
      <c r="L64" s="903"/>
      <c r="M64" s="904"/>
      <c r="N64" s="902"/>
      <c r="O64" s="903"/>
      <c r="P64" s="903"/>
      <c r="Q64" s="903"/>
      <c r="R64" s="903"/>
      <c r="S64" s="903"/>
      <c r="T64" s="904"/>
      <c r="U64" s="903"/>
      <c r="V64" s="903"/>
      <c r="W64" s="903"/>
      <c r="X64" s="903"/>
      <c r="Y64" s="904"/>
      <c r="Z64" s="42"/>
    </row>
    <row r="65" spans="2:26" ht="102.95" customHeight="1" x14ac:dyDescent="0.2">
      <c r="B65" s="41"/>
      <c r="C65" s="1406" t="s">
        <v>419</v>
      </c>
      <c r="D65" s="1407"/>
      <c r="E65" s="1407"/>
      <c r="F65" s="1407"/>
      <c r="G65" s="1407"/>
      <c r="H65" s="1408" t="s">
        <v>865</v>
      </c>
      <c r="I65" s="1037"/>
      <c r="J65" s="1408" t="s">
        <v>866</v>
      </c>
      <c r="K65" s="1037"/>
      <c r="L65" s="1037"/>
      <c r="M65" s="1037"/>
      <c r="N65" s="1409" t="s">
        <v>867</v>
      </c>
      <c r="O65" s="1409"/>
      <c r="P65" s="1409"/>
      <c r="Q65" s="1409"/>
      <c r="R65" s="1409"/>
      <c r="S65" s="1409"/>
      <c r="T65" s="1409"/>
      <c r="U65" s="1409" t="s">
        <v>868</v>
      </c>
      <c r="V65" s="1409"/>
      <c r="W65" s="1409"/>
      <c r="X65" s="1409"/>
      <c r="Y65" s="1409"/>
      <c r="Z65" s="292"/>
    </row>
    <row r="66" spans="2:26" ht="77.45" customHeight="1" x14ac:dyDescent="0.2">
      <c r="B66" s="41"/>
      <c r="C66" s="1406" t="s">
        <v>422</v>
      </c>
      <c r="D66" s="1407"/>
      <c r="E66" s="1407"/>
      <c r="F66" s="1407"/>
      <c r="G66" s="1407"/>
      <c r="H66" s="1408" t="s">
        <v>869</v>
      </c>
      <c r="I66" s="1037"/>
      <c r="J66" s="1408" t="s">
        <v>870</v>
      </c>
      <c r="K66" s="1037"/>
      <c r="L66" s="1037"/>
      <c r="M66" s="1037"/>
      <c r="N66" s="1409" t="s">
        <v>871</v>
      </c>
      <c r="O66" s="1409"/>
      <c r="P66" s="1409"/>
      <c r="Q66" s="1409"/>
      <c r="R66" s="1409"/>
      <c r="S66" s="1409"/>
      <c r="T66" s="1409"/>
      <c r="U66" s="1409" t="s">
        <v>872</v>
      </c>
      <c r="V66" s="1409"/>
      <c r="W66" s="1409"/>
      <c r="X66" s="1409"/>
      <c r="Y66" s="1409"/>
      <c r="Z66" s="292"/>
    </row>
    <row r="67" spans="2:26" ht="83.1" customHeight="1" x14ac:dyDescent="0.2">
      <c r="B67" s="41"/>
      <c r="C67" s="1406"/>
      <c r="D67" s="1407"/>
      <c r="E67" s="1407"/>
      <c r="F67" s="1407"/>
      <c r="G67" s="1407"/>
      <c r="H67" s="999"/>
      <c r="I67" s="1037"/>
      <c r="J67" s="1408"/>
      <c r="K67" s="1037"/>
      <c r="L67" s="1037"/>
      <c r="M67" s="1037"/>
      <c r="N67" s="1409"/>
      <c r="O67" s="1409"/>
      <c r="P67" s="1409"/>
      <c r="Q67" s="1409"/>
      <c r="R67" s="1409"/>
      <c r="S67" s="1409"/>
      <c r="T67" s="1409"/>
      <c r="U67" s="1409"/>
      <c r="V67" s="1409"/>
      <c r="W67" s="1409"/>
      <c r="X67" s="1409"/>
      <c r="Y67" s="1409"/>
      <c r="Z67" s="292"/>
    </row>
    <row r="68" spans="2:26" ht="57.95" customHeight="1" x14ac:dyDescent="0.2">
      <c r="B68" s="41"/>
      <c r="C68" s="1406"/>
      <c r="D68" s="1407"/>
      <c r="E68" s="1407"/>
      <c r="F68" s="1407"/>
      <c r="G68" s="1407"/>
      <c r="H68" s="999"/>
      <c r="I68" s="1037"/>
      <c r="J68" s="999"/>
      <c r="K68" s="1037"/>
      <c r="L68" s="1037"/>
      <c r="M68" s="1037"/>
      <c r="N68" s="1409"/>
      <c r="O68" s="1409"/>
      <c r="P68" s="1409"/>
      <c r="Q68" s="1409"/>
      <c r="R68" s="1409"/>
      <c r="S68" s="1409"/>
      <c r="T68" s="1409"/>
      <c r="U68" s="1409"/>
      <c r="V68" s="1409"/>
      <c r="W68" s="1409"/>
      <c r="X68" s="1409"/>
      <c r="Y68" s="1409"/>
      <c r="Z68" s="292"/>
    </row>
    <row r="69" spans="2:26" x14ac:dyDescent="0.2">
      <c r="B69" s="45"/>
      <c r="C69" s="36"/>
      <c r="D69" s="36"/>
      <c r="E69" s="36"/>
      <c r="F69" s="36"/>
      <c r="G69" s="36"/>
      <c r="H69" s="36"/>
      <c r="I69" s="36"/>
      <c r="J69" s="36"/>
      <c r="K69" s="36"/>
      <c r="L69" s="36"/>
      <c r="M69" s="36"/>
      <c r="N69" s="36"/>
      <c r="O69" s="36"/>
      <c r="P69" s="36"/>
      <c r="Q69" s="36"/>
      <c r="R69" s="36"/>
      <c r="S69" s="36"/>
      <c r="T69" s="36"/>
      <c r="U69" s="36"/>
      <c r="V69" s="36"/>
      <c r="W69" s="36"/>
      <c r="X69" s="36"/>
      <c r="Y69" s="36"/>
      <c r="Z69" s="46"/>
    </row>
    <row r="108" ht="6" customHeight="1" x14ac:dyDescent="0.2"/>
  </sheetData>
  <mergeCells count="98">
    <mergeCell ref="C68:G68"/>
    <mergeCell ref="H68:I68"/>
    <mergeCell ref="J68:M68"/>
    <mergeCell ref="N68:T68"/>
    <mergeCell ref="U68:Y68"/>
    <mergeCell ref="C66:G66"/>
    <mergeCell ref="H66:I66"/>
    <mergeCell ref="J66:M66"/>
    <mergeCell ref="N66:T66"/>
    <mergeCell ref="U66:Y66"/>
    <mergeCell ref="C67:G67"/>
    <mergeCell ref="H67:I67"/>
    <mergeCell ref="J67:M67"/>
    <mergeCell ref="N67:T67"/>
    <mergeCell ref="U67:Y67"/>
    <mergeCell ref="C62:G64"/>
    <mergeCell ref="H62:I64"/>
    <mergeCell ref="J62:M64"/>
    <mergeCell ref="N62:T64"/>
    <mergeCell ref="U62:Y64"/>
    <mergeCell ref="C65:G65"/>
    <mergeCell ref="H65:I65"/>
    <mergeCell ref="J65:M65"/>
    <mergeCell ref="N65:T65"/>
    <mergeCell ref="U65:Y65"/>
    <mergeCell ref="C47:Y59"/>
    <mergeCell ref="C38:G38"/>
    <mergeCell ref="K38:Y38"/>
    <mergeCell ref="C39:G39"/>
    <mergeCell ref="K39:Y39"/>
    <mergeCell ref="C40:G40"/>
    <mergeCell ref="K40:Y40"/>
    <mergeCell ref="C41:G41"/>
    <mergeCell ref="K41:Y41"/>
    <mergeCell ref="C42:G42"/>
    <mergeCell ref="K42:Y42"/>
    <mergeCell ref="C45:Y46"/>
    <mergeCell ref="O32:Q32"/>
    <mergeCell ref="R32:T32"/>
    <mergeCell ref="U32:V32"/>
    <mergeCell ref="W32:Y32"/>
    <mergeCell ref="C34:Y35"/>
    <mergeCell ref="C30:I32"/>
    <mergeCell ref="J30:N30"/>
    <mergeCell ref="O30:T30"/>
    <mergeCell ref="U30:Y30"/>
    <mergeCell ref="K31:N31"/>
    <mergeCell ref="O31:Q31"/>
    <mergeCell ref="R31:T31"/>
    <mergeCell ref="U31:V31"/>
    <mergeCell ref="W31:Y31"/>
    <mergeCell ref="K32:N32"/>
    <mergeCell ref="C36:G37"/>
    <mergeCell ref="H36:H37"/>
    <mergeCell ref="I36:I37"/>
    <mergeCell ref="J36:J37"/>
    <mergeCell ref="K36:Y37"/>
    <mergeCell ref="C26:H26"/>
    <mergeCell ref="I26:Y26"/>
    <mergeCell ref="C28:H28"/>
    <mergeCell ref="I28:J28"/>
    <mergeCell ref="K28:N28"/>
    <mergeCell ref="O28:Q28"/>
    <mergeCell ref="S28:T28"/>
    <mergeCell ref="V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Z108"/>
  <sheetViews>
    <sheetView zoomScale="80" zoomScaleNormal="80" zoomScalePageLayoutView="70" workbookViewId="0">
      <selection activeCell="H3" sqref="H3:O3"/>
    </sheetView>
  </sheetViews>
  <sheetFormatPr baseColWidth="10" defaultColWidth="3.7109375" defaultRowHeight="14.25" x14ac:dyDescent="0.2"/>
  <cols>
    <col min="1" max="1" width="3.7109375" style="289"/>
    <col min="2" max="2" width="2.85546875" style="289" customWidth="1"/>
    <col min="3" max="6" width="2.7109375" style="289" customWidth="1"/>
    <col min="7" max="7" width="4.28515625" style="289" customWidth="1"/>
    <col min="8" max="8" width="19" style="289" customWidth="1"/>
    <col min="9" max="9" width="13.42578125" style="289" customWidth="1"/>
    <col min="10" max="10" width="15" style="289" customWidth="1"/>
    <col min="11" max="14" width="3.85546875" style="289" customWidth="1"/>
    <col min="15" max="15" width="2.7109375" style="289" customWidth="1"/>
    <col min="16" max="16" width="7.7109375" style="289" customWidth="1"/>
    <col min="17" max="17" width="3.5703125" style="289" customWidth="1"/>
    <col min="18" max="18" width="3.7109375" style="289"/>
    <col min="19" max="19" width="4.85546875" style="289" customWidth="1"/>
    <col min="20" max="21" width="6.42578125" style="289" customWidth="1"/>
    <col min="22" max="22" width="3.7109375" style="289"/>
    <col min="23" max="24" width="5" style="289" customWidth="1"/>
    <col min="25" max="25" width="38.5703125" style="289" customWidth="1"/>
    <col min="26" max="31" width="3.7109375" style="289"/>
    <col min="32" max="32" width="7.28515625" style="289" bestFit="1" customWidth="1"/>
    <col min="33" max="33" width="5" style="289" bestFit="1" customWidth="1"/>
    <col min="34" max="16384" width="3.7109375" style="289"/>
  </cols>
  <sheetData>
    <row r="1" spans="2:26" ht="15" thickBot="1" x14ac:dyDescent="0.25">
      <c r="B1" s="1"/>
      <c r="C1" s="1"/>
      <c r="D1" s="1"/>
      <c r="E1" s="1"/>
      <c r="F1" s="1"/>
    </row>
    <row r="2" spans="2:26"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row>
    <row r="3" spans="2:26"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row>
    <row r="4" spans="2:26"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row>
    <row r="5" spans="2:26" ht="15" x14ac:dyDescent="0.2">
      <c r="H5" s="3"/>
      <c r="I5" s="3"/>
      <c r="J5" s="3"/>
      <c r="K5" s="3"/>
      <c r="L5" s="3"/>
      <c r="M5" s="3"/>
      <c r="N5" s="3"/>
      <c r="O5" s="3"/>
      <c r="P5" s="3"/>
      <c r="Q5" s="3"/>
      <c r="R5" s="3"/>
      <c r="S5" s="3"/>
      <c r="T5" s="3"/>
      <c r="U5" s="3"/>
      <c r="V5" s="3"/>
      <c r="W5" s="3"/>
      <c r="X5" s="3"/>
      <c r="Y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323"/>
    </row>
    <row r="7" spans="2:26" ht="15" customHeight="1" x14ac:dyDescent="0.2">
      <c r="B7" s="9"/>
      <c r="C7" s="599" t="s">
        <v>4</v>
      </c>
      <c r="D7" s="600"/>
      <c r="E7" s="600"/>
      <c r="F7" s="600"/>
      <c r="G7" s="600"/>
      <c r="H7" s="601"/>
      <c r="I7" s="773" t="s">
        <v>112</v>
      </c>
      <c r="J7" s="774"/>
      <c r="K7" s="774"/>
      <c r="L7" s="774"/>
      <c r="M7" s="774"/>
      <c r="N7" s="774"/>
      <c r="O7" s="774"/>
      <c r="P7" s="774"/>
      <c r="Q7" s="774"/>
      <c r="R7" s="774"/>
      <c r="S7" s="774"/>
      <c r="T7" s="774"/>
      <c r="U7" s="774"/>
      <c r="V7" s="774"/>
      <c r="W7" s="774"/>
      <c r="X7" s="774"/>
      <c r="Y7" s="775"/>
      <c r="Z7" s="292"/>
    </row>
    <row r="8" spans="2:26"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8"/>
      <c r="Z8" s="292"/>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292"/>
    </row>
    <row r="10" spans="2:26" ht="15" customHeight="1" thickBot="1" x14ac:dyDescent="0.25">
      <c r="B10" s="9"/>
      <c r="C10" s="599" t="s">
        <v>6</v>
      </c>
      <c r="D10" s="600"/>
      <c r="E10" s="600"/>
      <c r="F10" s="600"/>
      <c r="G10" s="600"/>
      <c r="H10" s="601"/>
      <c r="I10" s="1410" t="s">
        <v>873</v>
      </c>
      <c r="J10" s="1411"/>
      <c r="K10" s="1411"/>
      <c r="L10" s="1411"/>
      <c r="M10" s="1411"/>
      <c r="N10" s="1411"/>
      <c r="O10" s="1411"/>
      <c r="P10" s="1411"/>
      <c r="Q10" s="1412"/>
      <c r="R10" s="620" t="s">
        <v>8</v>
      </c>
      <c r="S10" s="621"/>
      <c r="T10" s="621"/>
      <c r="U10" s="622"/>
      <c r="V10" s="574" t="s">
        <v>9</v>
      </c>
      <c r="W10" s="575"/>
      <c r="X10" s="575"/>
      <c r="Y10" s="576"/>
      <c r="Z10" s="292"/>
    </row>
    <row r="11" spans="2:26" ht="28.5" customHeight="1" thickBot="1" x14ac:dyDescent="0.25">
      <c r="B11" s="9"/>
      <c r="C11" s="602"/>
      <c r="D11" s="603"/>
      <c r="E11" s="603"/>
      <c r="F11" s="603"/>
      <c r="G11" s="603"/>
      <c r="H11" s="604"/>
      <c r="I11" s="1413"/>
      <c r="J11" s="1414"/>
      <c r="K11" s="1414"/>
      <c r="L11" s="1414"/>
      <c r="M11" s="1414"/>
      <c r="N11" s="1414"/>
      <c r="O11" s="1414"/>
      <c r="P11" s="1414"/>
      <c r="Q11" s="1415"/>
      <c r="R11" s="564" t="s">
        <v>874</v>
      </c>
      <c r="S11" s="623"/>
      <c r="T11" s="623"/>
      <c r="U11" s="624"/>
      <c r="V11" s="1416">
        <v>5</v>
      </c>
      <c r="W11" s="1417"/>
      <c r="X11" s="1417"/>
      <c r="Y11" s="1418"/>
      <c r="Z11" s="292"/>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292"/>
    </row>
    <row r="13" spans="2:26" ht="15" customHeight="1" x14ac:dyDescent="0.2">
      <c r="B13" s="14"/>
      <c r="C13" s="599" t="s">
        <v>11</v>
      </c>
      <c r="D13" s="600"/>
      <c r="E13" s="600"/>
      <c r="F13" s="600"/>
      <c r="G13" s="600"/>
      <c r="H13" s="601"/>
      <c r="I13" s="1419" t="s">
        <v>875</v>
      </c>
      <c r="J13" s="1420"/>
      <c r="K13" s="1420"/>
      <c r="L13" s="1420"/>
      <c r="M13" s="1420"/>
      <c r="N13" s="1420"/>
      <c r="O13" s="1420"/>
      <c r="P13" s="1420"/>
      <c r="Q13" s="1420"/>
      <c r="R13" s="1420"/>
      <c r="S13" s="1421"/>
      <c r="T13" s="599" t="s">
        <v>13</v>
      </c>
      <c r="U13" s="600"/>
      <c r="V13" s="600"/>
      <c r="W13" s="600"/>
      <c r="X13" s="600"/>
      <c r="Y13" s="601"/>
      <c r="Z13" s="292"/>
    </row>
    <row r="14" spans="2:26" ht="50.25" customHeight="1" thickBot="1" x14ac:dyDescent="0.25">
      <c r="B14" s="14"/>
      <c r="C14" s="602"/>
      <c r="D14" s="603"/>
      <c r="E14" s="603"/>
      <c r="F14" s="603"/>
      <c r="G14" s="603"/>
      <c r="H14" s="604"/>
      <c r="I14" s="1422"/>
      <c r="J14" s="1423"/>
      <c r="K14" s="1423"/>
      <c r="L14" s="1423"/>
      <c r="M14" s="1423"/>
      <c r="N14" s="1423"/>
      <c r="O14" s="1423"/>
      <c r="P14" s="1423"/>
      <c r="Q14" s="1423"/>
      <c r="R14" s="1423"/>
      <c r="S14" s="1424"/>
      <c r="T14" s="611" t="s">
        <v>876</v>
      </c>
      <c r="U14" s="612"/>
      <c r="V14" s="612"/>
      <c r="W14" s="612"/>
      <c r="X14" s="612"/>
      <c r="Y14" s="613"/>
      <c r="Z14" s="292"/>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292"/>
    </row>
    <row r="16" spans="2:26" ht="57.75" customHeight="1" thickBot="1" x14ac:dyDescent="0.25">
      <c r="B16" s="14"/>
      <c r="C16" s="558" t="s">
        <v>15</v>
      </c>
      <c r="D16" s="559"/>
      <c r="E16" s="559"/>
      <c r="F16" s="559"/>
      <c r="G16" s="559"/>
      <c r="H16" s="560"/>
      <c r="I16" s="925" t="s">
        <v>877</v>
      </c>
      <c r="J16" s="1425"/>
      <c r="K16" s="1425"/>
      <c r="L16" s="1425"/>
      <c r="M16" s="1425"/>
      <c r="N16" s="1425"/>
      <c r="O16" s="1425"/>
      <c r="P16" s="1425"/>
      <c r="Q16" s="1425"/>
      <c r="R16" s="1425"/>
      <c r="S16" s="1425"/>
      <c r="T16" s="1425"/>
      <c r="U16" s="1425"/>
      <c r="V16" s="1425"/>
      <c r="W16" s="1425"/>
      <c r="X16" s="1425"/>
      <c r="Y16" s="1426"/>
      <c r="Z16" s="292"/>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292"/>
    </row>
    <row r="18" spans="2:26" ht="89.25" customHeight="1" thickBot="1" x14ac:dyDescent="0.25">
      <c r="B18" s="14"/>
      <c r="C18" s="558" t="s">
        <v>17</v>
      </c>
      <c r="D18" s="559"/>
      <c r="E18" s="559"/>
      <c r="F18" s="559"/>
      <c r="G18" s="559"/>
      <c r="H18" s="560"/>
      <c r="I18" s="1427" t="s">
        <v>878</v>
      </c>
      <c r="J18" s="1428"/>
      <c r="K18" s="1428"/>
      <c r="L18" s="1428"/>
      <c r="M18" s="1428"/>
      <c r="N18" s="1428"/>
      <c r="O18" s="1428"/>
      <c r="P18" s="1428"/>
      <c r="Q18" s="1428"/>
      <c r="R18" s="1428"/>
      <c r="S18" s="1428"/>
      <c r="T18" s="1428"/>
      <c r="U18" s="1428"/>
      <c r="V18" s="1428"/>
      <c r="W18" s="1428"/>
      <c r="X18" s="1428"/>
      <c r="Y18" s="1429"/>
      <c r="Z18" s="292"/>
    </row>
    <row r="19" spans="2:26"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292"/>
    </row>
    <row r="20" spans="2:26" ht="22.5" customHeight="1" x14ac:dyDescent="0.2">
      <c r="B20" s="14"/>
      <c r="C20" s="583" t="s">
        <v>19</v>
      </c>
      <c r="D20" s="584"/>
      <c r="E20" s="584"/>
      <c r="F20" s="584"/>
      <c r="G20" s="584"/>
      <c r="H20" s="585"/>
      <c r="I20" s="1430" t="s">
        <v>853</v>
      </c>
      <c r="J20" s="1431"/>
      <c r="K20" s="1431"/>
      <c r="L20" s="1432"/>
      <c r="M20" s="574" t="s">
        <v>21</v>
      </c>
      <c r="N20" s="575"/>
      <c r="O20" s="575"/>
      <c r="P20" s="575"/>
      <c r="Q20" s="575"/>
      <c r="R20" s="575"/>
      <c r="S20" s="576"/>
      <c r="T20" s="574" t="s">
        <v>22</v>
      </c>
      <c r="U20" s="575"/>
      <c r="V20" s="575"/>
      <c r="W20" s="575"/>
      <c r="X20" s="575"/>
      <c r="Y20" s="576"/>
      <c r="Z20" s="292"/>
    </row>
    <row r="21" spans="2:26" ht="30.75" customHeight="1" thickBot="1" x14ac:dyDescent="0.25">
      <c r="B21" s="14"/>
      <c r="C21" s="586"/>
      <c r="D21" s="587"/>
      <c r="E21" s="587"/>
      <c r="F21" s="587"/>
      <c r="G21" s="587"/>
      <c r="H21" s="588"/>
      <c r="I21" s="1433"/>
      <c r="J21" s="1434"/>
      <c r="K21" s="1434"/>
      <c r="L21" s="1435"/>
      <c r="M21" s="595" t="s">
        <v>213</v>
      </c>
      <c r="N21" s="596"/>
      <c r="O21" s="596"/>
      <c r="P21" s="596"/>
      <c r="Q21" s="596"/>
      <c r="R21" s="596"/>
      <c r="S21" s="597"/>
      <c r="T21" s="1436" t="s">
        <v>879</v>
      </c>
      <c r="U21" s="1437"/>
      <c r="V21" s="1437"/>
      <c r="W21" s="1437"/>
      <c r="X21" s="1437"/>
      <c r="Y21" s="1437"/>
      <c r="Z21" s="292"/>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292"/>
    </row>
    <row r="23" spans="2:26"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6"/>
      <c r="Z23" s="292"/>
    </row>
    <row r="24" spans="2:26" ht="30" customHeight="1" thickBot="1" x14ac:dyDescent="0.25">
      <c r="B24" s="14"/>
      <c r="C24" s="577" t="s">
        <v>880</v>
      </c>
      <c r="D24" s="578"/>
      <c r="E24" s="578"/>
      <c r="F24" s="578"/>
      <c r="G24" s="578"/>
      <c r="H24" s="578"/>
      <c r="I24" s="579"/>
      <c r="J24" s="577" t="s">
        <v>881</v>
      </c>
      <c r="K24" s="578"/>
      <c r="L24" s="578"/>
      <c r="M24" s="578"/>
      <c r="N24" s="578"/>
      <c r="O24" s="578"/>
      <c r="P24" s="579"/>
      <c r="Q24" s="1042" t="s">
        <v>856</v>
      </c>
      <c r="R24" s="1043"/>
      <c r="S24" s="1043"/>
      <c r="T24" s="1043"/>
      <c r="U24" s="1043"/>
      <c r="V24" s="1043"/>
      <c r="W24" s="1043"/>
      <c r="X24" s="1043"/>
      <c r="Y24" s="1044"/>
      <c r="Z24" s="292"/>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292"/>
    </row>
    <row r="26" spans="2:26" ht="46.5" customHeight="1" thickBot="1" x14ac:dyDescent="0.25">
      <c r="B26" s="14"/>
      <c r="C26" s="558" t="s">
        <v>31</v>
      </c>
      <c r="D26" s="559"/>
      <c r="E26" s="559"/>
      <c r="F26" s="559"/>
      <c r="G26" s="559"/>
      <c r="H26" s="560"/>
      <c r="I26" s="925" t="s">
        <v>882</v>
      </c>
      <c r="J26" s="1425"/>
      <c r="K26" s="1425"/>
      <c r="L26" s="1425"/>
      <c r="M26" s="1425"/>
      <c r="N26" s="1425"/>
      <c r="O26" s="1425"/>
      <c r="P26" s="1425"/>
      <c r="Q26" s="1425"/>
      <c r="R26" s="1425"/>
      <c r="S26" s="1425"/>
      <c r="T26" s="1425"/>
      <c r="U26" s="1425"/>
      <c r="V26" s="1425"/>
      <c r="W26" s="1425"/>
      <c r="X26" s="1425"/>
      <c r="Y26" s="1426"/>
      <c r="Z26" s="292"/>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292"/>
    </row>
    <row r="28" spans="2:26" ht="39.75" customHeight="1" thickBot="1" x14ac:dyDescent="0.25">
      <c r="B28" s="14"/>
      <c r="C28" s="558" t="s">
        <v>32</v>
      </c>
      <c r="D28" s="559"/>
      <c r="E28" s="559"/>
      <c r="F28" s="559"/>
      <c r="G28" s="559"/>
      <c r="H28" s="560"/>
      <c r="I28" s="1438">
        <v>4</v>
      </c>
      <c r="J28" s="1439"/>
      <c r="K28" s="738" t="s">
        <v>33</v>
      </c>
      <c r="L28" s="739"/>
      <c r="M28" s="739"/>
      <c r="N28" s="740"/>
      <c r="O28" s="860" t="s">
        <v>34</v>
      </c>
      <c r="P28" s="569"/>
      <c r="Q28" s="569"/>
      <c r="R28" s="48"/>
      <c r="S28" s="568" t="s">
        <v>35</v>
      </c>
      <c r="T28" s="570"/>
      <c r="U28" s="158" t="s">
        <v>36</v>
      </c>
      <c r="V28" s="569" t="s">
        <v>37</v>
      </c>
      <c r="W28" s="569"/>
      <c r="X28" s="570"/>
      <c r="Y28" s="50"/>
      <c r="Z28" s="292"/>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292"/>
    </row>
    <row r="30" spans="2:26" ht="15" x14ac:dyDescent="0.25">
      <c r="B30" s="14"/>
      <c r="C30" s="541" t="s">
        <v>38</v>
      </c>
      <c r="D30" s="542"/>
      <c r="E30" s="542"/>
      <c r="F30" s="542"/>
      <c r="G30" s="542"/>
      <c r="H30" s="542"/>
      <c r="I30" s="542"/>
      <c r="J30" s="1402" t="s">
        <v>39</v>
      </c>
      <c r="K30" s="1402"/>
      <c r="L30" s="1402"/>
      <c r="M30" s="1402"/>
      <c r="N30" s="1402"/>
      <c r="O30" s="1403" t="s">
        <v>40</v>
      </c>
      <c r="P30" s="1403"/>
      <c r="Q30" s="1403"/>
      <c r="R30" s="1403"/>
      <c r="S30" s="1403"/>
      <c r="T30" s="1403"/>
      <c r="U30" s="1404" t="s">
        <v>41</v>
      </c>
      <c r="V30" s="1404"/>
      <c r="W30" s="1404"/>
      <c r="X30" s="1404"/>
      <c r="Y30" s="1404"/>
      <c r="Z30" s="324"/>
    </row>
    <row r="31" spans="2:26" ht="14.25" customHeight="1" x14ac:dyDescent="0.2">
      <c r="B31" s="14"/>
      <c r="C31" s="544"/>
      <c r="D31" s="545"/>
      <c r="E31" s="545"/>
      <c r="F31" s="545"/>
      <c r="G31" s="545"/>
      <c r="H31" s="545"/>
      <c r="I31" s="545"/>
      <c r="J31" s="290" t="s">
        <v>42</v>
      </c>
      <c r="K31" s="1441" t="s">
        <v>43</v>
      </c>
      <c r="L31" s="1441"/>
      <c r="M31" s="1441"/>
      <c r="N31" s="1441"/>
      <c r="O31" s="1441" t="s">
        <v>42</v>
      </c>
      <c r="P31" s="1441"/>
      <c r="Q31" s="1441"/>
      <c r="R31" s="1441" t="s">
        <v>43</v>
      </c>
      <c r="S31" s="1441"/>
      <c r="T31" s="1441"/>
      <c r="U31" s="1441" t="s">
        <v>42</v>
      </c>
      <c r="V31" s="1441"/>
      <c r="W31" s="1441" t="s">
        <v>43</v>
      </c>
      <c r="X31" s="1441"/>
      <c r="Y31" s="1441"/>
      <c r="Z31" s="325"/>
    </row>
    <row r="32" spans="2:26" ht="15" customHeight="1" thickBot="1" x14ac:dyDescent="0.25">
      <c r="B32" s="14"/>
      <c r="C32" s="547"/>
      <c r="D32" s="548"/>
      <c r="E32" s="548"/>
      <c r="F32" s="548"/>
      <c r="G32" s="548"/>
      <c r="H32" s="548"/>
      <c r="I32" s="548"/>
      <c r="J32" s="326" t="s">
        <v>883</v>
      </c>
      <c r="K32" s="1440" t="s">
        <v>351</v>
      </c>
      <c r="L32" s="1440"/>
      <c r="M32" s="1440"/>
      <c r="N32" s="1440"/>
      <c r="O32" s="1440" t="s">
        <v>884</v>
      </c>
      <c r="P32" s="1440"/>
      <c r="Q32" s="1440"/>
      <c r="R32" s="1440" t="s">
        <v>885</v>
      </c>
      <c r="S32" s="1440"/>
      <c r="T32" s="1440"/>
      <c r="U32" s="1440" t="s">
        <v>886</v>
      </c>
      <c r="V32" s="1440"/>
      <c r="W32" s="1440" t="s">
        <v>887</v>
      </c>
      <c r="X32" s="1440"/>
      <c r="Y32" s="1440"/>
      <c r="Z32" s="327"/>
    </row>
    <row r="33" spans="2:26" ht="15.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292"/>
    </row>
    <row r="34" spans="2:26" s="21" customFormat="1" x14ac:dyDescent="0.2">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9"/>
      <c r="Z34" s="328"/>
    </row>
    <row r="35" spans="2:26" s="21" customFormat="1" ht="15" thickBot="1" x14ac:dyDescent="0.25">
      <c r="B35" s="20"/>
      <c r="C35" s="880"/>
      <c r="D35" s="881"/>
      <c r="E35" s="881"/>
      <c r="F35" s="881"/>
      <c r="G35" s="881"/>
      <c r="H35" s="881"/>
      <c r="I35" s="881"/>
      <c r="J35" s="881"/>
      <c r="K35" s="881"/>
      <c r="L35" s="881"/>
      <c r="M35" s="881"/>
      <c r="N35" s="881"/>
      <c r="O35" s="881"/>
      <c r="P35" s="881"/>
      <c r="Q35" s="881"/>
      <c r="R35" s="881"/>
      <c r="S35" s="881"/>
      <c r="T35" s="881"/>
      <c r="U35" s="881"/>
      <c r="V35" s="881"/>
      <c r="W35" s="881"/>
      <c r="X35" s="881"/>
      <c r="Y35" s="882"/>
      <c r="Z35" s="328"/>
    </row>
    <row r="36" spans="2:26" s="21" customFormat="1" ht="14.25" customHeight="1" x14ac:dyDescent="0.2">
      <c r="B36" s="20"/>
      <c r="C36" s="877" t="s">
        <v>45</v>
      </c>
      <c r="D36" s="878"/>
      <c r="E36" s="878"/>
      <c r="F36" s="878"/>
      <c r="G36" s="879"/>
      <c r="H36" s="1398" t="s">
        <v>888</v>
      </c>
      <c r="I36" s="1398" t="s">
        <v>889</v>
      </c>
      <c r="J36" s="1398" t="s">
        <v>890</v>
      </c>
      <c r="K36" s="887" t="s">
        <v>49</v>
      </c>
      <c r="L36" s="878"/>
      <c r="M36" s="878"/>
      <c r="N36" s="878"/>
      <c r="O36" s="878"/>
      <c r="P36" s="878"/>
      <c r="Q36" s="878"/>
      <c r="R36" s="878"/>
      <c r="S36" s="878"/>
      <c r="T36" s="878"/>
      <c r="U36" s="878"/>
      <c r="V36" s="878"/>
      <c r="W36" s="878"/>
      <c r="X36" s="878"/>
      <c r="Y36" s="879"/>
      <c r="Z36" s="328"/>
    </row>
    <row r="37" spans="2:26" s="21" customFormat="1" ht="60" customHeight="1" thickBot="1" x14ac:dyDescent="0.25">
      <c r="B37" s="20"/>
      <c r="C37" s="880"/>
      <c r="D37" s="881"/>
      <c r="E37" s="881"/>
      <c r="F37" s="881"/>
      <c r="G37" s="882"/>
      <c r="H37" s="1399"/>
      <c r="I37" s="1399"/>
      <c r="J37" s="1399"/>
      <c r="K37" s="888"/>
      <c r="L37" s="881"/>
      <c r="M37" s="881"/>
      <c r="N37" s="881"/>
      <c r="O37" s="881"/>
      <c r="P37" s="881"/>
      <c r="Q37" s="881"/>
      <c r="R37" s="881"/>
      <c r="S37" s="881"/>
      <c r="T37" s="881"/>
      <c r="U37" s="881"/>
      <c r="V37" s="881"/>
      <c r="W37" s="881"/>
      <c r="X37" s="881"/>
      <c r="Y37" s="882"/>
      <c r="Z37" s="328"/>
    </row>
    <row r="38" spans="2:26" s="21" customFormat="1" ht="120" customHeight="1" x14ac:dyDescent="0.2">
      <c r="B38" s="20"/>
      <c r="C38" s="861" t="s">
        <v>419</v>
      </c>
      <c r="D38" s="862"/>
      <c r="E38" s="862"/>
      <c r="F38" s="862"/>
      <c r="G38" s="863"/>
      <c r="H38" s="329">
        <v>2392</v>
      </c>
      <c r="I38" s="329">
        <v>530</v>
      </c>
      <c r="J38" s="330">
        <v>4.5</v>
      </c>
      <c r="K38" s="1442" t="s">
        <v>891</v>
      </c>
      <c r="L38" s="1443"/>
      <c r="M38" s="1443"/>
      <c r="N38" s="1443"/>
      <c r="O38" s="1443"/>
      <c r="P38" s="1443"/>
      <c r="Q38" s="1443"/>
      <c r="R38" s="1443"/>
      <c r="S38" s="1443"/>
      <c r="T38" s="1443"/>
      <c r="U38" s="1443"/>
      <c r="V38" s="1443"/>
      <c r="W38" s="1443"/>
      <c r="X38" s="1443"/>
      <c r="Y38" s="1444"/>
      <c r="Z38" s="328"/>
    </row>
    <row r="39" spans="2:26" s="21" customFormat="1" ht="161.1" customHeight="1" x14ac:dyDescent="0.2">
      <c r="B39" s="20"/>
      <c r="C39" s="861" t="s">
        <v>422</v>
      </c>
      <c r="D39" s="862"/>
      <c r="E39" s="862"/>
      <c r="F39" s="862"/>
      <c r="G39" s="863"/>
      <c r="H39" s="329">
        <v>3886</v>
      </c>
      <c r="I39" s="329">
        <v>868</v>
      </c>
      <c r="J39" s="330">
        <v>4.4000000000000004</v>
      </c>
      <c r="K39" s="1442" t="s">
        <v>892</v>
      </c>
      <c r="L39" s="1443"/>
      <c r="M39" s="1443"/>
      <c r="N39" s="1443"/>
      <c r="O39" s="1443"/>
      <c r="P39" s="1443"/>
      <c r="Q39" s="1443"/>
      <c r="R39" s="1443"/>
      <c r="S39" s="1443"/>
      <c r="T39" s="1443"/>
      <c r="U39" s="1443"/>
      <c r="V39" s="1443"/>
      <c r="W39" s="1443"/>
      <c r="X39" s="1443"/>
      <c r="Y39" s="1444"/>
      <c r="Z39" s="328"/>
    </row>
    <row r="40" spans="2:26" s="21" customFormat="1" ht="130.5" customHeight="1" x14ac:dyDescent="0.2">
      <c r="B40" s="20"/>
      <c r="C40" s="861"/>
      <c r="D40" s="862"/>
      <c r="E40" s="862"/>
      <c r="F40" s="862"/>
      <c r="G40" s="863"/>
      <c r="H40" s="329"/>
      <c r="I40" s="329"/>
      <c r="J40" s="330"/>
      <c r="K40" s="1442"/>
      <c r="L40" s="1443"/>
      <c r="M40" s="1443"/>
      <c r="N40" s="1443"/>
      <c r="O40" s="1443"/>
      <c r="P40" s="1443"/>
      <c r="Q40" s="1443"/>
      <c r="R40" s="1443"/>
      <c r="S40" s="1443"/>
      <c r="T40" s="1443"/>
      <c r="U40" s="1443"/>
      <c r="V40" s="1443"/>
      <c r="W40" s="1443"/>
      <c r="X40" s="1443"/>
      <c r="Y40" s="1444"/>
      <c r="Z40" s="328"/>
    </row>
    <row r="41" spans="2:26" s="21" customFormat="1" ht="127.5" customHeight="1" thickBot="1" x14ac:dyDescent="0.25">
      <c r="B41" s="20"/>
      <c r="C41" s="861"/>
      <c r="D41" s="862"/>
      <c r="E41" s="862"/>
      <c r="F41" s="862"/>
      <c r="G41" s="863"/>
      <c r="H41" s="161"/>
      <c r="I41" s="161"/>
      <c r="J41" s="331"/>
      <c r="K41" s="1442"/>
      <c r="L41" s="1443"/>
      <c r="M41" s="1443"/>
      <c r="N41" s="1443"/>
      <c r="O41" s="1443"/>
      <c r="P41" s="1443"/>
      <c r="Q41" s="1443"/>
      <c r="R41" s="1443"/>
      <c r="S41" s="1443"/>
      <c r="T41" s="1443"/>
      <c r="U41" s="1443"/>
      <c r="V41" s="1443"/>
      <c r="W41" s="1443"/>
      <c r="X41" s="1443"/>
      <c r="Y41" s="1444"/>
      <c r="Z41" s="328"/>
    </row>
    <row r="42" spans="2:26" s="21" customFormat="1" ht="45.95" customHeight="1" thickBot="1" x14ac:dyDescent="0.3">
      <c r="B42" s="20"/>
      <c r="C42" s="908" t="s">
        <v>68</v>
      </c>
      <c r="D42" s="909"/>
      <c r="E42" s="909"/>
      <c r="F42" s="909"/>
      <c r="G42" s="910"/>
      <c r="H42" s="164">
        <v>6278</v>
      </c>
      <c r="I42" s="164">
        <v>1398</v>
      </c>
      <c r="J42" s="332">
        <f>AVERAGE(J38:J39)</f>
        <v>4.45</v>
      </c>
      <c r="K42" s="1445"/>
      <c r="L42" s="1446"/>
      <c r="M42" s="1446"/>
      <c r="N42" s="1446"/>
      <c r="O42" s="1446"/>
      <c r="P42" s="1446"/>
      <c r="Q42" s="1446"/>
      <c r="R42" s="1446"/>
      <c r="S42" s="1446"/>
      <c r="T42" s="1446"/>
      <c r="U42" s="1446"/>
      <c r="V42" s="1446"/>
      <c r="W42" s="1446"/>
      <c r="X42" s="1446"/>
      <c r="Y42" s="1447"/>
      <c r="Z42" s="328"/>
    </row>
    <row r="43" spans="2:26" s="21" customFormat="1" ht="29.1" customHeight="1" x14ac:dyDescent="0.2">
      <c r="B43" s="20"/>
      <c r="C43" s="15"/>
      <c r="D43" s="15"/>
      <c r="E43" s="15"/>
      <c r="F43" s="15"/>
      <c r="G43" s="15"/>
      <c r="H43" s="33"/>
      <c r="I43" s="33"/>
      <c r="J43" s="34"/>
      <c r="K43" s="15"/>
      <c r="L43" s="15"/>
      <c r="M43" s="15"/>
      <c r="N43" s="15"/>
      <c r="O43" s="15"/>
      <c r="P43" s="15"/>
      <c r="Q43" s="15"/>
      <c r="R43" s="15"/>
      <c r="S43" s="15"/>
      <c r="T43" s="15"/>
      <c r="U43" s="15"/>
      <c r="V43" s="15"/>
      <c r="W43" s="15"/>
      <c r="X43" s="15"/>
      <c r="Y43" s="15"/>
      <c r="Z43" s="328"/>
    </row>
    <row r="44" spans="2:26" s="21" customFormat="1" ht="15" thickBot="1" x14ac:dyDescent="0.25">
      <c r="B44" s="20"/>
      <c r="C44" s="15"/>
      <c r="D44" s="15"/>
      <c r="E44" s="15"/>
      <c r="F44" s="15"/>
      <c r="G44" s="15"/>
      <c r="H44" s="33"/>
      <c r="I44" s="33"/>
      <c r="J44" s="34"/>
      <c r="K44" s="15"/>
      <c r="L44" s="15"/>
      <c r="M44" s="15"/>
      <c r="N44" s="15"/>
      <c r="O44" s="15"/>
      <c r="P44" s="15"/>
      <c r="Q44" s="15"/>
      <c r="R44" s="15"/>
      <c r="S44" s="15"/>
      <c r="T44" s="15"/>
      <c r="U44" s="15"/>
      <c r="V44" s="15"/>
      <c r="W44" s="15"/>
      <c r="X44" s="15"/>
      <c r="Y44" s="15"/>
      <c r="Z44" s="328"/>
    </row>
    <row r="45" spans="2:26" s="21" customFormat="1" x14ac:dyDescent="0.2">
      <c r="B45" s="20"/>
      <c r="C45" s="651" t="s">
        <v>69</v>
      </c>
      <c r="D45" s="652"/>
      <c r="E45" s="652"/>
      <c r="F45" s="652"/>
      <c r="G45" s="652"/>
      <c r="H45" s="652"/>
      <c r="I45" s="652"/>
      <c r="J45" s="652"/>
      <c r="K45" s="652"/>
      <c r="L45" s="652"/>
      <c r="M45" s="652"/>
      <c r="N45" s="652"/>
      <c r="O45" s="652"/>
      <c r="P45" s="652"/>
      <c r="Q45" s="652"/>
      <c r="R45" s="652"/>
      <c r="S45" s="652"/>
      <c r="T45" s="652"/>
      <c r="U45" s="652"/>
      <c r="V45" s="652"/>
      <c r="W45" s="652"/>
      <c r="X45" s="652"/>
      <c r="Y45" s="653"/>
      <c r="Z45" s="328"/>
    </row>
    <row r="46" spans="2:26" ht="15" thickBot="1" x14ac:dyDescent="0.25">
      <c r="B46" s="14"/>
      <c r="C46" s="983"/>
      <c r="D46" s="984"/>
      <c r="E46" s="984"/>
      <c r="F46" s="984"/>
      <c r="G46" s="984"/>
      <c r="H46" s="984"/>
      <c r="I46" s="984"/>
      <c r="J46" s="984"/>
      <c r="K46" s="984"/>
      <c r="L46" s="984"/>
      <c r="M46" s="984"/>
      <c r="N46" s="984"/>
      <c r="O46" s="984"/>
      <c r="P46" s="984"/>
      <c r="Q46" s="984"/>
      <c r="R46" s="984"/>
      <c r="S46" s="984"/>
      <c r="T46" s="984"/>
      <c r="U46" s="984"/>
      <c r="V46" s="984"/>
      <c r="W46" s="984"/>
      <c r="X46" s="984"/>
      <c r="Y46" s="985"/>
      <c r="Z46" s="292"/>
    </row>
    <row r="47" spans="2:26" x14ac:dyDescent="0.2">
      <c r="B47" s="14"/>
      <c r="C47" s="890" t="s">
        <v>70</v>
      </c>
      <c r="D47" s="891"/>
      <c r="E47" s="891"/>
      <c r="F47" s="891"/>
      <c r="G47" s="891"/>
      <c r="H47" s="891"/>
      <c r="I47" s="891"/>
      <c r="J47" s="891"/>
      <c r="K47" s="891"/>
      <c r="L47" s="891"/>
      <c r="M47" s="891"/>
      <c r="N47" s="891"/>
      <c r="O47" s="891"/>
      <c r="P47" s="891"/>
      <c r="Q47" s="891"/>
      <c r="R47" s="891"/>
      <c r="S47" s="891"/>
      <c r="T47" s="891"/>
      <c r="U47" s="891"/>
      <c r="V47" s="891"/>
      <c r="W47" s="891"/>
      <c r="X47" s="891"/>
      <c r="Y47" s="892"/>
      <c r="Z47" s="292"/>
    </row>
    <row r="48" spans="2:26"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5"/>
      <c r="Z48" s="292"/>
    </row>
    <row r="49" spans="2:26"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5"/>
      <c r="Z49" s="292"/>
    </row>
    <row r="50" spans="2:26"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5"/>
      <c r="Z50" s="292"/>
    </row>
    <row r="51" spans="2:26"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5"/>
      <c r="Z51" s="292"/>
    </row>
    <row r="52" spans="2:26"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5"/>
      <c r="Z52" s="292"/>
    </row>
    <row r="53" spans="2:26"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5"/>
      <c r="Z53" s="292"/>
    </row>
    <row r="54" spans="2:26"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5"/>
      <c r="Z54" s="292"/>
    </row>
    <row r="55" spans="2:26"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5"/>
      <c r="Z55" s="292"/>
    </row>
    <row r="56" spans="2:26"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5"/>
      <c r="Z56" s="292"/>
    </row>
    <row r="57" spans="2:26"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5"/>
      <c r="Z57" s="292"/>
    </row>
    <row r="58" spans="2:26"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5"/>
      <c r="Z58" s="292"/>
    </row>
    <row r="59" spans="2:26" ht="15" thickBot="1" x14ac:dyDescent="0.25">
      <c r="B59" s="14"/>
      <c r="C59" s="896"/>
      <c r="D59" s="897"/>
      <c r="E59" s="897"/>
      <c r="F59" s="897"/>
      <c r="G59" s="897"/>
      <c r="H59" s="897"/>
      <c r="I59" s="897"/>
      <c r="J59" s="897"/>
      <c r="K59" s="897"/>
      <c r="L59" s="897"/>
      <c r="M59" s="897"/>
      <c r="N59" s="897"/>
      <c r="O59" s="897"/>
      <c r="P59" s="897"/>
      <c r="Q59" s="897"/>
      <c r="R59" s="897"/>
      <c r="S59" s="897"/>
      <c r="T59" s="897"/>
      <c r="U59" s="897"/>
      <c r="V59" s="897"/>
      <c r="W59" s="897"/>
      <c r="X59" s="897"/>
      <c r="Y59" s="898"/>
      <c r="Z59" s="292"/>
    </row>
    <row r="60" spans="2:26" x14ac:dyDescent="0.2">
      <c r="B60" s="35"/>
      <c r="C60" s="36"/>
      <c r="D60" s="36"/>
      <c r="E60" s="36"/>
      <c r="F60" s="36"/>
      <c r="G60" s="36"/>
      <c r="H60" s="36"/>
      <c r="I60" s="36"/>
      <c r="J60" s="36"/>
      <c r="K60" s="36"/>
      <c r="L60" s="36"/>
      <c r="M60" s="36"/>
      <c r="N60" s="36"/>
      <c r="O60" s="36"/>
      <c r="P60" s="36"/>
      <c r="Q60" s="36"/>
      <c r="R60" s="36"/>
      <c r="S60" s="36"/>
      <c r="T60" s="36"/>
      <c r="U60" s="36"/>
      <c r="V60" s="36"/>
      <c r="W60" s="36"/>
      <c r="X60" s="36"/>
      <c r="Y60" s="36"/>
      <c r="Z60" s="292"/>
    </row>
    <row r="61" spans="2:26" ht="15" thickBot="1" x14ac:dyDescent="0.25">
      <c r="B61" s="38"/>
      <c r="C61" s="39"/>
      <c r="D61" s="39"/>
      <c r="E61" s="39"/>
      <c r="F61" s="39"/>
      <c r="G61" s="39"/>
      <c r="H61" s="39"/>
      <c r="I61" s="39"/>
      <c r="J61" s="39"/>
      <c r="K61" s="39"/>
      <c r="L61" s="39"/>
      <c r="M61" s="39"/>
      <c r="N61" s="39"/>
      <c r="O61" s="39"/>
      <c r="P61" s="39"/>
      <c r="Q61" s="39"/>
      <c r="R61" s="39"/>
      <c r="S61" s="39"/>
      <c r="T61" s="39"/>
      <c r="U61" s="39"/>
      <c r="V61" s="39"/>
      <c r="W61" s="39"/>
      <c r="X61" s="39"/>
      <c r="Y61" s="39"/>
      <c r="Z61" s="292"/>
    </row>
    <row r="62" spans="2:26" ht="14.25" customHeight="1" x14ac:dyDescent="0.2">
      <c r="B62" s="41"/>
      <c r="C62" s="899" t="s">
        <v>45</v>
      </c>
      <c r="D62" s="900"/>
      <c r="E62" s="900"/>
      <c r="F62" s="900"/>
      <c r="G62" s="901"/>
      <c r="H62" s="899" t="s">
        <v>71</v>
      </c>
      <c r="I62" s="901"/>
      <c r="J62" s="899" t="s">
        <v>72</v>
      </c>
      <c r="K62" s="900"/>
      <c r="L62" s="900"/>
      <c r="M62" s="901"/>
      <c r="N62" s="899" t="s">
        <v>864</v>
      </c>
      <c r="O62" s="900"/>
      <c r="P62" s="900"/>
      <c r="Q62" s="900"/>
      <c r="R62" s="900"/>
      <c r="S62" s="900"/>
      <c r="T62" s="901"/>
      <c r="U62" s="900" t="s">
        <v>74</v>
      </c>
      <c r="V62" s="900"/>
      <c r="W62" s="900"/>
      <c r="X62" s="900"/>
      <c r="Y62" s="901"/>
      <c r="Z62" s="292"/>
    </row>
    <row r="63" spans="2:26" ht="14.25" customHeight="1" x14ac:dyDescent="0.2">
      <c r="B63" s="43"/>
      <c r="C63" s="902"/>
      <c r="D63" s="903"/>
      <c r="E63" s="903"/>
      <c r="F63" s="903"/>
      <c r="G63" s="904"/>
      <c r="H63" s="902"/>
      <c r="I63" s="904"/>
      <c r="J63" s="902"/>
      <c r="K63" s="903"/>
      <c r="L63" s="903"/>
      <c r="M63" s="904"/>
      <c r="N63" s="902"/>
      <c r="O63" s="903"/>
      <c r="P63" s="903"/>
      <c r="Q63" s="903"/>
      <c r="R63" s="903"/>
      <c r="S63" s="903"/>
      <c r="T63" s="904"/>
      <c r="U63" s="903"/>
      <c r="V63" s="903"/>
      <c r="W63" s="903"/>
      <c r="X63" s="903"/>
      <c r="Y63" s="904"/>
      <c r="Z63" s="292"/>
    </row>
    <row r="64" spans="2:26" ht="15" customHeight="1" thickBot="1" x14ac:dyDescent="0.25">
      <c r="B64" s="43"/>
      <c r="C64" s="905"/>
      <c r="D64" s="906"/>
      <c r="E64" s="906"/>
      <c r="F64" s="906"/>
      <c r="G64" s="907"/>
      <c r="H64" s="902"/>
      <c r="I64" s="904"/>
      <c r="J64" s="902"/>
      <c r="K64" s="903"/>
      <c r="L64" s="903"/>
      <c r="M64" s="904"/>
      <c r="N64" s="905"/>
      <c r="O64" s="906"/>
      <c r="P64" s="906"/>
      <c r="Q64" s="906"/>
      <c r="R64" s="906"/>
      <c r="S64" s="906"/>
      <c r="T64" s="907"/>
      <c r="U64" s="903"/>
      <c r="V64" s="903"/>
      <c r="W64" s="903"/>
      <c r="X64" s="903"/>
      <c r="Y64" s="904"/>
      <c r="Z64" s="292"/>
    </row>
    <row r="65" spans="2:26" ht="83.1" customHeight="1" thickBot="1" x14ac:dyDescent="0.25">
      <c r="B65" s="41"/>
      <c r="C65" s="1448" t="s">
        <v>419</v>
      </c>
      <c r="D65" s="1449"/>
      <c r="E65" s="1449"/>
      <c r="F65" s="1449"/>
      <c r="G65" s="1450"/>
      <c r="H65" s="1451" t="s">
        <v>893</v>
      </c>
      <c r="I65" s="1452"/>
      <c r="J65" s="1453" t="s">
        <v>894</v>
      </c>
      <c r="K65" s="1454"/>
      <c r="L65" s="1454"/>
      <c r="M65" s="1455"/>
      <c r="N65" s="1000" t="s">
        <v>895</v>
      </c>
      <c r="O65" s="1456"/>
      <c r="P65" s="1456"/>
      <c r="Q65" s="1456"/>
      <c r="R65" s="1456"/>
      <c r="S65" s="1456"/>
      <c r="T65" s="1457"/>
      <c r="U65" s="1000" t="s">
        <v>896</v>
      </c>
      <c r="V65" s="1456"/>
      <c r="W65" s="1456"/>
      <c r="X65" s="1456"/>
      <c r="Y65" s="1458"/>
      <c r="Z65" s="292"/>
    </row>
    <row r="66" spans="2:26" ht="72" customHeight="1" thickBot="1" x14ac:dyDescent="0.25">
      <c r="B66" s="41"/>
      <c r="C66" s="1448" t="s">
        <v>422</v>
      </c>
      <c r="D66" s="1449"/>
      <c r="E66" s="1449"/>
      <c r="F66" s="1449"/>
      <c r="G66" s="1450"/>
      <c r="H66" s="1451" t="s">
        <v>897</v>
      </c>
      <c r="I66" s="1452"/>
      <c r="J66" s="1453" t="s">
        <v>898</v>
      </c>
      <c r="K66" s="1454"/>
      <c r="L66" s="1454"/>
      <c r="M66" s="1455"/>
      <c r="N66" s="1000" t="s">
        <v>899</v>
      </c>
      <c r="O66" s="1456"/>
      <c r="P66" s="1456"/>
      <c r="Q66" s="1456"/>
      <c r="R66" s="1456"/>
      <c r="S66" s="1456"/>
      <c r="T66" s="1457"/>
      <c r="U66" s="1000" t="s">
        <v>900</v>
      </c>
      <c r="V66" s="1456"/>
      <c r="W66" s="1456"/>
      <c r="X66" s="1456"/>
      <c r="Y66" s="1458"/>
      <c r="Z66" s="292"/>
    </row>
    <row r="67" spans="2:26" ht="81.95" customHeight="1" thickBot="1" x14ac:dyDescent="0.25">
      <c r="B67" s="41"/>
      <c r="C67" s="1448"/>
      <c r="D67" s="1449"/>
      <c r="E67" s="1449"/>
      <c r="F67" s="1449"/>
      <c r="G67" s="1450"/>
      <c r="H67" s="1451"/>
      <c r="I67" s="1452"/>
      <c r="J67" s="1453"/>
      <c r="K67" s="1454"/>
      <c r="L67" s="1454"/>
      <c r="M67" s="1455"/>
      <c r="N67" s="1000"/>
      <c r="O67" s="1456"/>
      <c r="P67" s="1456"/>
      <c r="Q67" s="1456"/>
      <c r="R67" s="1456"/>
      <c r="S67" s="1456"/>
      <c r="T67" s="1457"/>
      <c r="U67" s="1000"/>
      <c r="V67" s="1456"/>
      <c r="W67" s="1456"/>
      <c r="X67" s="1456"/>
      <c r="Y67" s="1458"/>
      <c r="Z67" s="292"/>
    </row>
    <row r="68" spans="2:26" ht="123.95" customHeight="1" x14ac:dyDescent="0.2">
      <c r="B68" s="41"/>
      <c r="C68" s="1448"/>
      <c r="D68" s="1449"/>
      <c r="E68" s="1449"/>
      <c r="F68" s="1449"/>
      <c r="G68" s="1450"/>
      <c r="H68" s="1000"/>
      <c r="I68" s="1070"/>
      <c r="J68" s="1000"/>
      <c r="K68" s="1069"/>
      <c r="L68" s="1069"/>
      <c r="M68" s="1070"/>
      <c r="N68" s="1000"/>
      <c r="O68" s="1456"/>
      <c r="P68" s="1456"/>
      <c r="Q68" s="1456"/>
      <c r="R68" s="1456"/>
      <c r="S68" s="1456"/>
      <c r="T68" s="1457"/>
      <c r="U68" s="1000"/>
      <c r="V68" s="1456"/>
      <c r="W68" s="1456"/>
      <c r="X68" s="1456"/>
      <c r="Y68" s="1458"/>
      <c r="Z68" s="292"/>
    </row>
    <row r="69" spans="2:26" x14ac:dyDescent="0.2">
      <c r="B69" s="45"/>
      <c r="C69" s="36"/>
      <c r="D69" s="36"/>
      <c r="E69" s="36"/>
      <c r="F69" s="36"/>
      <c r="G69" s="36"/>
      <c r="H69" s="36"/>
      <c r="I69" s="36"/>
      <c r="J69" s="36"/>
      <c r="K69" s="36"/>
      <c r="L69" s="36"/>
      <c r="M69" s="36"/>
      <c r="N69" s="36"/>
      <c r="O69" s="36"/>
      <c r="P69" s="36"/>
      <c r="Q69" s="36"/>
      <c r="R69" s="36"/>
      <c r="S69" s="36"/>
      <c r="T69" s="36"/>
      <c r="U69" s="36"/>
      <c r="V69" s="36"/>
      <c r="W69" s="36"/>
      <c r="X69" s="36"/>
      <c r="Y69" s="36"/>
      <c r="Z69" s="46"/>
    </row>
    <row r="108" ht="6" customHeight="1" x14ac:dyDescent="0.2"/>
  </sheetData>
  <mergeCells count="98">
    <mergeCell ref="C68:G68"/>
    <mergeCell ref="H68:I68"/>
    <mergeCell ref="J68:M68"/>
    <mergeCell ref="N68:T68"/>
    <mergeCell ref="U68:Y68"/>
    <mergeCell ref="C66:G66"/>
    <mergeCell ref="H66:I66"/>
    <mergeCell ref="J66:M66"/>
    <mergeCell ref="N66:T66"/>
    <mergeCell ref="U66:Y66"/>
    <mergeCell ref="C67:G67"/>
    <mergeCell ref="H67:I67"/>
    <mergeCell ref="J67:M67"/>
    <mergeCell ref="N67:T67"/>
    <mergeCell ref="U67:Y67"/>
    <mergeCell ref="C62:G64"/>
    <mergeCell ref="H62:I64"/>
    <mergeCell ref="J62:M64"/>
    <mergeCell ref="N62:T64"/>
    <mergeCell ref="U62:Y64"/>
    <mergeCell ref="C65:G65"/>
    <mergeCell ref="H65:I65"/>
    <mergeCell ref="J65:M65"/>
    <mergeCell ref="N65:T65"/>
    <mergeCell ref="U65:Y65"/>
    <mergeCell ref="C47:Y59"/>
    <mergeCell ref="C38:G38"/>
    <mergeCell ref="K38:Y38"/>
    <mergeCell ref="C39:G39"/>
    <mergeCell ref="K39:Y39"/>
    <mergeCell ref="C40:G40"/>
    <mergeCell ref="K40:Y40"/>
    <mergeCell ref="C41:G41"/>
    <mergeCell ref="K41:Y41"/>
    <mergeCell ref="C42:G42"/>
    <mergeCell ref="K42:Y42"/>
    <mergeCell ref="C45:Y46"/>
    <mergeCell ref="O32:Q32"/>
    <mergeCell ref="R32:T32"/>
    <mergeCell ref="U32:V32"/>
    <mergeCell ref="W32:Y32"/>
    <mergeCell ref="C34:Y35"/>
    <mergeCell ref="C30:I32"/>
    <mergeCell ref="J30:N30"/>
    <mergeCell ref="O30:T30"/>
    <mergeCell ref="U30:Y30"/>
    <mergeCell ref="K31:N31"/>
    <mergeCell ref="O31:Q31"/>
    <mergeCell ref="R31:T31"/>
    <mergeCell ref="U31:V31"/>
    <mergeCell ref="W31:Y31"/>
    <mergeCell ref="K32:N32"/>
    <mergeCell ref="C36:G37"/>
    <mergeCell ref="H36:H37"/>
    <mergeCell ref="I36:I37"/>
    <mergeCell ref="J36:J37"/>
    <mergeCell ref="K36:Y37"/>
    <mergeCell ref="C26:H26"/>
    <mergeCell ref="I26:Y26"/>
    <mergeCell ref="C28:H28"/>
    <mergeCell ref="I28:J28"/>
    <mergeCell ref="K28:N28"/>
    <mergeCell ref="O28:Q28"/>
    <mergeCell ref="S28:T28"/>
    <mergeCell ref="V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Y2"/>
    <mergeCell ref="H3:O3"/>
    <mergeCell ref="P3:Y3"/>
    <mergeCell ref="H4:Y4"/>
  </mergeCells>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111"/>
  <sheetViews>
    <sheetView view="pageBreakPreview" topLeftCell="A31" zoomScaleNormal="100" zoomScaleSheetLayoutView="100" zoomScalePageLayoutView="70" workbookViewId="0">
      <selection activeCell="I13" sqref="I13:S14"/>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4.5703125" style="47" customWidth="1"/>
    <col min="10" max="10" width="16.570312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8.85546875" style="47" customWidth="1"/>
    <col min="28" max="28" width="2" style="47" customWidth="1"/>
    <col min="29" max="29" width="9.7109375" style="47" bestFit="1" customWidth="1"/>
    <col min="30" max="30" width="15" style="47" bestFit="1" customWidth="1"/>
    <col min="31" max="32" width="3.7109375" style="47"/>
    <col min="33" max="33" width="10.28515625" style="47" bestFit="1" customWidth="1"/>
    <col min="34" max="34" width="8.42578125" style="47" bestFit="1" customWidth="1"/>
    <col min="35"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112</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45" t="s">
        <v>803</v>
      </c>
      <c r="J10" s="1459"/>
      <c r="K10" s="1459"/>
      <c r="L10" s="1459"/>
      <c r="M10" s="1459"/>
      <c r="N10" s="1459"/>
      <c r="O10" s="1459"/>
      <c r="P10" s="1459"/>
      <c r="Q10" s="1460"/>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1461"/>
      <c r="J11" s="1462"/>
      <c r="K11" s="1462"/>
      <c r="L11" s="1462"/>
      <c r="M11" s="1462"/>
      <c r="N11" s="1462"/>
      <c r="O11" s="1462"/>
      <c r="P11" s="1462"/>
      <c r="Q11" s="1463"/>
      <c r="R11" s="564" t="s">
        <v>804</v>
      </c>
      <c r="S11" s="623"/>
      <c r="T11" s="623"/>
      <c r="U11" s="624"/>
      <c r="V11" s="598">
        <v>1</v>
      </c>
      <c r="W11" s="625"/>
      <c r="X11" s="625"/>
      <c r="Y11" s="625"/>
      <c r="Z11" s="625"/>
      <c r="AA11" s="626"/>
      <c r="AB11" s="10"/>
    </row>
    <row r="12" spans="2:28" ht="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1464" t="s">
        <v>805</v>
      </c>
      <c r="J13" s="1465"/>
      <c r="K13" s="1465"/>
      <c r="L13" s="1465"/>
      <c r="M13" s="1465"/>
      <c r="N13" s="1465"/>
      <c r="O13" s="1465"/>
      <c r="P13" s="1465"/>
      <c r="Q13" s="1465"/>
      <c r="R13" s="1465"/>
      <c r="S13" s="1466"/>
      <c r="T13" s="599" t="s">
        <v>13</v>
      </c>
      <c r="U13" s="600"/>
      <c r="V13" s="600"/>
      <c r="W13" s="600"/>
      <c r="X13" s="600"/>
      <c r="Y13" s="600"/>
      <c r="Z13" s="600"/>
      <c r="AA13" s="601"/>
      <c r="AB13" s="22"/>
    </row>
    <row r="14" spans="2:28" ht="36" customHeight="1" thickBot="1" x14ac:dyDescent="0.25">
      <c r="B14" s="14"/>
      <c r="C14" s="602"/>
      <c r="D14" s="603"/>
      <c r="E14" s="603"/>
      <c r="F14" s="603"/>
      <c r="G14" s="603"/>
      <c r="H14" s="604"/>
      <c r="I14" s="1467"/>
      <c r="J14" s="1468"/>
      <c r="K14" s="1468"/>
      <c r="L14" s="1468"/>
      <c r="M14" s="1468"/>
      <c r="N14" s="1468"/>
      <c r="O14" s="1468"/>
      <c r="P14" s="1468"/>
      <c r="Q14" s="1468"/>
      <c r="R14" s="1468"/>
      <c r="S14" s="1469"/>
      <c r="T14" s="611" t="s">
        <v>81</v>
      </c>
      <c r="U14" s="612"/>
      <c r="V14" s="612"/>
      <c r="W14" s="612"/>
      <c r="X14" s="612"/>
      <c r="Y14" s="612"/>
      <c r="Z14" s="612"/>
      <c r="AA14" s="613"/>
      <c r="AB14" s="22"/>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925" t="s">
        <v>806</v>
      </c>
      <c r="J16" s="1425"/>
      <c r="K16" s="1425"/>
      <c r="L16" s="1425"/>
      <c r="M16" s="1425"/>
      <c r="N16" s="1425"/>
      <c r="O16" s="1425"/>
      <c r="P16" s="1425"/>
      <c r="Q16" s="1425"/>
      <c r="R16" s="1425"/>
      <c r="S16" s="1425"/>
      <c r="T16" s="1425"/>
      <c r="U16" s="1425"/>
      <c r="V16" s="1425"/>
      <c r="W16" s="1425"/>
      <c r="X16" s="1425"/>
      <c r="Y16" s="1425"/>
      <c r="Z16" s="1425"/>
      <c r="AA16" s="1426"/>
      <c r="AB16" s="22"/>
    </row>
    <row r="17" spans="2:28" ht="7.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52.5" customHeight="1" thickBot="1" x14ac:dyDescent="0.25">
      <c r="B18" s="14"/>
      <c r="C18" s="558" t="s">
        <v>17</v>
      </c>
      <c r="D18" s="559"/>
      <c r="E18" s="559"/>
      <c r="F18" s="559"/>
      <c r="G18" s="559"/>
      <c r="H18" s="560"/>
      <c r="I18" s="925" t="s">
        <v>807</v>
      </c>
      <c r="J18" s="1425"/>
      <c r="K18" s="1425"/>
      <c r="L18" s="1425"/>
      <c r="M18" s="1425"/>
      <c r="N18" s="1425"/>
      <c r="O18" s="1425"/>
      <c r="P18" s="1425"/>
      <c r="Q18" s="1425"/>
      <c r="R18" s="1425"/>
      <c r="S18" s="1425"/>
      <c r="T18" s="1425"/>
      <c r="U18" s="1425"/>
      <c r="V18" s="1425"/>
      <c r="W18" s="1425"/>
      <c r="X18" s="1425"/>
      <c r="Y18" s="1425"/>
      <c r="Z18" s="1425"/>
      <c r="AA18" s="1426"/>
      <c r="AB18" s="22"/>
    </row>
    <row r="19" spans="2:28"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118</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119</v>
      </c>
      <c r="N21" s="596"/>
      <c r="O21" s="596"/>
      <c r="P21" s="596"/>
      <c r="Q21" s="596"/>
      <c r="R21" s="596"/>
      <c r="S21" s="597"/>
      <c r="T21" s="598" t="s">
        <v>120</v>
      </c>
      <c r="U21" s="596"/>
      <c r="V21" s="596"/>
      <c r="W21" s="596"/>
      <c r="X21" s="596"/>
      <c r="Y21" s="596"/>
      <c r="Z21" s="596"/>
      <c r="AA21" s="597"/>
      <c r="AB21" s="22"/>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30.75" customHeight="1" thickBot="1" x14ac:dyDescent="0.25">
      <c r="B24" s="14"/>
      <c r="C24" s="1471" t="s">
        <v>121</v>
      </c>
      <c r="D24" s="1472"/>
      <c r="E24" s="1472"/>
      <c r="F24" s="1472"/>
      <c r="G24" s="1472"/>
      <c r="H24" s="1472"/>
      <c r="I24" s="1473"/>
      <c r="J24" s="577" t="s">
        <v>122</v>
      </c>
      <c r="K24" s="578"/>
      <c r="L24" s="578"/>
      <c r="M24" s="578"/>
      <c r="N24" s="578"/>
      <c r="O24" s="578"/>
      <c r="P24" s="579"/>
      <c r="Q24" s="580" t="s">
        <v>123</v>
      </c>
      <c r="R24" s="581"/>
      <c r="S24" s="581"/>
      <c r="T24" s="581"/>
      <c r="U24" s="581"/>
      <c r="V24" s="581"/>
      <c r="W24" s="581"/>
      <c r="X24" s="581"/>
      <c r="Y24" s="581"/>
      <c r="Z24" s="581"/>
      <c r="AA24" s="582"/>
      <c r="AB24" s="22"/>
    </row>
    <row r="25" spans="2:28" ht="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27" customHeight="1" thickBot="1" x14ac:dyDescent="0.25">
      <c r="B26" s="14"/>
      <c r="C26" s="558" t="s">
        <v>31</v>
      </c>
      <c r="D26" s="559"/>
      <c r="E26" s="559"/>
      <c r="F26" s="559"/>
      <c r="G26" s="559"/>
      <c r="H26" s="560"/>
      <c r="I26" s="561" t="s">
        <v>808</v>
      </c>
      <c r="J26" s="562"/>
      <c r="K26" s="562"/>
      <c r="L26" s="562"/>
      <c r="M26" s="562"/>
      <c r="N26" s="562"/>
      <c r="O26" s="562"/>
      <c r="P26" s="562"/>
      <c r="Q26" s="562"/>
      <c r="R26" s="562"/>
      <c r="S26" s="562"/>
      <c r="T26" s="562"/>
      <c r="U26" s="562"/>
      <c r="V26" s="562"/>
      <c r="W26" s="562"/>
      <c r="X26" s="562"/>
      <c r="Y26" s="562"/>
      <c r="Z26" s="562"/>
      <c r="AA26" s="563"/>
      <c r="AB26" s="22"/>
    </row>
    <row r="27" spans="2:28" ht="7.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34.5" customHeight="1" thickBot="1" x14ac:dyDescent="0.25">
      <c r="B28" s="14"/>
      <c r="C28" s="558" t="s">
        <v>32</v>
      </c>
      <c r="D28" s="559"/>
      <c r="E28" s="559"/>
      <c r="F28" s="559"/>
      <c r="G28" s="559"/>
      <c r="H28" s="560"/>
      <c r="I28" s="1470" t="s">
        <v>152</v>
      </c>
      <c r="J28" s="925"/>
      <c r="K28" s="565" t="s">
        <v>33</v>
      </c>
      <c r="L28" s="566"/>
      <c r="M28" s="566"/>
      <c r="N28" s="567"/>
      <c r="O28" s="568" t="s">
        <v>34</v>
      </c>
      <c r="P28" s="569"/>
      <c r="Q28" s="569"/>
      <c r="R28" s="570"/>
      <c r="S28" s="50" t="s">
        <v>94</v>
      </c>
      <c r="T28" s="569" t="s">
        <v>35</v>
      </c>
      <c r="U28" s="569"/>
      <c r="V28" s="570"/>
      <c r="W28" s="49"/>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6.5" customHeight="1" thickBot="1" x14ac:dyDescent="0.25">
      <c r="B32" s="14"/>
      <c r="C32" s="547"/>
      <c r="D32" s="548"/>
      <c r="E32" s="548"/>
      <c r="F32" s="548"/>
      <c r="G32" s="548"/>
      <c r="H32" s="548"/>
      <c r="I32" s="548"/>
      <c r="J32" s="549"/>
      <c r="K32" s="537">
        <v>0</v>
      </c>
      <c r="L32" s="538"/>
      <c r="M32" s="538"/>
      <c r="N32" s="538"/>
      <c r="O32" s="538">
        <v>84</v>
      </c>
      <c r="P32" s="538"/>
      <c r="Q32" s="538"/>
      <c r="R32" s="538"/>
      <c r="S32" s="538">
        <v>85</v>
      </c>
      <c r="T32" s="538"/>
      <c r="U32" s="538">
        <v>95</v>
      </c>
      <c r="V32" s="538"/>
      <c r="W32" s="538"/>
      <c r="X32" s="538">
        <v>96</v>
      </c>
      <c r="Y32" s="538"/>
      <c r="Z32" s="538">
        <v>100</v>
      </c>
      <c r="AA32" s="540"/>
      <c r="AB32" s="22"/>
    </row>
    <row r="33" spans="2:37" ht="12"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37"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37" s="21" customFormat="1" ht="58.5" customHeight="1" thickBot="1" x14ac:dyDescent="0.25">
      <c r="B35" s="20"/>
      <c r="C35" s="1379" t="s">
        <v>45</v>
      </c>
      <c r="D35" s="1380"/>
      <c r="E35" s="1380"/>
      <c r="F35" s="1380"/>
      <c r="G35" s="1381"/>
      <c r="H35" s="69" t="s">
        <v>809</v>
      </c>
      <c r="I35" s="69" t="s">
        <v>810</v>
      </c>
      <c r="J35" s="69" t="s">
        <v>128</v>
      </c>
      <c r="K35" s="1382" t="s">
        <v>129</v>
      </c>
      <c r="L35" s="1383"/>
      <c r="M35" s="1383"/>
      <c r="N35" s="1383"/>
      <c r="O35" s="1383"/>
      <c r="P35" s="1384"/>
      <c r="Q35" s="1383" t="s">
        <v>49</v>
      </c>
      <c r="R35" s="1383"/>
      <c r="S35" s="1383"/>
      <c r="T35" s="1383"/>
      <c r="U35" s="1383"/>
      <c r="V35" s="1383"/>
      <c r="W35" s="1383"/>
      <c r="X35" s="1383"/>
      <c r="Y35" s="1383"/>
      <c r="Z35" s="1383"/>
      <c r="AA35" s="1384"/>
      <c r="AB35" s="22"/>
    </row>
    <row r="36" spans="2:37" s="21" customFormat="1" ht="71.25" customHeight="1" x14ac:dyDescent="0.2">
      <c r="B36" s="20"/>
      <c r="C36" s="664" t="s">
        <v>130</v>
      </c>
      <c r="D36" s="665"/>
      <c r="E36" s="665"/>
      <c r="F36" s="665"/>
      <c r="G36" s="666"/>
      <c r="H36" s="95">
        <v>0.37</v>
      </c>
      <c r="I36" s="95">
        <v>0.35</v>
      </c>
      <c r="J36" s="72">
        <f>+H36/I36</f>
        <v>1.0571428571428572</v>
      </c>
      <c r="K36" s="1474">
        <f>+H36/I49</f>
        <v>1.3214285714285715E-2</v>
      </c>
      <c r="L36" s="1475"/>
      <c r="M36" s="1475"/>
      <c r="N36" s="1475"/>
      <c r="O36" s="1475"/>
      <c r="P36" s="1476"/>
      <c r="Q36" s="1477" t="s">
        <v>811</v>
      </c>
      <c r="R36" s="1478"/>
      <c r="S36" s="1478"/>
      <c r="T36" s="1478"/>
      <c r="U36" s="1478"/>
      <c r="V36" s="1478"/>
      <c r="W36" s="1478"/>
      <c r="X36" s="1478"/>
      <c r="Y36" s="1478"/>
      <c r="Z36" s="1478"/>
      <c r="AA36" s="1479"/>
      <c r="AB36" s="22"/>
      <c r="AD36" s="73"/>
    </row>
    <row r="37" spans="2:37" s="21" customFormat="1" ht="71.25" customHeight="1" x14ac:dyDescent="0.2">
      <c r="B37" s="20"/>
      <c r="C37" s="664" t="s">
        <v>132</v>
      </c>
      <c r="D37" s="665"/>
      <c r="E37" s="665"/>
      <c r="F37" s="665"/>
      <c r="G37" s="666"/>
      <c r="H37" s="75">
        <v>0.91</v>
      </c>
      <c r="I37" s="75">
        <v>0.9</v>
      </c>
      <c r="J37" s="72">
        <f t="shared" ref="J37:J47" si="0">+H37/I37</f>
        <v>1.0111111111111111</v>
      </c>
      <c r="K37" s="1358">
        <f>+(H36+H37)/$I$49</f>
        <v>4.5714285714285714E-2</v>
      </c>
      <c r="L37" s="1359"/>
      <c r="M37" s="1359"/>
      <c r="N37" s="1359"/>
      <c r="O37" s="1359"/>
      <c r="P37" s="1360"/>
      <c r="Q37" s="1373"/>
      <c r="R37" s="1374"/>
      <c r="S37" s="1374"/>
      <c r="T37" s="1374"/>
      <c r="U37" s="1374"/>
      <c r="V37" s="1374"/>
      <c r="W37" s="1374"/>
      <c r="X37" s="1374"/>
      <c r="Y37" s="1374"/>
      <c r="Z37" s="1374"/>
      <c r="AA37" s="1375"/>
      <c r="AB37" s="22"/>
      <c r="AD37" s="285"/>
    </row>
    <row r="38" spans="2:37" s="21" customFormat="1" ht="69.75" customHeight="1" thickBot="1" x14ac:dyDescent="0.25">
      <c r="B38" s="20"/>
      <c r="C38" s="664" t="s">
        <v>133</v>
      </c>
      <c r="D38" s="665"/>
      <c r="E38" s="665"/>
      <c r="F38" s="665"/>
      <c r="G38" s="666"/>
      <c r="H38" s="75">
        <v>1.1000000000000001</v>
      </c>
      <c r="I38" s="75">
        <v>2</v>
      </c>
      <c r="J38" s="72">
        <f t="shared" si="0"/>
        <v>0.55000000000000004</v>
      </c>
      <c r="K38" s="1358">
        <f>+(H36+H37+H38)/$I$49</f>
        <v>8.4999999999999992E-2</v>
      </c>
      <c r="L38" s="1359"/>
      <c r="M38" s="1359"/>
      <c r="N38" s="1359"/>
      <c r="O38" s="1359"/>
      <c r="P38" s="1360"/>
      <c r="Q38" s="1376"/>
      <c r="R38" s="1377"/>
      <c r="S38" s="1377"/>
      <c r="T38" s="1377"/>
      <c r="U38" s="1377"/>
      <c r="V38" s="1377"/>
      <c r="W38" s="1377"/>
      <c r="X38" s="1377"/>
      <c r="Y38" s="1377"/>
      <c r="Z38" s="1377"/>
      <c r="AA38" s="1378"/>
      <c r="AB38" s="22"/>
      <c r="AD38" s="73"/>
      <c r="AG38" s="76"/>
    </row>
    <row r="39" spans="2:37" s="21" customFormat="1" ht="73.5" customHeight="1" x14ac:dyDescent="0.2">
      <c r="B39" s="20"/>
      <c r="C39" s="664" t="s">
        <v>134</v>
      </c>
      <c r="D39" s="665"/>
      <c r="E39" s="665"/>
      <c r="F39" s="665"/>
      <c r="G39" s="666"/>
      <c r="H39" s="286">
        <v>0.72</v>
      </c>
      <c r="I39" s="75">
        <v>2</v>
      </c>
      <c r="J39" s="72">
        <f t="shared" si="0"/>
        <v>0.36</v>
      </c>
      <c r="K39" s="1358">
        <f>+(+H36+H37+H38+H39)/$I$49</f>
        <v>0.1107142857142857</v>
      </c>
      <c r="L39" s="1359"/>
      <c r="M39" s="1359"/>
      <c r="N39" s="1359"/>
      <c r="O39" s="1359"/>
      <c r="P39" s="1360"/>
      <c r="Q39" s="1477" t="s">
        <v>812</v>
      </c>
      <c r="R39" s="1478"/>
      <c r="S39" s="1478"/>
      <c r="T39" s="1478"/>
      <c r="U39" s="1478"/>
      <c r="V39" s="1478"/>
      <c r="W39" s="1478"/>
      <c r="X39" s="1478"/>
      <c r="Y39" s="1478"/>
      <c r="Z39" s="1478"/>
      <c r="AA39" s="1479"/>
      <c r="AB39" s="22"/>
    </row>
    <row r="40" spans="2:37" s="21" customFormat="1" ht="73.5" customHeight="1" x14ac:dyDescent="0.2">
      <c r="B40" s="20"/>
      <c r="C40" s="664" t="s">
        <v>136</v>
      </c>
      <c r="D40" s="665"/>
      <c r="E40" s="665"/>
      <c r="F40" s="665"/>
      <c r="G40" s="666"/>
      <c r="H40" s="286">
        <v>2.65</v>
      </c>
      <c r="I40" s="75">
        <v>3</v>
      </c>
      <c r="J40" s="72">
        <f t="shared" si="0"/>
        <v>0.8833333333333333</v>
      </c>
      <c r="K40" s="1358">
        <f>+(H36+H37+H38+H39+H40)/$I$49</f>
        <v>0.20535714285714285</v>
      </c>
      <c r="L40" s="1359"/>
      <c r="M40" s="1359"/>
      <c r="N40" s="1359"/>
      <c r="O40" s="1359"/>
      <c r="P40" s="1360"/>
      <c r="Q40" s="1373"/>
      <c r="R40" s="1374"/>
      <c r="S40" s="1374"/>
      <c r="T40" s="1374"/>
      <c r="U40" s="1374"/>
      <c r="V40" s="1374"/>
      <c r="W40" s="1374"/>
      <c r="X40" s="1374"/>
      <c r="Y40" s="1374"/>
      <c r="Z40" s="1374"/>
      <c r="AA40" s="1375"/>
      <c r="AB40" s="22"/>
      <c r="AC40" s="73"/>
      <c r="AD40" s="80"/>
    </row>
    <row r="41" spans="2:37" s="21" customFormat="1" ht="73.5" customHeight="1" thickBot="1" x14ac:dyDescent="0.25">
      <c r="B41" s="20"/>
      <c r="C41" s="664" t="s">
        <v>137</v>
      </c>
      <c r="D41" s="665"/>
      <c r="E41" s="665"/>
      <c r="F41" s="665"/>
      <c r="G41" s="666"/>
      <c r="H41" s="286">
        <v>3.51</v>
      </c>
      <c r="I41" s="75">
        <v>3</v>
      </c>
      <c r="J41" s="72">
        <f>+H41/I41</f>
        <v>1.17</v>
      </c>
      <c r="K41" s="1358">
        <f>+(H36+H37+H38+H39+H40+H41)/$I$49</f>
        <v>0.33071428571428568</v>
      </c>
      <c r="L41" s="1359"/>
      <c r="M41" s="1359"/>
      <c r="N41" s="1359"/>
      <c r="O41" s="1359"/>
      <c r="P41" s="1360"/>
      <c r="Q41" s="1376"/>
      <c r="R41" s="1377"/>
      <c r="S41" s="1377"/>
      <c r="T41" s="1377"/>
      <c r="U41" s="1377"/>
      <c r="V41" s="1377"/>
      <c r="W41" s="1377"/>
      <c r="X41" s="1377"/>
      <c r="Y41" s="1377"/>
      <c r="Z41" s="1377"/>
      <c r="AA41" s="1378"/>
      <c r="AB41" s="22"/>
      <c r="AC41" s="73"/>
      <c r="AD41" s="73"/>
    </row>
    <row r="42" spans="2:37" s="21" customFormat="1" ht="60.75" hidden="1" customHeight="1" x14ac:dyDescent="0.2">
      <c r="B42" s="20"/>
      <c r="C42" s="664" t="s">
        <v>138</v>
      </c>
      <c r="D42" s="665"/>
      <c r="E42" s="665"/>
      <c r="F42" s="665"/>
      <c r="G42" s="666"/>
      <c r="H42" s="81"/>
      <c r="I42" s="96">
        <v>3</v>
      </c>
      <c r="J42" s="72">
        <f t="shared" si="0"/>
        <v>0</v>
      </c>
      <c r="K42" s="1358">
        <f>+(H36+H37+H38+H39+H40+H41+H42)/$I$49</f>
        <v>0.33071428571428568</v>
      </c>
      <c r="L42" s="1359"/>
      <c r="M42" s="1359"/>
      <c r="N42" s="1359"/>
      <c r="O42" s="1359"/>
      <c r="P42" s="1360"/>
      <c r="Q42" s="1480"/>
      <c r="R42" s="1481"/>
      <c r="S42" s="1481"/>
      <c r="T42" s="1481"/>
      <c r="U42" s="1481"/>
      <c r="V42" s="1481"/>
      <c r="W42" s="1481"/>
      <c r="X42" s="1481"/>
      <c r="Y42" s="1481"/>
      <c r="Z42" s="1481"/>
      <c r="AA42" s="1482"/>
      <c r="AB42" s="22"/>
      <c r="AD42" s="74"/>
    </row>
    <row r="43" spans="2:37" s="21" customFormat="1" ht="60.75" hidden="1" customHeight="1" x14ac:dyDescent="0.2">
      <c r="B43" s="20"/>
      <c r="C43" s="664" t="s">
        <v>139</v>
      </c>
      <c r="D43" s="665"/>
      <c r="E43" s="665"/>
      <c r="F43" s="665"/>
      <c r="G43" s="666"/>
      <c r="H43" s="81"/>
      <c r="I43" s="96">
        <v>3</v>
      </c>
      <c r="J43" s="72">
        <f t="shared" si="0"/>
        <v>0</v>
      </c>
      <c r="K43" s="1358">
        <f>+(H36+H37+H38+H39+H40+H41+H42+H43)/$I$49</f>
        <v>0.33071428571428568</v>
      </c>
      <c r="L43" s="1359"/>
      <c r="M43" s="1359"/>
      <c r="N43" s="1359"/>
      <c r="O43" s="1359"/>
      <c r="P43" s="1360"/>
      <c r="Q43" s="1483"/>
      <c r="R43" s="1484"/>
      <c r="S43" s="1484"/>
      <c r="T43" s="1484"/>
      <c r="U43" s="1484"/>
      <c r="V43" s="1484"/>
      <c r="W43" s="1484"/>
      <c r="X43" s="1484"/>
      <c r="Y43" s="1484"/>
      <c r="Z43" s="1484"/>
      <c r="AA43" s="1485"/>
      <c r="AB43" s="22"/>
      <c r="AC43" s="74"/>
    </row>
    <row r="44" spans="2:37" s="21" customFormat="1" ht="60.75" hidden="1" customHeight="1" x14ac:dyDescent="0.2">
      <c r="B44" s="20"/>
      <c r="C44" s="664" t="s">
        <v>140</v>
      </c>
      <c r="D44" s="665"/>
      <c r="E44" s="665"/>
      <c r="F44" s="665"/>
      <c r="G44" s="666"/>
      <c r="H44" s="81"/>
      <c r="I44" s="96">
        <v>3</v>
      </c>
      <c r="J44" s="72">
        <f t="shared" si="0"/>
        <v>0</v>
      </c>
      <c r="K44" s="1358">
        <f>+(H36+H37+H38+H39+H40+H41+H42+H43+H44)/$I$49</f>
        <v>0.33071428571428568</v>
      </c>
      <c r="L44" s="1359"/>
      <c r="M44" s="1359"/>
      <c r="N44" s="1359"/>
      <c r="O44" s="1359"/>
      <c r="P44" s="1360"/>
      <c r="Q44" s="1486"/>
      <c r="R44" s="1487"/>
      <c r="S44" s="1487"/>
      <c r="T44" s="1487"/>
      <c r="U44" s="1487"/>
      <c r="V44" s="1487"/>
      <c r="W44" s="1487"/>
      <c r="X44" s="1487"/>
      <c r="Y44" s="1487"/>
      <c r="Z44" s="1487"/>
      <c r="AA44" s="1488"/>
      <c r="AB44" s="22"/>
      <c r="AG44" s="73"/>
      <c r="AH44" s="74"/>
      <c r="AK44" s="73"/>
    </row>
    <row r="45" spans="2:37" s="21" customFormat="1" ht="15" hidden="1" thickBot="1" x14ac:dyDescent="0.25">
      <c r="B45" s="20"/>
      <c r="C45" s="664" t="s">
        <v>141</v>
      </c>
      <c r="D45" s="665"/>
      <c r="E45" s="665"/>
      <c r="F45" s="665"/>
      <c r="G45" s="666"/>
      <c r="H45" s="81"/>
      <c r="I45" s="96">
        <v>2</v>
      </c>
      <c r="J45" s="72">
        <f t="shared" si="0"/>
        <v>0</v>
      </c>
      <c r="K45" s="1358">
        <f>+(H36+H37+H38+H39+H40+H41+H42+H43+H44+H45)/$I$49</f>
        <v>0.33071428571428568</v>
      </c>
      <c r="L45" s="1359"/>
      <c r="M45" s="1359"/>
      <c r="N45" s="1359"/>
      <c r="O45" s="1359"/>
      <c r="P45" s="1360"/>
      <c r="Q45" s="1489"/>
      <c r="R45" s="1481"/>
      <c r="S45" s="1481"/>
      <c r="T45" s="1481"/>
      <c r="U45" s="1481"/>
      <c r="V45" s="1481"/>
      <c r="W45" s="1481"/>
      <c r="X45" s="1481"/>
      <c r="Y45" s="1481"/>
      <c r="Z45" s="1481"/>
      <c r="AA45" s="1482"/>
      <c r="AB45" s="22"/>
    </row>
    <row r="46" spans="2:37" s="21" customFormat="1" ht="15" hidden="1" thickBot="1" x14ac:dyDescent="0.25">
      <c r="B46" s="20"/>
      <c r="C46" s="664" t="s">
        <v>142</v>
      </c>
      <c r="D46" s="665"/>
      <c r="E46" s="665"/>
      <c r="F46" s="665"/>
      <c r="G46" s="666"/>
      <c r="H46" s="81"/>
      <c r="I46" s="96">
        <v>3</v>
      </c>
      <c r="J46" s="72">
        <f>+H46/I46</f>
        <v>0</v>
      </c>
      <c r="K46" s="1358">
        <f>+(H36+H37+H38+H39+H40+H41+H42+H43+H44+H45+H46)/$I$49</f>
        <v>0.33071428571428568</v>
      </c>
      <c r="L46" s="1359"/>
      <c r="M46" s="1359"/>
      <c r="N46" s="1359"/>
      <c r="O46" s="1359"/>
      <c r="P46" s="1360"/>
      <c r="Q46" s="1483"/>
      <c r="R46" s="1484"/>
      <c r="S46" s="1484"/>
      <c r="T46" s="1484"/>
      <c r="U46" s="1484"/>
      <c r="V46" s="1484"/>
      <c r="W46" s="1484"/>
      <c r="X46" s="1484"/>
      <c r="Y46" s="1484"/>
      <c r="Z46" s="1484"/>
      <c r="AA46" s="1485"/>
      <c r="AB46" s="22"/>
      <c r="AD46" s="73"/>
    </row>
    <row r="47" spans="2:37" s="21" customFormat="1" ht="15" hidden="1" thickBot="1" x14ac:dyDescent="0.25">
      <c r="B47" s="20"/>
      <c r="C47" s="664" t="s">
        <v>143</v>
      </c>
      <c r="D47" s="665"/>
      <c r="E47" s="665"/>
      <c r="F47" s="665"/>
      <c r="G47" s="666"/>
      <c r="H47" s="81"/>
      <c r="I47" s="96">
        <v>2.75</v>
      </c>
      <c r="J47" s="72">
        <f t="shared" si="0"/>
        <v>0</v>
      </c>
      <c r="K47" s="1358">
        <f>+(H36+H37+H38+H39+H40+H41+H42+H43+H44+H45+H46+H47)/$I$49</f>
        <v>0.33071428571428568</v>
      </c>
      <c r="L47" s="1359"/>
      <c r="M47" s="1359"/>
      <c r="N47" s="1359"/>
      <c r="O47" s="1359"/>
      <c r="P47" s="1360"/>
      <c r="Q47" s="1486"/>
      <c r="R47" s="1487"/>
      <c r="S47" s="1487"/>
      <c r="T47" s="1487"/>
      <c r="U47" s="1487"/>
      <c r="V47" s="1487"/>
      <c r="W47" s="1487"/>
      <c r="X47" s="1487"/>
      <c r="Y47" s="1487"/>
      <c r="Z47" s="1487"/>
      <c r="AA47" s="1488"/>
      <c r="AB47" s="22"/>
      <c r="AD47" s="73"/>
    </row>
    <row r="48" spans="2:37" s="21" customFormat="1" ht="24" customHeight="1" thickBot="1" x14ac:dyDescent="0.25">
      <c r="B48" s="20"/>
      <c r="C48" s="946" t="s">
        <v>68</v>
      </c>
      <c r="D48" s="947"/>
      <c r="E48" s="947"/>
      <c r="F48" s="947"/>
      <c r="G48" s="948"/>
      <c r="H48" s="83">
        <f>+SUM(H36:H47)</f>
        <v>9.26</v>
      </c>
      <c r="I48" s="83">
        <f>+I36+I37+I38+I39+I40+I41</f>
        <v>11.25</v>
      </c>
      <c r="J48" s="85"/>
      <c r="K48" s="1354"/>
      <c r="L48" s="1355"/>
      <c r="M48" s="1355"/>
      <c r="N48" s="1355"/>
      <c r="O48" s="1355"/>
      <c r="P48" s="1356"/>
      <c r="Q48" s="949"/>
      <c r="R48" s="949"/>
      <c r="S48" s="949"/>
      <c r="T48" s="949"/>
      <c r="U48" s="949"/>
      <c r="V48" s="949"/>
      <c r="W48" s="949"/>
      <c r="X48" s="949"/>
      <c r="Y48" s="949"/>
      <c r="Z48" s="949"/>
      <c r="AA48" s="950"/>
      <c r="AB48" s="22"/>
    </row>
    <row r="49" spans="2:33" s="21" customFormat="1" ht="18" customHeight="1" x14ac:dyDescent="0.2">
      <c r="B49" s="20"/>
      <c r="C49" s="1357" t="s">
        <v>813</v>
      </c>
      <c r="D49" s="1357"/>
      <c r="E49" s="1357"/>
      <c r="F49" s="1357"/>
      <c r="G49" s="1357"/>
      <c r="H49" s="1357"/>
      <c r="I49" s="86">
        <v>28</v>
      </c>
      <c r="J49" s="86"/>
      <c r="K49" s="87"/>
      <c r="L49" s="87"/>
      <c r="M49" s="87"/>
      <c r="N49" s="87"/>
      <c r="O49" s="87"/>
      <c r="P49" s="87"/>
      <c r="Q49" s="87"/>
      <c r="R49" s="87"/>
      <c r="S49" s="87"/>
      <c r="T49" s="87"/>
      <c r="U49" s="87"/>
      <c r="V49" s="87"/>
      <c r="W49" s="87"/>
      <c r="X49" s="87"/>
      <c r="Y49" s="87"/>
      <c r="Z49" s="87"/>
      <c r="AA49" s="87"/>
      <c r="AB49" s="22"/>
    </row>
    <row r="50" spans="2:33" s="21" customFormat="1" ht="3.75" customHeight="1" x14ac:dyDescent="0.2">
      <c r="B50" s="20"/>
      <c r="C50" s="89"/>
      <c r="D50" s="89"/>
      <c r="E50" s="89"/>
      <c r="F50" s="89"/>
      <c r="G50" s="89"/>
      <c r="H50" s="90"/>
      <c r="I50" s="90"/>
      <c r="J50" s="91"/>
      <c r="K50" s="89"/>
      <c r="L50" s="89"/>
      <c r="M50" s="89"/>
      <c r="N50" s="89"/>
      <c r="O50" s="89"/>
      <c r="P50" s="89"/>
      <c r="Q50" s="89"/>
      <c r="R50" s="89"/>
      <c r="S50" s="89"/>
      <c r="T50" s="89"/>
      <c r="U50" s="89"/>
      <c r="V50" s="89"/>
      <c r="W50" s="89"/>
      <c r="X50" s="89"/>
      <c r="Y50" s="89"/>
      <c r="Z50" s="89"/>
      <c r="AA50" s="89"/>
      <c r="AB50" s="22"/>
    </row>
    <row r="51" spans="2:33" s="21" customFormat="1" ht="6" customHeight="1" thickBot="1" x14ac:dyDescent="0.25">
      <c r="B51" s="20"/>
      <c r="C51" s="89"/>
      <c r="D51" s="89"/>
      <c r="E51" s="89"/>
      <c r="F51" s="89"/>
      <c r="G51" s="89"/>
      <c r="H51" s="90"/>
      <c r="I51" s="90"/>
      <c r="J51" s="91"/>
      <c r="K51" s="89"/>
      <c r="L51" s="89"/>
      <c r="M51" s="89"/>
      <c r="N51" s="89"/>
      <c r="O51" s="89"/>
      <c r="P51" s="89"/>
      <c r="Q51" s="89"/>
      <c r="R51" s="89"/>
      <c r="S51" s="89"/>
      <c r="T51" s="89"/>
      <c r="U51" s="89"/>
      <c r="V51" s="89"/>
      <c r="W51" s="89"/>
      <c r="X51" s="89"/>
      <c r="Y51" s="89"/>
      <c r="Z51" s="89"/>
      <c r="AA51" s="89"/>
      <c r="AB51" s="22"/>
    </row>
    <row r="52" spans="2:33" s="21" customFormat="1" ht="11.25" customHeight="1" x14ac:dyDescent="0.2">
      <c r="B52" s="20"/>
      <c r="C52" s="932" t="s">
        <v>69</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22"/>
    </row>
    <row r="53" spans="2:33" ht="20.25" customHeight="1" x14ac:dyDescent="0.2">
      <c r="B53" s="14"/>
      <c r="C53" s="935"/>
      <c r="D53" s="936"/>
      <c r="E53" s="936"/>
      <c r="F53" s="936"/>
      <c r="G53" s="936"/>
      <c r="H53" s="936"/>
      <c r="I53" s="936"/>
      <c r="J53" s="936"/>
      <c r="K53" s="936"/>
      <c r="L53" s="936"/>
      <c r="M53" s="936"/>
      <c r="N53" s="936"/>
      <c r="O53" s="936"/>
      <c r="P53" s="936"/>
      <c r="Q53" s="936"/>
      <c r="R53" s="936"/>
      <c r="S53" s="936"/>
      <c r="T53" s="936"/>
      <c r="U53" s="936"/>
      <c r="V53" s="936"/>
      <c r="W53" s="936"/>
      <c r="X53" s="936"/>
      <c r="Y53" s="936"/>
      <c r="Z53" s="936"/>
      <c r="AA53" s="937"/>
      <c r="AB53" s="22"/>
    </row>
    <row r="54" spans="2:33" ht="22.5" customHeight="1" x14ac:dyDescent="0.2">
      <c r="B54" s="14"/>
      <c r="C54" s="940"/>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2"/>
      <c r="AB54" s="22"/>
    </row>
    <row r="55" spans="2:33" ht="87" customHeight="1" x14ac:dyDescent="0.2">
      <c r="B55" s="14"/>
      <c r="C55" s="940"/>
      <c r="D55" s="941"/>
      <c r="E55" s="941"/>
      <c r="F55" s="941"/>
      <c r="G55" s="941"/>
      <c r="H55" s="941"/>
      <c r="I55" s="941"/>
      <c r="J55" s="941"/>
      <c r="K55" s="941"/>
      <c r="L55" s="941"/>
      <c r="M55" s="941"/>
      <c r="N55" s="941"/>
      <c r="O55" s="941"/>
      <c r="P55" s="941"/>
      <c r="Q55" s="941"/>
      <c r="R55" s="941"/>
      <c r="S55" s="941"/>
      <c r="T55" s="941"/>
      <c r="U55" s="941"/>
      <c r="V55" s="941"/>
      <c r="W55" s="941"/>
      <c r="X55" s="941"/>
      <c r="Y55" s="941"/>
      <c r="Z55" s="941"/>
      <c r="AA55" s="942"/>
      <c r="AB55" s="22"/>
    </row>
    <row r="56" spans="2:33" ht="98.25" customHeight="1" thickBot="1" x14ac:dyDescent="0.25">
      <c r="B56" s="14"/>
      <c r="C56" s="943"/>
      <c r="D56" s="944"/>
      <c r="E56" s="944"/>
      <c r="F56" s="944"/>
      <c r="G56" s="944"/>
      <c r="H56" s="944"/>
      <c r="I56" s="944"/>
      <c r="J56" s="944"/>
      <c r="K56" s="944"/>
      <c r="L56" s="944"/>
      <c r="M56" s="944"/>
      <c r="N56" s="944"/>
      <c r="O56" s="944"/>
      <c r="P56" s="944"/>
      <c r="Q56" s="944"/>
      <c r="R56" s="944"/>
      <c r="S56" s="944"/>
      <c r="T56" s="944"/>
      <c r="U56" s="944"/>
      <c r="V56" s="944"/>
      <c r="W56" s="944"/>
      <c r="X56" s="944"/>
      <c r="Y56" s="944"/>
      <c r="Z56" s="944"/>
      <c r="AA56" s="945"/>
      <c r="AB56" s="22"/>
    </row>
    <row r="57" spans="2:33" ht="8.25" customHeight="1" x14ac:dyDescent="0.2">
      <c r="B57" s="35"/>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37"/>
    </row>
    <row r="58" spans="2:33" ht="6" customHeight="1" thickBot="1" x14ac:dyDescent="0.25">
      <c r="B58" s="38"/>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40"/>
    </row>
    <row r="59" spans="2:33" ht="15.75" x14ac:dyDescent="0.2">
      <c r="B59" s="41"/>
      <c r="C59" s="1345" t="s">
        <v>45</v>
      </c>
      <c r="D59" s="1346"/>
      <c r="E59" s="1346"/>
      <c r="F59" s="1346"/>
      <c r="G59" s="1347"/>
      <c r="H59" s="1345" t="s">
        <v>71</v>
      </c>
      <c r="I59" s="1347"/>
      <c r="J59" s="1345" t="s">
        <v>72</v>
      </c>
      <c r="K59" s="1346"/>
      <c r="L59" s="1346"/>
      <c r="M59" s="1347"/>
      <c r="N59" s="1345" t="s">
        <v>106</v>
      </c>
      <c r="O59" s="1346"/>
      <c r="P59" s="1346"/>
      <c r="Q59" s="1346"/>
      <c r="R59" s="1346"/>
      <c r="S59" s="1346"/>
      <c r="T59" s="1346"/>
      <c r="U59" s="1347"/>
      <c r="V59" s="1332" t="s">
        <v>74</v>
      </c>
      <c r="W59" s="1332"/>
      <c r="X59" s="1332"/>
      <c r="Y59" s="1332"/>
      <c r="Z59" s="1332"/>
      <c r="AA59" s="1333"/>
      <c r="AB59" s="42"/>
    </row>
    <row r="60" spans="2:33" ht="16.5" thickBot="1" x14ac:dyDescent="0.25">
      <c r="B60" s="43"/>
      <c r="C60" s="1348"/>
      <c r="D60" s="1349"/>
      <c r="E60" s="1349"/>
      <c r="F60" s="1349"/>
      <c r="G60" s="1350"/>
      <c r="H60" s="1348"/>
      <c r="I60" s="1350"/>
      <c r="J60" s="1351"/>
      <c r="K60" s="1352"/>
      <c r="L60" s="1352"/>
      <c r="M60" s="1353"/>
      <c r="N60" s="1348"/>
      <c r="O60" s="1349"/>
      <c r="P60" s="1349"/>
      <c r="Q60" s="1349"/>
      <c r="R60" s="1349"/>
      <c r="S60" s="1349"/>
      <c r="T60" s="1349"/>
      <c r="U60" s="1350"/>
      <c r="V60" s="1334"/>
      <c r="W60" s="1334"/>
      <c r="X60" s="1334"/>
      <c r="Y60" s="1334"/>
      <c r="Z60" s="1334"/>
      <c r="AA60" s="1335"/>
      <c r="AB60" s="42"/>
      <c r="AG60" s="94"/>
    </row>
    <row r="61" spans="2:33" ht="14.25" customHeight="1" x14ac:dyDescent="0.2">
      <c r="B61" s="41"/>
      <c r="C61" s="1336" t="s">
        <v>130</v>
      </c>
      <c r="D61" s="1337"/>
      <c r="E61" s="1337"/>
      <c r="F61" s="1337"/>
      <c r="G61" s="1337"/>
      <c r="H61" s="1338">
        <v>3.28</v>
      </c>
      <c r="I61" s="1338"/>
      <c r="J61" s="1490">
        <f>+H36</f>
        <v>0.37</v>
      </c>
      <c r="K61" s="1491"/>
      <c r="L61" s="1491"/>
      <c r="M61" s="1492"/>
      <c r="N61" s="1493">
        <f>+J61*1/H61</f>
        <v>0.11280487804878049</v>
      </c>
      <c r="O61" s="1494"/>
      <c r="P61" s="1494"/>
      <c r="Q61" s="1494"/>
      <c r="R61" s="1494"/>
      <c r="S61" s="1494"/>
      <c r="T61" s="1494"/>
      <c r="U61" s="1495"/>
      <c r="V61" s="1323" t="s">
        <v>153</v>
      </c>
      <c r="W61" s="1324"/>
      <c r="X61" s="1324"/>
      <c r="Y61" s="1324"/>
      <c r="Z61" s="1324"/>
      <c r="AA61" s="1325"/>
      <c r="AB61" s="44"/>
    </row>
    <row r="62" spans="2:33" ht="14.25" customHeight="1" x14ac:dyDescent="0.2">
      <c r="B62" s="41"/>
      <c r="C62" s="1320" t="s">
        <v>146</v>
      </c>
      <c r="D62" s="1321"/>
      <c r="E62" s="1321"/>
      <c r="F62" s="1321"/>
      <c r="G62" s="1321"/>
      <c r="H62" s="1322">
        <v>3.35</v>
      </c>
      <c r="I62" s="1322"/>
      <c r="J62" s="1308">
        <f>+H37</f>
        <v>0.91</v>
      </c>
      <c r="K62" s="1310"/>
      <c r="L62" s="1310"/>
      <c r="M62" s="1309"/>
      <c r="N62" s="1496">
        <f>+J62*1/H62</f>
        <v>0.27164179104477615</v>
      </c>
      <c r="O62" s="1497"/>
      <c r="P62" s="1497"/>
      <c r="Q62" s="1497"/>
      <c r="R62" s="1497"/>
      <c r="S62" s="1497"/>
      <c r="T62" s="1497"/>
      <c r="U62" s="1498"/>
      <c r="V62" s="1326"/>
      <c r="W62" s="1327"/>
      <c r="X62" s="1327"/>
      <c r="Y62" s="1327"/>
      <c r="Z62" s="1327"/>
      <c r="AA62" s="1328"/>
      <c r="AB62" s="44"/>
    </row>
    <row r="63" spans="2:33" ht="14.25" customHeight="1" x14ac:dyDescent="0.2">
      <c r="B63" s="41"/>
      <c r="C63" s="1320" t="s">
        <v>133</v>
      </c>
      <c r="D63" s="1321"/>
      <c r="E63" s="1321"/>
      <c r="F63" s="1321"/>
      <c r="G63" s="1321"/>
      <c r="H63" s="1322">
        <v>1.87</v>
      </c>
      <c r="I63" s="1322"/>
      <c r="J63" s="1308">
        <f>+H38</f>
        <v>1.1000000000000001</v>
      </c>
      <c r="K63" s="1310"/>
      <c r="L63" s="1310"/>
      <c r="M63" s="1309"/>
      <c r="N63" s="1496">
        <f>+J63*1/H63</f>
        <v>0.58823529411764708</v>
      </c>
      <c r="O63" s="1497"/>
      <c r="P63" s="1497"/>
      <c r="Q63" s="1497"/>
      <c r="R63" s="1497"/>
      <c r="S63" s="1497"/>
      <c r="T63" s="1497"/>
      <c r="U63" s="1498"/>
      <c r="V63" s="1326"/>
      <c r="W63" s="1327"/>
      <c r="X63" s="1327"/>
      <c r="Y63" s="1327"/>
      <c r="Z63" s="1327"/>
      <c r="AA63" s="1328"/>
      <c r="AB63" s="44"/>
    </row>
    <row r="64" spans="2:33" ht="14.25" customHeight="1" thickBot="1" x14ac:dyDescent="0.25">
      <c r="B64" s="41"/>
      <c r="C64" s="1320" t="s">
        <v>147</v>
      </c>
      <c r="D64" s="1321"/>
      <c r="E64" s="1321"/>
      <c r="F64" s="1321"/>
      <c r="G64" s="1321"/>
      <c r="H64" s="1322">
        <v>8.5</v>
      </c>
      <c r="I64" s="1322"/>
      <c r="J64" s="1322">
        <f>SUM(J61:M63)</f>
        <v>2.38</v>
      </c>
      <c r="K64" s="1322"/>
      <c r="L64" s="1322"/>
      <c r="M64" s="1322"/>
      <c r="N64" s="1496">
        <f t="shared" ref="N64:N75" si="1">+J64*1/H64</f>
        <v>0.27999999999999997</v>
      </c>
      <c r="O64" s="1497"/>
      <c r="P64" s="1497"/>
      <c r="Q64" s="1497"/>
      <c r="R64" s="1497"/>
      <c r="S64" s="1497"/>
      <c r="T64" s="1497"/>
      <c r="U64" s="1498"/>
      <c r="V64" s="1329"/>
      <c r="W64" s="1330"/>
      <c r="X64" s="1330"/>
      <c r="Y64" s="1330"/>
      <c r="Z64" s="1330"/>
      <c r="AA64" s="1331"/>
      <c r="AB64" s="44"/>
    </row>
    <row r="65" spans="2:28" ht="14.25" customHeight="1" x14ac:dyDescent="0.2">
      <c r="B65" s="41"/>
      <c r="C65" s="1320" t="s">
        <v>134</v>
      </c>
      <c r="D65" s="1321"/>
      <c r="E65" s="1321"/>
      <c r="F65" s="1321"/>
      <c r="G65" s="1321"/>
      <c r="H65" s="1322">
        <v>0.75</v>
      </c>
      <c r="I65" s="1322"/>
      <c r="J65" s="1308">
        <f>+H39</f>
        <v>0.72</v>
      </c>
      <c r="K65" s="1310"/>
      <c r="L65" s="1310"/>
      <c r="M65" s="1309"/>
      <c r="N65" s="1496">
        <f t="shared" si="1"/>
        <v>0.96</v>
      </c>
      <c r="O65" s="1497"/>
      <c r="P65" s="1497"/>
      <c r="Q65" s="1497"/>
      <c r="R65" s="1497"/>
      <c r="S65" s="1497"/>
      <c r="T65" s="1497"/>
      <c r="U65" s="1498"/>
      <c r="V65" s="1323" t="s">
        <v>153</v>
      </c>
      <c r="W65" s="1324"/>
      <c r="X65" s="1324"/>
      <c r="Y65" s="1324"/>
      <c r="Z65" s="1324"/>
      <c r="AA65" s="1325"/>
      <c r="AB65" s="44"/>
    </row>
    <row r="66" spans="2:28" ht="14.25" customHeight="1" x14ac:dyDescent="0.2">
      <c r="B66" s="41"/>
      <c r="C66" s="1320" t="s">
        <v>136</v>
      </c>
      <c r="D66" s="1321"/>
      <c r="E66" s="1321"/>
      <c r="F66" s="1321"/>
      <c r="G66" s="1321"/>
      <c r="H66" s="1322">
        <v>0.14000000000000001</v>
      </c>
      <c r="I66" s="1322"/>
      <c r="J66" s="1308">
        <f>+H40</f>
        <v>2.65</v>
      </c>
      <c r="K66" s="1310"/>
      <c r="L66" s="1310"/>
      <c r="M66" s="1309"/>
      <c r="N66" s="1496">
        <f t="shared" si="1"/>
        <v>18.928571428571427</v>
      </c>
      <c r="O66" s="1497"/>
      <c r="P66" s="1497"/>
      <c r="Q66" s="1497"/>
      <c r="R66" s="1497"/>
      <c r="S66" s="1497"/>
      <c r="T66" s="1497"/>
      <c r="U66" s="1498"/>
      <c r="V66" s="1326"/>
      <c r="W66" s="1327"/>
      <c r="X66" s="1327"/>
      <c r="Y66" s="1327"/>
      <c r="Z66" s="1327"/>
      <c r="AA66" s="1328"/>
      <c r="AB66" s="44"/>
    </row>
    <row r="67" spans="2:28" ht="14.25" customHeight="1" x14ac:dyDescent="0.2">
      <c r="B67" s="41"/>
      <c r="C67" s="1320" t="s">
        <v>137</v>
      </c>
      <c r="D67" s="1321"/>
      <c r="E67" s="1321"/>
      <c r="F67" s="1321"/>
      <c r="G67" s="1321"/>
      <c r="H67" s="1322">
        <v>0.85</v>
      </c>
      <c r="I67" s="1322"/>
      <c r="J67" s="1308">
        <f>+H41</f>
        <v>3.51</v>
      </c>
      <c r="K67" s="1310"/>
      <c r="L67" s="1310"/>
      <c r="M67" s="1309"/>
      <c r="N67" s="1496">
        <f t="shared" si="1"/>
        <v>4.1294117647058819</v>
      </c>
      <c r="O67" s="1497"/>
      <c r="P67" s="1497"/>
      <c r="Q67" s="1497"/>
      <c r="R67" s="1497"/>
      <c r="S67" s="1497"/>
      <c r="T67" s="1497"/>
      <c r="U67" s="1498"/>
      <c r="V67" s="1326"/>
      <c r="W67" s="1327"/>
      <c r="X67" s="1327"/>
      <c r="Y67" s="1327"/>
      <c r="Z67" s="1327"/>
      <c r="AA67" s="1328"/>
      <c r="AB67" s="44"/>
    </row>
    <row r="68" spans="2:28" x14ac:dyDescent="0.2">
      <c r="B68" s="41"/>
      <c r="C68" s="1320" t="s">
        <v>154</v>
      </c>
      <c r="D68" s="1321"/>
      <c r="E68" s="1321"/>
      <c r="F68" s="1321"/>
      <c r="G68" s="1321"/>
      <c r="H68" s="1322">
        <v>1.74</v>
      </c>
      <c r="I68" s="1322"/>
      <c r="J68" s="1308">
        <f>+SUM(J65:M67)</f>
        <v>6.88</v>
      </c>
      <c r="K68" s="1310"/>
      <c r="L68" s="1310"/>
      <c r="M68" s="1309"/>
      <c r="N68" s="1496">
        <f t="shared" si="1"/>
        <v>3.9540229885057472</v>
      </c>
      <c r="O68" s="1497"/>
      <c r="P68" s="1497"/>
      <c r="Q68" s="1497"/>
      <c r="R68" s="1497"/>
      <c r="S68" s="1497"/>
      <c r="T68" s="1497"/>
      <c r="U68" s="1498"/>
      <c r="V68" s="1329"/>
      <c r="W68" s="1330"/>
      <c r="X68" s="1330"/>
      <c r="Y68" s="1330"/>
      <c r="Z68" s="1330"/>
      <c r="AA68" s="1331"/>
      <c r="AB68" s="44"/>
    </row>
    <row r="69" spans="2:28" ht="17.25" hidden="1" customHeight="1" x14ac:dyDescent="0.2">
      <c r="B69" s="41"/>
      <c r="C69" s="1320" t="s">
        <v>138</v>
      </c>
      <c r="D69" s="1321"/>
      <c r="E69" s="1321"/>
      <c r="F69" s="1321"/>
      <c r="G69" s="1321"/>
      <c r="H69" s="1322">
        <v>4.1900000000000004</v>
      </c>
      <c r="I69" s="1322"/>
      <c r="J69" s="1308">
        <f>+H42</f>
        <v>0</v>
      </c>
      <c r="K69" s="1310"/>
      <c r="L69" s="1310"/>
      <c r="M69" s="1309"/>
      <c r="N69" s="1496">
        <f t="shared" si="1"/>
        <v>0</v>
      </c>
      <c r="O69" s="1497"/>
      <c r="P69" s="1497"/>
      <c r="Q69" s="1497"/>
      <c r="R69" s="1497"/>
      <c r="S69" s="1497"/>
      <c r="T69" s="1497"/>
      <c r="U69" s="1498"/>
      <c r="V69" s="1499"/>
      <c r="W69" s="1500"/>
      <c r="X69" s="1500"/>
      <c r="Y69" s="1500"/>
      <c r="Z69" s="1500"/>
      <c r="AA69" s="1501"/>
      <c r="AB69" s="44"/>
    </row>
    <row r="70" spans="2:28" ht="17.25" hidden="1" customHeight="1" x14ac:dyDescent="0.2">
      <c r="B70" s="41"/>
      <c r="C70" s="1320" t="s">
        <v>139</v>
      </c>
      <c r="D70" s="1321"/>
      <c r="E70" s="1321"/>
      <c r="F70" s="1321"/>
      <c r="G70" s="1321"/>
      <c r="H70" s="1322">
        <v>2.77</v>
      </c>
      <c r="I70" s="1322"/>
      <c r="J70" s="1308">
        <f>+H43</f>
        <v>0</v>
      </c>
      <c r="K70" s="1310"/>
      <c r="L70" s="1310"/>
      <c r="M70" s="1309"/>
      <c r="N70" s="1496">
        <f t="shared" si="1"/>
        <v>0</v>
      </c>
      <c r="O70" s="1497"/>
      <c r="P70" s="1497"/>
      <c r="Q70" s="1497"/>
      <c r="R70" s="1497"/>
      <c r="S70" s="1497"/>
      <c r="T70" s="1497"/>
      <c r="U70" s="1498"/>
      <c r="V70" s="1502"/>
      <c r="W70" s="1503"/>
      <c r="X70" s="1503"/>
      <c r="Y70" s="1503"/>
      <c r="Z70" s="1503"/>
      <c r="AA70" s="1504"/>
      <c r="AB70" s="44"/>
    </row>
    <row r="71" spans="2:28" ht="17.25" hidden="1" customHeight="1" x14ac:dyDescent="0.2">
      <c r="B71" s="41"/>
      <c r="C71" s="1320" t="s">
        <v>140</v>
      </c>
      <c r="D71" s="1321"/>
      <c r="E71" s="1321"/>
      <c r="F71" s="1321"/>
      <c r="G71" s="1321"/>
      <c r="H71" s="1322">
        <v>2.46</v>
      </c>
      <c r="I71" s="1322"/>
      <c r="J71" s="1308">
        <f>+H44</f>
        <v>0</v>
      </c>
      <c r="K71" s="1310"/>
      <c r="L71" s="1310"/>
      <c r="M71" s="1309"/>
      <c r="N71" s="1496">
        <f t="shared" si="1"/>
        <v>0</v>
      </c>
      <c r="O71" s="1497"/>
      <c r="P71" s="1497"/>
      <c r="Q71" s="1497"/>
      <c r="R71" s="1497"/>
      <c r="S71" s="1497"/>
      <c r="T71" s="1497"/>
      <c r="U71" s="1498"/>
      <c r="V71" s="1502"/>
      <c r="W71" s="1503"/>
      <c r="X71" s="1503"/>
      <c r="Y71" s="1503"/>
      <c r="Z71" s="1503"/>
      <c r="AA71" s="1504"/>
      <c r="AB71" s="44"/>
    </row>
    <row r="72" spans="2:28" ht="17.25" hidden="1" customHeight="1" x14ac:dyDescent="0.2">
      <c r="B72" s="45"/>
      <c r="C72" s="1320" t="s">
        <v>150</v>
      </c>
      <c r="D72" s="1321"/>
      <c r="E72" s="1321"/>
      <c r="F72" s="1321"/>
      <c r="G72" s="1321"/>
      <c r="H72" s="1322">
        <v>9.42</v>
      </c>
      <c r="I72" s="1322"/>
      <c r="J72" s="1308">
        <f>+SUM(J69:M71)</f>
        <v>0</v>
      </c>
      <c r="K72" s="1310"/>
      <c r="L72" s="1310"/>
      <c r="M72" s="1309"/>
      <c r="N72" s="1496">
        <f t="shared" si="1"/>
        <v>0</v>
      </c>
      <c r="O72" s="1497"/>
      <c r="P72" s="1497"/>
      <c r="Q72" s="1497"/>
      <c r="R72" s="1497"/>
      <c r="S72" s="1497"/>
      <c r="T72" s="1497"/>
      <c r="U72" s="1498"/>
      <c r="V72" s="1505"/>
      <c r="W72" s="1506"/>
      <c r="X72" s="1506"/>
      <c r="Y72" s="1506"/>
      <c r="Z72" s="1506"/>
      <c r="AA72" s="1507"/>
      <c r="AB72" s="46"/>
    </row>
    <row r="73" spans="2:28" ht="18" hidden="1" customHeight="1" x14ac:dyDescent="0.2">
      <c r="B73" s="41"/>
      <c r="C73" s="1320" t="s">
        <v>141</v>
      </c>
      <c r="D73" s="1321"/>
      <c r="E73" s="1321"/>
      <c r="F73" s="1321"/>
      <c r="G73" s="1321"/>
      <c r="H73" s="1322">
        <v>1.01</v>
      </c>
      <c r="I73" s="1322"/>
      <c r="J73" s="1308">
        <f>+H45</f>
        <v>0</v>
      </c>
      <c r="K73" s="1310"/>
      <c r="L73" s="1310"/>
      <c r="M73" s="1309"/>
      <c r="N73" s="1496">
        <f t="shared" si="1"/>
        <v>0</v>
      </c>
      <c r="O73" s="1497"/>
      <c r="P73" s="1497"/>
      <c r="Q73" s="1497"/>
      <c r="R73" s="1497"/>
      <c r="S73" s="1497"/>
      <c r="T73" s="1497"/>
      <c r="U73" s="1498"/>
      <c r="V73" s="1499"/>
      <c r="W73" s="1500"/>
      <c r="X73" s="1500"/>
      <c r="Y73" s="1500"/>
      <c r="Z73" s="1500"/>
      <c r="AA73" s="1501"/>
      <c r="AB73" s="44"/>
    </row>
    <row r="74" spans="2:28" ht="18" hidden="1" customHeight="1" x14ac:dyDescent="0.2">
      <c r="B74" s="41"/>
      <c r="C74" s="1320" t="s">
        <v>142</v>
      </c>
      <c r="D74" s="1321"/>
      <c r="E74" s="1321"/>
      <c r="F74" s="1321"/>
      <c r="G74" s="1321"/>
      <c r="H74" s="1322">
        <v>0</v>
      </c>
      <c r="I74" s="1322"/>
      <c r="J74" s="1308">
        <f>+H46</f>
        <v>0</v>
      </c>
      <c r="K74" s="1310"/>
      <c r="L74" s="1310"/>
      <c r="M74" s="1309"/>
      <c r="N74" s="1496" t="e">
        <f t="shared" si="1"/>
        <v>#DIV/0!</v>
      </c>
      <c r="O74" s="1497"/>
      <c r="P74" s="1497"/>
      <c r="Q74" s="1497"/>
      <c r="R74" s="1497"/>
      <c r="S74" s="1497"/>
      <c r="T74" s="1497"/>
      <c r="U74" s="1498"/>
      <c r="V74" s="1502"/>
      <c r="W74" s="1503"/>
      <c r="X74" s="1503"/>
      <c r="Y74" s="1503"/>
      <c r="Z74" s="1503"/>
      <c r="AA74" s="1504"/>
      <c r="AB74" s="44"/>
    </row>
    <row r="75" spans="2:28" ht="18" hidden="1" customHeight="1" x14ac:dyDescent="0.2">
      <c r="B75" s="41"/>
      <c r="C75" s="1320" t="s">
        <v>143</v>
      </c>
      <c r="D75" s="1321"/>
      <c r="E75" s="1321"/>
      <c r="F75" s="1321"/>
      <c r="G75" s="1321"/>
      <c r="H75" s="1322">
        <v>0.42</v>
      </c>
      <c r="I75" s="1322"/>
      <c r="J75" s="1308">
        <f>+H47</f>
        <v>0</v>
      </c>
      <c r="K75" s="1310"/>
      <c r="L75" s="1310"/>
      <c r="M75" s="1309"/>
      <c r="N75" s="1496">
        <f t="shared" si="1"/>
        <v>0</v>
      </c>
      <c r="O75" s="1497"/>
      <c r="P75" s="1497"/>
      <c r="Q75" s="1497"/>
      <c r="R75" s="1497"/>
      <c r="S75" s="1497"/>
      <c r="T75" s="1497"/>
      <c r="U75" s="1498"/>
      <c r="V75" s="1502"/>
      <c r="W75" s="1503"/>
      <c r="X75" s="1503"/>
      <c r="Y75" s="1503"/>
      <c r="Z75" s="1503"/>
      <c r="AA75" s="1504"/>
      <c r="AB75" s="44"/>
    </row>
    <row r="76" spans="2:28" ht="18" hidden="1" customHeight="1" x14ac:dyDescent="0.2">
      <c r="B76" s="45"/>
      <c r="C76" s="1320" t="s">
        <v>151</v>
      </c>
      <c r="D76" s="1321"/>
      <c r="E76" s="1321"/>
      <c r="F76" s="1321"/>
      <c r="G76" s="1321"/>
      <c r="H76" s="1322">
        <v>1.43</v>
      </c>
      <c r="I76" s="1322"/>
      <c r="J76" s="1308">
        <f>+SUM(J73:M75)</f>
        <v>0</v>
      </c>
      <c r="K76" s="1310"/>
      <c r="L76" s="1310"/>
      <c r="M76" s="1309"/>
      <c r="N76" s="1496"/>
      <c r="O76" s="1497"/>
      <c r="P76" s="1497"/>
      <c r="Q76" s="1497"/>
      <c r="R76" s="1497"/>
      <c r="S76" s="1497"/>
      <c r="T76" s="1497"/>
      <c r="U76" s="1498"/>
      <c r="V76" s="1505"/>
      <c r="W76" s="1506"/>
      <c r="X76" s="1506"/>
      <c r="Y76" s="1506"/>
      <c r="Z76" s="1506"/>
      <c r="AA76" s="1507"/>
      <c r="AB76" s="46"/>
    </row>
    <row r="111" ht="6" customHeight="1" x14ac:dyDescent="0.2"/>
  </sheetData>
  <mergeCells count="168">
    <mergeCell ref="H76:I76"/>
    <mergeCell ref="J76:M76"/>
    <mergeCell ref="N76:U76"/>
    <mergeCell ref="V73:AA76"/>
    <mergeCell ref="C74:G74"/>
    <mergeCell ref="H74:I74"/>
    <mergeCell ref="J74:M74"/>
    <mergeCell ref="N74:U74"/>
    <mergeCell ref="C75:G75"/>
    <mergeCell ref="H75:I75"/>
    <mergeCell ref="J75:M75"/>
    <mergeCell ref="N75:U75"/>
    <mergeCell ref="C76:G76"/>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V59:AA60"/>
    <mergeCell ref="C61:G61"/>
    <mergeCell ref="H61:I61"/>
    <mergeCell ref="J61:M61"/>
    <mergeCell ref="N61:U61"/>
    <mergeCell ref="V61:AA64"/>
    <mergeCell ref="C64:G64"/>
    <mergeCell ref="H64:I64"/>
    <mergeCell ref="J64:M64"/>
    <mergeCell ref="N64:U64"/>
    <mergeCell ref="C62:G62"/>
    <mergeCell ref="H62:I62"/>
    <mergeCell ref="J62:M62"/>
    <mergeCell ref="N62:U62"/>
    <mergeCell ref="C63:G63"/>
    <mergeCell ref="H63:I63"/>
    <mergeCell ref="J63:M63"/>
    <mergeCell ref="N63:U63"/>
    <mergeCell ref="C59:G60"/>
    <mergeCell ref="H59:I60"/>
    <mergeCell ref="J59:M60"/>
    <mergeCell ref="N59:U60"/>
    <mergeCell ref="C48:G48"/>
    <mergeCell ref="K48:P48"/>
    <mergeCell ref="Q48:AA48"/>
    <mergeCell ref="C49:H49"/>
    <mergeCell ref="C52:AA53"/>
    <mergeCell ref="C54:AA56"/>
    <mergeCell ref="C45:G45"/>
    <mergeCell ref="K45:P45"/>
    <mergeCell ref="Q45:AA47"/>
    <mergeCell ref="C46:G46"/>
    <mergeCell ref="K46:P46"/>
    <mergeCell ref="C47:G47"/>
    <mergeCell ref="K47:P47"/>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34:AA34"/>
    <mergeCell ref="C35:G35"/>
    <mergeCell ref="K35:P35"/>
    <mergeCell ref="Q35:AA35"/>
    <mergeCell ref="C36:G36"/>
    <mergeCell ref="K36:P36"/>
    <mergeCell ref="Q36:AA38"/>
    <mergeCell ref="C37:G37"/>
    <mergeCell ref="K37:P37"/>
    <mergeCell ref="C38:G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paperSize="9" scale="48" fitToHeight="0" orientation="portrait" r:id="rId1"/>
  <headerFooter>
    <oddFooter>&amp;LCalle 26 No.57-41 Torre 8, Piso 8 CEMSA – C.P. 111321
PBX: 3779555 – Información: Línea 195
www.umv.gov.co&amp;CDESI-FM-007
&amp;P de &amp;N</oddFooter>
  </headerFooter>
  <rowBreaks count="2" manualBreakCount="2">
    <brk id="44" min="1" max="27" man="1"/>
    <brk id="51" min="1" max="2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111"/>
  <sheetViews>
    <sheetView view="pageBreakPreview" topLeftCell="A14" zoomScaleNormal="100" zoomScaleSheetLayoutView="100" zoomScalePageLayoutView="70" workbookViewId="0">
      <selection activeCell="I16" sqref="I16:AA16"/>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4.28515625" style="2" customWidth="1"/>
    <col min="9" max="9" width="14.5703125" style="2" customWidth="1"/>
    <col min="10" max="10" width="16.570312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48.85546875" style="2" customWidth="1"/>
    <col min="28" max="28" width="2" style="2" customWidth="1"/>
    <col min="29" max="29" width="12.85546875" style="2" customWidth="1"/>
    <col min="30" max="30" width="15" style="2" bestFit="1" customWidth="1"/>
    <col min="31" max="32" width="3.7109375" style="2"/>
    <col min="33" max="33" width="10.28515625" style="2" bestFit="1" customWidth="1"/>
    <col min="34" max="34" width="8.42578125" style="2" bestFit="1" customWidth="1"/>
    <col min="35" max="16384" width="3.7109375" style="2"/>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112</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45" t="s">
        <v>155</v>
      </c>
      <c r="J10" s="1459"/>
      <c r="K10" s="1459"/>
      <c r="L10" s="1459"/>
      <c r="M10" s="1459"/>
      <c r="N10" s="1459"/>
      <c r="O10" s="1459"/>
      <c r="P10" s="1459"/>
      <c r="Q10" s="1460"/>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1461"/>
      <c r="J11" s="1462"/>
      <c r="K11" s="1462"/>
      <c r="L11" s="1462"/>
      <c r="M11" s="1462"/>
      <c r="N11" s="1462"/>
      <c r="O11" s="1462"/>
      <c r="P11" s="1462"/>
      <c r="Q11" s="1463"/>
      <c r="R11" s="564" t="s">
        <v>156</v>
      </c>
      <c r="S11" s="623"/>
      <c r="T11" s="623"/>
      <c r="U11" s="624"/>
      <c r="V11" s="598">
        <v>1</v>
      </c>
      <c r="W11" s="625"/>
      <c r="X11" s="625"/>
      <c r="Y11" s="625"/>
      <c r="Z11" s="625"/>
      <c r="AA11" s="626"/>
      <c r="AB11" s="10"/>
    </row>
    <row r="12" spans="2:28" ht="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99" t="s">
        <v>11</v>
      </c>
      <c r="D13" s="600"/>
      <c r="E13" s="600"/>
      <c r="F13" s="600"/>
      <c r="G13" s="600"/>
      <c r="H13" s="601"/>
      <c r="I13" s="1464" t="s">
        <v>157</v>
      </c>
      <c r="J13" s="1465"/>
      <c r="K13" s="1465"/>
      <c r="L13" s="1465"/>
      <c r="M13" s="1465"/>
      <c r="N13" s="1465"/>
      <c r="O13" s="1465"/>
      <c r="P13" s="1465"/>
      <c r="Q13" s="1465"/>
      <c r="R13" s="1465"/>
      <c r="S13" s="1466"/>
      <c r="T13" s="599" t="s">
        <v>13</v>
      </c>
      <c r="U13" s="600"/>
      <c r="V13" s="600"/>
      <c r="W13" s="600"/>
      <c r="X13" s="600"/>
      <c r="Y13" s="600"/>
      <c r="Z13" s="600"/>
      <c r="AA13" s="601"/>
      <c r="AB13" s="16"/>
    </row>
    <row r="14" spans="2:28" ht="36" customHeight="1" thickBot="1" x14ac:dyDescent="0.25">
      <c r="B14" s="14"/>
      <c r="C14" s="602"/>
      <c r="D14" s="603"/>
      <c r="E14" s="603"/>
      <c r="F14" s="603"/>
      <c r="G14" s="603"/>
      <c r="H14" s="604"/>
      <c r="I14" s="1467"/>
      <c r="J14" s="1468"/>
      <c r="K14" s="1468"/>
      <c r="L14" s="1468"/>
      <c r="M14" s="1468"/>
      <c r="N14" s="1468"/>
      <c r="O14" s="1468"/>
      <c r="P14" s="1468"/>
      <c r="Q14" s="1468"/>
      <c r="R14" s="1468"/>
      <c r="S14" s="1469"/>
      <c r="T14" s="611" t="s">
        <v>81</v>
      </c>
      <c r="U14" s="612"/>
      <c r="V14" s="612"/>
      <c r="W14" s="612"/>
      <c r="X14" s="612"/>
      <c r="Y14" s="612"/>
      <c r="Z14" s="612"/>
      <c r="AA14" s="613"/>
      <c r="AB14" s="16"/>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558" t="s">
        <v>15</v>
      </c>
      <c r="D16" s="559"/>
      <c r="E16" s="559"/>
      <c r="F16" s="559"/>
      <c r="G16" s="559"/>
      <c r="H16" s="560"/>
      <c r="I16" s="925" t="s">
        <v>158</v>
      </c>
      <c r="J16" s="1425"/>
      <c r="K16" s="1425"/>
      <c r="L16" s="1425"/>
      <c r="M16" s="1425"/>
      <c r="N16" s="1425"/>
      <c r="O16" s="1425"/>
      <c r="P16" s="1425"/>
      <c r="Q16" s="1425"/>
      <c r="R16" s="1425"/>
      <c r="S16" s="1425"/>
      <c r="T16" s="1425"/>
      <c r="U16" s="1425"/>
      <c r="V16" s="1425"/>
      <c r="W16" s="1425"/>
      <c r="X16" s="1425"/>
      <c r="Y16" s="1425"/>
      <c r="Z16" s="1425"/>
      <c r="AA16" s="1426"/>
      <c r="AB16" s="16"/>
    </row>
    <row r="17" spans="2:28" ht="7.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558" t="s">
        <v>17</v>
      </c>
      <c r="D18" s="559"/>
      <c r="E18" s="559"/>
      <c r="F18" s="559"/>
      <c r="G18" s="559"/>
      <c r="H18" s="560"/>
      <c r="I18" s="925" t="s">
        <v>159</v>
      </c>
      <c r="J18" s="1425"/>
      <c r="K18" s="1425"/>
      <c r="L18" s="1425"/>
      <c r="M18" s="1425"/>
      <c r="N18" s="1425"/>
      <c r="O18" s="1425"/>
      <c r="P18" s="1425"/>
      <c r="Q18" s="1425"/>
      <c r="R18" s="1425"/>
      <c r="S18" s="1425"/>
      <c r="T18" s="1425"/>
      <c r="U18" s="1425"/>
      <c r="V18" s="1425"/>
      <c r="W18" s="1425"/>
      <c r="X18" s="1425"/>
      <c r="Y18" s="1425"/>
      <c r="Z18" s="1425"/>
      <c r="AA18" s="1426"/>
      <c r="AB18" s="16"/>
    </row>
    <row r="19" spans="2:28"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83" t="s">
        <v>19</v>
      </c>
      <c r="D20" s="584"/>
      <c r="E20" s="584"/>
      <c r="F20" s="584"/>
      <c r="G20" s="584"/>
      <c r="H20" s="585"/>
      <c r="I20" s="589" t="s">
        <v>118</v>
      </c>
      <c r="J20" s="590"/>
      <c r="K20" s="590"/>
      <c r="L20" s="591"/>
      <c r="M20" s="574" t="s">
        <v>21</v>
      </c>
      <c r="N20" s="575"/>
      <c r="O20" s="575"/>
      <c r="P20" s="575"/>
      <c r="Q20" s="575"/>
      <c r="R20" s="575"/>
      <c r="S20" s="576"/>
      <c r="T20" s="574" t="s">
        <v>22</v>
      </c>
      <c r="U20" s="575"/>
      <c r="V20" s="575"/>
      <c r="W20" s="575"/>
      <c r="X20" s="575"/>
      <c r="Y20" s="575"/>
      <c r="Z20" s="575"/>
      <c r="AA20" s="576"/>
      <c r="AB20" s="16"/>
    </row>
    <row r="21" spans="2:28" ht="30.75" customHeight="1" thickBot="1" x14ac:dyDescent="0.25">
      <c r="B21" s="14"/>
      <c r="C21" s="586"/>
      <c r="D21" s="587"/>
      <c r="E21" s="587"/>
      <c r="F21" s="587"/>
      <c r="G21" s="587"/>
      <c r="H21" s="588"/>
      <c r="I21" s="592"/>
      <c r="J21" s="593"/>
      <c r="K21" s="593"/>
      <c r="L21" s="594"/>
      <c r="M21" s="595" t="s">
        <v>119</v>
      </c>
      <c r="N21" s="596"/>
      <c r="O21" s="596"/>
      <c r="P21" s="596"/>
      <c r="Q21" s="596"/>
      <c r="R21" s="596"/>
      <c r="S21" s="597"/>
      <c r="T21" s="598" t="s">
        <v>120</v>
      </c>
      <c r="U21" s="596"/>
      <c r="V21" s="596"/>
      <c r="W21" s="596"/>
      <c r="X21" s="596"/>
      <c r="Y21" s="596"/>
      <c r="Z21" s="596"/>
      <c r="AA21" s="597"/>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16"/>
    </row>
    <row r="24" spans="2:28" ht="30.75" customHeight="1" thickBot="1" x14ac:dyDescent="0.25">
      <c r="B24" s="14"/>
      <c r="C24" s="1471" t="s">
        <v>121</v>
      </c>
      <c r="D24" s="1472"/>
      <c r="E24" s="1472"/>
      <c r="F24" s="1472"/>
      <c r="G24" s="1472"/>
      <c r="H24" s="1472"/>
      <c r="I24" s="1473"/>
      <c r="J24" s="577" t="s">
        <v>122</v>
      </c>
      <c r="K24" s="578"/>
      <c r="L24" s="578"/>
      <c r="M24" s="578"/>
      <c r="N24" s="578"/>
      <c r="O24" s="578"/>
      <c r="P24" s="579"/>
      <c r="Q24" s="580" t="s">
        <v>123</v>
      </c>
      <c r="R24" s="581"/>
      <c r="S24" s="581"/>
      <c r="T24" s="581"/>
      <c r="U24" s="581"/>
      <c r="V24" s="581"/>
      <c r="W24" s="581"/>
      <c r="X24" s="581"/>
      <c r="Y24" s="581"/>
      <c r="Z24" s="581"/>
      <c r="AA24" s="582"/>
      <c r="AB24" s="16"/>
    </row>
    <row r="25" spans="2:28" ht="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7" customHeight="1" thickBot="1" x14ac:dyDescent="0.25">
      <c r="B26" s="14"/>
      <c r="C26" s="558" t="s">
        <v>31</v>
      </c>
      <c r="D26" s="559"/>
      <c r="E26" s="559"/>
      <c r="F26" s="559"/>
      <c r="G26" s="559"/>
      <c r="H26" s="560"/>
      <c r="I26" s="925" t="s">
        <v>160</v>
      </c>
      <c r="J26" s="1425"/>
      <c r="K26" s="1425"/>
      <c r="L26" s="1425"/>
      <c r="M26" s="1425"/>
      <c r="N26" s="1425"/>
      <c r="O26" s="1425"/>
      <c r="P26" s="1425"/>
      <c r="Q26" s="1425"/>
      <c r="R26" s="1425"/>
      <c r="S26" s="1425"/>
      <c r="T26" s="1425"/>
      <c r="U26" s="1425"/>
      <c r="V26" s="1425"/>
      <c r="W26" s="1425"/>
      <c r="X26" s="1425"/>
      <c r="Y26" s="1425"/>
      <c r="Z26" s="1425"/>
      <c r="AA26" s="1426"/>
      <c r="AB26" s="16"/>
    </row>
    <row r="27" spans="2:28" ht="7.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4.5" customHeight="1" thickBot="1" x14ac:dyDescent="0.25">
      <c r="B28" s="14"/>
      <c r="C28" s="558" t="s">
        <v>32</v>
      </c>
      <c r="D28" s="559"/>
      <c r="E28" s="559"/>
      <c r="F28" s="559"/>
      <c r="G28" s="559"/>
      <c r="H28" s="560"/>
      <c r="I28" s="1470" t="s">
        <v>152</v>
      </c>
      <c r="J28" s="925"/>
      <c r="K28" s="565" t="s">
        <v>33</v>
      </c>
      <c r="L28" s="566"/>
      <c r="M28" s="566"/>
      <c r="N28" s="567"/>
      <c r="O28" s="568" t="s">
        <v>34</v>
      </c>
      <c r="P28" s="569"/>
      <c r="Q28" s="569"/>
      <c r="R28" s="570"/>
      <c r="S28" s="50" t="s">
        <v>94</v>
      </c>
      <c r="T28" s="569" t="s">
        <v>35</v>
      </c>
      <c r="U28" s="569"/>
      <c r="V28" s="570"/>
      <c r="W28" s="49"/>
      <c r="X28" s="571" t="s">
        <v>37</v>
      </c>
      <c r="Y28" s="572"/>
      <c r="Z28" s="573"/>
      <c r="AA28" s="50"/>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16"/>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16"/>
    </row>
    <row r="32" spans="2:28" ht="16.5" customHeight="1" thickBot="1" x14ac:dyDescent="0.25">
      <c r="B32" s="14"/>
      <c r="C32" s="547"/>
      <c r="D32" s="548"/>
      <c r="E32" s="548"/>
      <c r="F32" s="548"/>
      <c r="G32" s="548"/>
      <c r="H32" s="548"/>
      <c r="I32" s="548"/>
      <c r="J32" s="549"/>
      <c r="K32" s="537">
        <v>0</v>
      </c>
      <c r="L32" s="538"/>
      <c r="M32" s="538"/>
      <c r="N32" s="538"/>
      <c r="O32" s="538">
        <v>84</v>
      </c>
      <c r="P32" s="538"/>
      <c r="Q32" s="538"/>
      <c r="R32" s="538"/>
      <c r="S32" s="538">
        <v>85</v>
      </c>
      <c r="T32" s="538"/>
      <c r="U32" s="538">
        <v>95</v>
      </c>
      <c r="V32" s="538"/>
      <c r="W32" s="538"/>
      <c r="X32" s="538">
        <v>96</v>
      </c>
      <c r="Y32" s="538"/>
      <c r="Z32" s="538">
        <v>100</v>
      </c>
      <c r="AA32" s="540"/>
      <c r="AB32" s="16"/>
    </row>
    <row r="33" spans="2:37" ht="12"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37"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16"/>
    </row>
    <row r="35" spans="2:37" s="21" customFormat="1" ht="58.5" customHeight="1" thickBot="1" x14ac:dyDescent="0.25">
      <c r="B35" s="20"/>
      <c r="C35" s="1379" t="s">
        <v>45</v>
      </c>
      <c r="D35" s="1380"/>
      <c r="E35" s="1380"/>
      <c r="F35" s="1380"/>
      <c r="G35" s="1381"/>
      <c r="H35" s="69" t="s">
        <v>161</v>
      </c>
      <c r="I35" s="69" t="s">
        <v>162</v>
      </c>
      <c r="J35" s="69" t="s">
        <v>128</v>
      </c>
      <c r="K35" s="1382" t="s">
        <v>129</v>
      </c>
      <c r="L35" s="1383"/>
      <c r="M35" s="1383"/>
      <c r="N35" s="1383"/>
      <c r="O35" s="1383"/>
      <c r="P35" s="1384"/>
      <c r="Q35" s="1383" t="s">
        <v>49</v>
      </c>
      <c r="R35" s="1383"/>
      <c r="S35" s="1383"/>
      <c r="T35" s="1383"/>
      <c r="U35" s="1383"/>
      <c r="V35" s="1383"/>
      <c r="W35" s="1383"/>
      <c r="X35" s="1383"/>
      <c r="Y35" s="1383"/>
      <c r="Z35" s="1383"/>
      <c r="AA35" s="1384"/>
      <c r="AB35" s="16"/>
    </row>
    <row r="36" spans="2:37" s="21" customFormat="1" ht="63.75" customHeight="1" x14ac:dyDescent="0.2">
      <c r="B36" s="20"/>
      <c r="C36" s="664" t="s">
        <v>130</v>
      </c>
      <c r="D36" s="665"/>
      <c r="E36" s="665"/>
      <c r="F36" s="665"/>
      <c r="G36" s="666"/>
      <c r="H36" s="97">
        <v>6011.41</v>
      </c>
      <c r="I36" s="95">
        <v>6000</v>
      </c>
      <c r="J36" s="72">
        <f>+H36/I36</f>
        <v>1.0019016666666667</v>
      </c>
      <c r="K36" s="1358">
        <f>+H36/I49</f>
        <v>0.20038033333333333</v>
      </c>
      <c r="L36" s="1359"/>
      <c r="M36" s="1359"/>
      <c r="N36" s="1359"/>
      <c r="O36" s="1359"/>
      <c r="P36" s="1360"/>
      <c r="Q36" s="1477" t="s">
        <v>163</v>
      </c>
      <c r="R36" s="1478"/>
      <c r="S36" s="1478"/>
      <c r="T36" s="1478"/>
      <c r="U36" s="1478"/>
      <c r="V36" s="1478"/>
      <c r="W36" s="1478"/>
      <c r="X36" s="1478"/>
      <c r="Y36" s="1478"/>
      <c r="Z36" s="1478"/>
      <c r="AA36" s="1479"/>
      <c r="AB36" s="16"/>
      <c r="AD36" s="73"/>
    </row>
    <row r="37" spans="2:37" s="21" customFormat="1" ht="63.75" customHeight="1" x14ac:dyDescent="0.2">
      <c r="B37" s="20"/>
      <c r="C37" s="664" t="s">
        <v>132</v>
      </c>
      <c r="D37" s="665"/>
      <c r="E37" s="665"/>
      <c r="F37" s="665"/>
      <c r="G37" s="666"/>
      <c r="H37" s="97">
        <v>2567.67</v>
      </c>
      <c r="I37" s="75">
        <v>2550</v>
      </c>
      <c r="J37" s="72">
        <f t="shared" ref="J37:J47" si="0">+H37/I37</f>
        <v>1.0069294117647059</v>
      </c>
      <c r="K37" s="1358">
        <f>+(H36+H37)/$I$49</f>
        <v>0.28596933333333335</v>
      </c>
      <c r="L37" s="1359"/>
      <c r="M37" s="1359"/>
      <c r="N37" s="1359"/>
      <c r="O37" s="1359"/>
      <c r="P37" s="1360"/>
      <c r="Q37" s="1373"/>
      <c r="R37" s="1374"/>
      <c r="S37" s="1374"/>
      <c r="T37" s="1374"/>
      <c r="U37" s="1374"/>
      <c r="V37" s="1374"/>
      <c r="W37" s="1374"/>
      <c r="X37" s="1374"/>
      <c r="Y37" s="1374"/>
      <c r="Z37" s="1374"/>
      <c r="AA37" s="1375"/>
      <c r="AB37" s="16"/>
      <c r="AD37" s="80"/>
    </row>
    <row r="38" spans="2:37" s="21" customFormat="1" ht="63.75" customHeight="1" thickBot="1" x14ac:dyDescent="0.25">
      <c r="B38" s="20"/>
      <c r="C38" s="664" t="s">
        <v>133</v>
      </c>
      <c r="D38" s="665"/>
      <c r="E38" s="665"/>
      <c r="F38" s="665"/>
      <c r="G38" s="666"/>
      <c r="H38" s="97">
        <v>113</v>
      </c>
      <c r="I38" s="75">
        <v>1500</v>
      </c>
      <c r="J38" s="72">
        <f>+H38/I38</f>
        <v>7.5333333333333335E-2</v>
      </c>
      <c r="K38" s="1358">
        <f>+(H36+H37+H38)/$I$49</f>
        <v>0.28973599999999999</v>
      </c>
      <c r="L38" s="1359"/>
      <c r="M38" s="1359"/>
      <c r="N38" s="1359"/>
      <c r="O38" s="1359"/>
      <c r="P38" s="1360"/>
      <c r="Q38" s="1376"/>
      <c r="R38" s="1377"/>
      <c r="S38" s="1377"/>
      <c r="T38" s="1377"/>
      <c r="U38" s="1377"/>
      <c r="V38" s="1377"/>
      <c r="W38" s="1377"/>
      <c r="X38" s="1377"/>
      <c r="Y38" s="1377"/>
      <c r="Z38" s="1377"/>
      <c r="AA38" s="1378"/>
      <c r="AB38" s="16"/>
      <c r="AD38" s="73"/>
      <c r="AG38" s="76"/>
    </row>
    <row r="39" spans="2:37" s="21" customFormat="1" ht="73.5" customHeight="1" x14ac:dyDescent="0.2">
      <c r="B39" s="20"/>
      <c r="C39" s="664" t="s">
        <v>134</v>
      </c>
      <c r="D39" s="665"/>
      <c r="E39" s="665"/>
      <c r="F39" s="665"/>
      <c r="G39" s="666"/>
      <c r="H39" s="98">
        <v>1827.42</v>
      </c>
      <c r="I39" s="75">
        <v>1500</v>
      </c>
      <c r="J39" s="72">
        <f t="shared" si="0"/>
        <v>1.21828</v>
      </c>
      <c r="K39" s="1358">
        <f>+(+H36+H37+H38+H39)/$I$49</f>
        <v>0.35065000000000002</v>
      </c>
      <c r="L39" s="1359"/>
      <c r="M39" s="1359"/>
      <c r="N39" s="1359"/>
      <c r="O39" s="1359"/>
      <c r="P39" s="1360"/>
      <c r="Q39" s="1477" t="s">
        <v>164</v>
      </c>
      <c r="R39" s="1478"/>
      <c r="S39" s="1478"/>
      <c r="T39" s="1478"/>
      <c r="U39" s="1478"/>
      <c r="V39" s="1478"/>
      <c r="W39" s="1478"/>
      <c r="X39" s="1478"/>
      <c r="Y39" s="1478"/>
      <c r="Z39" s="1478"/>
      <c r="AA39" s="1479"/>
      <c r="AB39" s="16"/>
    </row>
    <row r="40" spans="2:37" s="21" customFormat="1" ht="73.5" customHeight="1" x14ac:dyDescent="0.2">
      <c r="B40" s="20"/>
      <c r="C40" s="664" t="s">
        <v>136</v>
      </c>
      <c r="D40" s="665"/>
      <c r="E40" s="665"/>
      <c r="F40" s="665"/>
      <c r="G40" s="666"/>
      <c r="H40" s="98">
        <v>4637.83</v>
      </c>
      <c r="I40" s="75">
        <v>2500</v>
      </c>
      <c r="J40" s="72">
        <f t="shared" si="0"/>
        <v>1.855132</v>
      </c>
      <c r="K40" s="1358">
        <f>+(H36+H37+H38+H39+H40)/$I$49</f>
        <v>0.5052443333333333</v>
      </c>
      <c r="L40" s="1359"/>
      <c r="M40" s="1359"/>
      <c r="N40" s="1359"/>
      <c r="O40" s="1359"/>
      <c r="P40" s="1360"/>
      <c r="Q40" s="1373"/>
      <c r="R40" s="1374"/>
      <c r="S40" s="1374"/>
      <c r="T40" s="1374"/>
      <c r="U40" s="1374"/>
      <c r="V40" s="1374"/>
      <c r="W40" s="1374"/>
      <c r="X40" s="1374"/>
      <c r="Y40" s="1374"/>
      <c r="Z40" s="1374"/>
      <c r="AA40" s="1375"/>
      <c r="AB40" s="16"/>
      <c r="AC40" s="73"/>
      <c r="AD40" s="80"/>
    </row>
    <row r="41" spans="2:37" s="21" customFormat="1" ht="73.5" customHeight="1" thickBot="1" x14ac:dyDescent="0.25">
      <c r="B41" s="20"/>
      <c r="C41" s="664" t="s">
        <v>137</v>
      </c>
      <c r="D41" s="665"/>
      <c r="E41" s="665"/>
      <c r="F41" s="665"/>
      <c r="G41" s="666"/>
      <c r="H41" s="98">
        <v>3097.09</v>
      </c>
      <c r="I41" s="75">
        <v>2500</v>
      </c>
      <c r="J41" s="72">
        <f t="shared" si="0"/>
        <v>1.238836</v>
      </c>
      <c r="K41" s="1358">
        <f>+(H36+H37+H38+H39+H40+H41)/$I$49</f>
        <v>0.60848066666666656</v>
      </c>
      <c r="L41" s="1359"/>
      <c r="M41" s="1359"/>
      <c r="N41" s="1359"/>
      <c r="O41" s="1359"/>
      <c r="P41" s="1360"/>
      <c r="Q41" s="1376"/>
      <c r="R41" s="1377"/>
      <c r="S41" s="1377"/>
      <c r="T41" s="1377"/>
      <c r="U41" s="1377"/>
      <c r="V41" s="1377"/>
      <c r="W41" s="1377"/>
      <c r="X41" s="1377"/>
      <c r="Y41" s="1377"/>
      <c r="Z41" s="1377"/>
      <c r="AA41" s="1378"/>
      <c r="AB41" s="16"/>
      <c r="AC41" s="74"/>
      <c r="AD41" s="73"/>
    </row>
    <row r="42" spans="2:37" s="21" customFormat="1" ht="72" hidden="1" customHeight="1" x14ac:dyDescent="0.2">
      <c r="B42" s="20"/>
      <c r="C42" s="1512" t="s">
        <v>138</v>
      </c>
      <c r="D42" s="1513"/>
      <c r="E42" s="1513"/>
      <c r="F42" s="1513"/>
      <c r="G42" s="1514"/>
      <c r="H42" s="75"/>
      <c r="I42" s="96">
        <v>2500</v>
      </c>
      <c r="J42" s="72">
        <f t="shared" si="0"/>
        <v>0</v>
      </c>
      <c r="K42" s="1515">
        <f>+(H36+H37+H38+H39+H40+H41+H42)/$I$49</f>
        <v>0.60848066666666656</v>
      </c>
      <c r="L42" s="1516"/>
      <c r="M42" s="1516"/>
      <c r="N42" s="1516"/>
      <c r="O42" s="1516"/>
      <c r="P42" s="1517"/>
      <c r="Q42" s="1361"/>
      <c r="R42" s="1362"/>
      <c r="S42" s="1362"/>
      <c r="T42" s="1362"/>
      <c r="U42" s="1362"/>
      <c r="V42" s="1362"/>
      <c r="W42" s="1362"/>
      <c r="X42" s="1362"/>
      <c r="Y42" s="1362"/>
      <c r="Z42" s="1362"/>
      <c r="AA42" s="1363"/>
      <c r="AB42" s="16"/>
      <c r="AD42" s="74"/>
    </row>
    <row r="43" spans="2:37" s="21" customFormat="1" ht="72" hidden="1" customHeight="1" x14ac:dyDescent="0.2">
      <c r="B43" s="20"/>
      <c r="C43" s="1512" t="s">
        <v>139</v>
      </c>
      <c r="D43" s="1513"/>
      <c r="E43" s="1513"/>
      <c r="F43" s="1513"/>
      <c r="G43" s="1514"/>
      <c r="H43" s="75"/>
      <c r="I43" s="96">
        <v>2500</v>
      </c>
      <c r="J43" s="72">
        <f t="shared" si="0"/>
        <v>0</v>
      </c>
      <c r="K43" s="1515">
        <f>+(H36+H37+H38+H39+H40+H41+H42+H43)/$I$49</f>
        <v>0.60848066666666656</v>
      </c>
      <c r="L43" s="1516"/>
      <c r="M43" s="1516"/>
      <c r="N43" s="1516"/>
      <c r="O43" s="1516"/>
      <c r="P43" s="1517"/>
      <c r="Q43" s="1364"/>
      <c r="R43" s="1365"/>
      <c r="S43" s="1365"/>
      <c r="T43" s="1365"/>
      <c r="U43" s="1365"/>
      <c r="V43" s="1365"/>
      <c r="W43" s="1365"/>
      <c r="X43" s="1365"/>
      <c r="Y43" s="1365"/>
      <c r="Z43" s="1365"/>
      <c r="AA43" s="1366"/>
      <c r="AB43" s="16"/>
      <c r="AC43" s="73"/>
    </row>
    <row r="44" spans="2:37" s="21" customFormat="1" ht="72" hidden="1" customHeight="1" thickBot="1" x14ac:dyDescent="0.25">
      <c r="B44" s="20"/>
      <c r="C44" s="1512" t="s">
        <v>140</v>
      </c>
      <c r="D44" s="1513"/>
      <c r="E44" s="1513"/>
      <c r="F44" s="1513"/>
      <c r="G44" s="1514"/>
      <c r="H44" s="75"/>
      <c r="I44" s="96">
        <v>2500</v>
      </c>
      <c r="J44" s="72">
        <f t="shared" si="0"/>
        <v>0</v>
      </c>
      <c r="K44" s="1515">
        <f>+(H36+H37+H38+H39+H40+H41+H42+H43+H44)/$I$49</f>
        <v>0.60848066666666656</v>
      </c>
      <c r="L44" s="1516"/>
      <c r="M44" s="1516"/>
      <c r="N44" s="1516"/>
      <c r="O44" s="1516"/>
      <c r="P44" s="1517"/>
      <c r="Q44" s="1367"/>
      <c r="R44" s="1368"/>
      <c r="S44" s="1368"/>
      <c r="T44" s="1368"/>
      <c r="U44" s="1368"/>
      <c r="V44" s="1368"/>
      <c r="W44" s="1368"/>
      <c r="X44" s="1368"/>
      <c r="Y44" s="1368"/>
      <c r="Z44" s="1368"/>
      <c r="AA44" s="1369"/>
      <c r="AB44" s="16"/>
      <c r="AG44" s="73"/>
      <c r="AH44" s="74"/>
      <c r="AK44" s="73"/>
    </row>
    <row r="45" spans="2:37" s="21" customFormat="1" ht="60.75" hidden="1" customHeight="1" x14ac:dyDescent="0.2">
      <c r="B45" s="20"/>
      <c r="C45" s="1512" t="s">
        <v>141</v>
      </c>
      <c r="D45" s="1513"/>
      <c r="E45" s="1513"/>
      <c r="F45" s="1513"/>
      <c r="G45" s="1514"/>
      <c r="H45" s="75"/>
      <c r="I45" s="96">
        <v>1500</v>
      </c>
      <c r="J45" s="72">
        <f t="shared" si="0"/>
        <v>0</v>
      </c>
      <c r="K45" s="1515">
        <f>+(H36+H37+H38+H39+H40+H41+H42+H43+H44+H45)/$I$49</f>
        <v>0.60848066666666656</v>
      </c>
      <c r="L45" s="1516"/>
      <c r="M45" s="1516"/>
      <c r="N45" s="1516"/>
      <c r="O45" s="1516"/>
      <c r="P45" s="1517"/>
      <c r="Q45" s="1361"/>
      <c r="R45" s="1362"/>
      <c r="S45" s="1362"/>
      <c r="T45" s="1362"/>
      <c r="U45" s="1362"/>
      <c r="V45" s="1362"/>
      <c r="W45" s="1362"/>
      <c r="X45" s="1362"/>
      <c r="Y45" s="1362"/>
      <c r="Z45" s="1362"/>
      <c r="AA45" s="1363"/>
      <c r="AB45" s="16"/>
      <c r="AC45" s="73"/>
    </row>
    <row r="46" spans="2:37" s="21" customFormat="1" ht="60.75" hidden="1" customHeight="1" x14ac:dyDescent="0.2">
      <c r="B46" s="20"/>
      <c r="C46" s="1512" t="s">
        <v>142</v>
      </c>
      <c r="D46" s="1513"/>
      <c r="E46" s="1513"/>
      <c r="F46" s="1513"/>
      <c r="G46" s="1514"/>
      <c r="H46" s="75"/>
      <c r="I46" s="96">
        <v>2500</v>
      </c>
      <c r="J46" s="72">
        <f t="shared" si="0"/>
        <v>0</v>
      </c>
      <c r="K46" s="1515">
        <f>+(H36+H37+H38+H39+H40+H41+H42+H43+H44+H45+H46)/$I$49</f>
        <v>0.60848066666666656</v>
      </c>
      <c r="L46" s="1516"/>
      <c r="M46" s="1516"/>
      <c r="N46" s="1516"/>
      <c r="O46" s="1516"/>
      <c r="P46" s="1517"/>
      <c r="Q46" s="1364"/>
      <c r="R46" s="1365"/>
      <c r="S46" s="1365"/>
      <c r="T46" s="1365"/>
      <c r="U46" s="1365"/>
      <c r="V46" s="1365"/>
      <c r="W46" s="1365"/>
      <c r="X46" s="1365"/>
      <c r="Y46" s="1365"/>
      <c r="Z46" s="1365"/>
      <c r="AA46" s="1366"/>
      <c r="AB46" s="16"/>
      <c r="AD46" s="73"/>
    </row>
    <row r="47" spans="2:37" s="21" customFormat="1" ht="60.75" hidden="1" customHeight="1" thickBot="1" x14ac:dyDescent="0.25">
      <c r="B47" s="20"/>
      <c r="C47" s="1518" t="s">
        <v>143</v>
      </c>
      <c r="D47" s="1519"/>
      <c r="E47" s="1519"/>
      <c r="F47" s="1519"/>
      <c r="G47" s="1520"/>
      <c r="H47" s="75"/>
      <c r="I47" s="96">
        <v>1950</v>
      </c>
      <c r="J47" s="72">
        <f t="shared" si="0"/>
        <v>0</v>
      </c>
      <c r="K47" s="1521">
        <f>+(H36+H37+H38+H39+H40+H41+H42+H43+H44+H45+H46+H47)/$I$49</f>
        <v>0.60848066666666656</v>
      </c>
      <c r="L47" s="1522"/>
      <c r="M47" s="1522"/>
      <c r="N47" s="1522"/>
      <c r="O47" s="1522"/>
      <c r="P47" s="1523"/>
      <c r="Q47" s="1367"/>
      <c r="R47" s="1368"/>
      <c r="S47" s="1368"/>
      <c r="T47" s="1368"/>
      <c r="U47" s="1368"/>
      <c r="V47" s="1368"/>
      <c r="W47" s="1368"/>
      <c r="X47" s="1368"/>
      <c r="Y47" s="1368"/>
      <c r="Z47" s="1368"/>
      <c r="AA47" s="1369"/>
      <c r="AB47" s="16"/>
      <c r="AD47" s="73"/>
    </row>
    <row r="48" spans="2:37" s="21" customFormat="1" ht="24" customHeight="1" thickBot="1" x14ac:dyDescent="0.25">
      <c r="B48" s="20"/>
      <c r="C48" s="946" t="s">
        <v>68</v>
      </c>
      <c r="D48" s="947"/>
      <c r="E48" s="947"/>
      <c r="F48" s="947"/>
      <c r="G48" s="948"/>
      <c r="H48" s="83">
        <f>+SUM(H36:H47)</f>
        <v>18254.419999999998</v>
      </c>
      <c r="I48" s="84">
        <f>+I36+I37+I38+I39+I40+I41</f>
        <v>16550</v>
      </c>
      <c r="J48" s="99"/>
      <c r="K48" s="1354"/>
      <c r="L48" s="1355"/>
      <c r="M48" s="1355"/>
      <c r="N48" s="1355"/>
      <c r="O48" s="1355"/>
      <c r="P48" s="1356"/>
      <c r="Q48" s="949"/>
      <c r="R48" s="949"/>
      <c r="S48" s="949"/>
      <c r="T48" s="949"/>
      <c r="U48" s="949"/>
      <c r="V48" s="949"/>
      <c r="W48" s="949"/>
      <c r="X48" s="949"/>
      <c r="Y48" s="949"/>
      <c r="Z48" s="949"/>
      <c r="AA48" s="950"/>
      <c r="AB48" s="16"/>
    </row>
    <row r="49" spans="2:33" s="21" customFormat="1" ht="18" customHeight="1" x14ac:dyDescent="0.2">
      <c r="B49" s="20"/>
      <c r="C49" s="1511" t="s">
        <v>165</v>
      </c>
      <c r="D49" s="1511"/>
      <c r="E49" s="1511"/>
      <c r="F49" s="1511"/>
      <c r="G49" s="1511"/>
      <c r="H49" s="1511"/>
      <c r="I49" s="86">
        <v>30000</v>
      </c>
      <c r="J49" s="86"/>
      <c r="K49" s="87"/>
      <c r="L49" s="87"/>
      <c r="M49" s="87"/>
      <c r="N49" s="87"/>
      <c r="O49" s="87"/>
      <c r="P49" s="87"/>
      <c r="Q49" s="87"/>
      <c r="R49" s="87"/>
      <c r="S49" s="87"/>
      <c r="T49" s="87"/>
      <c r="U49" s="87"/>
      <c r="V49" s="87"/>
      <c r="W49" s="87"/>
      <c r="X49" s="87"/>
      <c r="Y49" s="87"/>
      <c r="Z49" s="87"/>
      <c r="AA49" s="87"/>
      <c r="AB49" s="16"/>
    </row>
    <row r="50" spans="2:33" s="21" customFormat="1" ht="3.75" customHeight="1" x14ac:dyDescent="0.2">
      <c r="B50" s="20"/>
      <c r="C50" s="89"/>
      <c r="D50" s="89"/>
      <c r="E50" s="89"/>
      <c r="F50" s="89"/>
      <c r="G50" s="89"/>
      <c r="H50" s="90"/>
      <c r="I50" s="90"/>
      <c r="J50" s="91"/>
      <c r="K50" s="89"/>
      <c r="L50" s="89"/>
      <c r="M50" s="89"/>
      <c r="N50" s="89"/>
      <c r="O50" s="89"/>
      <c r="P50" s="89"/>
      <c r="Q50" s="89"/>
      <c r="R50" s="89"/>
      <c r="S50" s="89"/>
      <c r="T50" s="89"/>
      <c r="U50" s="89"/>
      <c r="V50" s="89"/>
      <c r="W50" s="89"/>
      <c r="X50" s="89"/>
      <c r="Y50" s="89"/>
      <c r="Z50" s="89"/>
      <c r="AA50" s="89"/>
      <c r="AB50" s="16"/>
    </row>
    <row r="51" spans="2:33" s="21" customFormat="1" ht="6" customHeight="1" thickBot="1" x14ac:dyDescent="0.25">
      <c r="B51" s="20"/>
      <c r="C51" s="89"/>
      <c r="D51" s="89"/>
      <c r="E51" s="89"/>
      <c r="F51" s="89"/>
      <c r="G51" s="89"/>
      <c r="H51" s="90"/>
      <c r="I51" s="90"/>
      <c r="J51" s="91"/>
      <c r="K51" s="89"/>
      <c r="L51" s="89"/>
      <c r="M51" s="89"/>
      <c r="N51" s="89"/>
      <c r="O51" s="89"/>
      <c r="P51" s="89"/>
      <c r="Q51" s="89"/>
      <c r="R51" s="89"/>
      <c r="S51" s="89"/>
      <c r="T51" s="89"/>
      <c r="U51" s="89"/>
      <c r="V51" s="89"/>
      <c r="W51" s="89"/>
      <c r="X51" s="89"/>
      <c r="Y51" s="89"/>
      <c r="Z51" s="89"/>
      <c r="AA51" s="89"/>
      <c r="AB51" s="16"/>
    </row>
    <row r="52" spans="2:33" s="21" customFormat="1" ht="11.25" customHeight="1" x14ac:dyDescent="0.2">
      <c r="B52" s="20"/>
      <c r="C52" s="932" t="s">
        <v>69</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33" ht="20.25" customHeight="1" x14ac:dyDescent="0.2">
      <c r="B53" s="14"/>
      <c r="C53" s="935"/>
      <c r="D53" s="936"/>
      <c r="E53" s="936"/>
      <c r="F53" s="936"/>
      <c r="G53" s="936"/>
      <c r="H53" s="936"/>
      <c r="I53" s="936"/>
      <c r="J53" s="936"/>
      <c r="K53" s="936"/>
      <c r="L53" s="936"/>
      <c r="M53" s="936"/>
      <c r="N53" s="936"/>
      <c r="O53" s="936"/>
      <c r="P53" s="936"/>
      <c r="Q53" s="936"/>
      <c r="R53" s="936"/>
      <c r="S53" s="936"/>
      <c r="T53" s="936"/>
      <c r="U53" s="936"/>
      <c r="V53" s="936"/>
      <c r="W53" s="936"/>
      <c r="X53" s="936"/>
      <c r="Y53" s="936"/>
      <c r="Z53" s="936"/>
      <c r="AA53" s="937"/>
      <c r="AB53" s="16"/>
    </row>
    <row r="54" spans="2:33" ht="22.5" customHeight="1" x14ac:dyDescent="0.2">
      <c r="B54" s="14"/>
      <c r="C54" s="940"/>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2"/>
      <c r="AB54" s="16"/>
    </row>
    <row r="55" spans="2:33" ht="87" customHeight="1" x14ac:dyDescent="0.2">
      <c r="B55" s="14"/>
      <c r="C55" s="940"/>
      <c r="D55" s="941"/>
      <c r="E55" s="941"/>
      <c r="F55" s="941"/>
      <c r="G55" s="941"/>
      <c r="H55" s="941"/>
      <c r="I55" s="941"/>
      <c r="J55" s="941"/>
      <c r="K55" s="941"/>
      <c r="L55" s="941"/>
      <c r="M55" s="941"/>
      <c r="N55" s="941"/>
      <c r="O55" s="941"/>
      <c r="P55" s="941"/>
      <c r="Q55" s="941"/>
      <c r="R55" s="941"/>
      <c r="S55" s="941"/>
      <c r="T55" s="941"/>
      <c r="U55" s="941"/>
      <c r="V55" s="941"/>
      <c r="W55" s="941"/>
      <c r="X55" s="941"/>
      <c r="Y55" s="941"/>
      <c r="Z55" s="941"/>
      <c r="AA55" s="942"/>
      <c r="AB55" s="16"/>
    </row>
    <row r="56" spans="2:33" ht="98.25" customHeight="1" thickBot="1" x14ac:dyDescent="0.25">
      <c r="B56" s="14"/>
      <c r="C56" s="943"/>
      <c r="D56" s="944"/>
      <c r="E56" s="944"/>
      <c r="F56" s="944"/>
      <c r="G56" s="944"/>
      <c r="H56" s="944"/>
      <c r="I56" s="944"/>
      <c r="J56" s="944"/>
      <c r="K56" s="944"/>
      <c r="L56" s="944"/>
      <c r="M56" s="944"/>
      <c r="N56" s="944"/>
      <c r="O56" s="944"/>
      <c r="P56" s="944"/>
      <c r="Q56" s="944"/>
      <c r="R56" s="944"/>
      <c r="S56" s="944"/>
      <c r="T56" s="944"/>
      <c r="U56" s="944"/>
      <c r="V56" s="944"/>
      <c r="W56" s="944"/>
      <c r="X56" s="944"/>
      <c r="Y56" s="944"/>
      <c r="Z56" s="944"/>
      <c r="AA56" s="945"/>
      <c r="AB56" s="16"/>
    </row>
    <row r="57" spans="2:33" ht="8.25" customHeight="1" x14ac:dyDescent="0.2">
      <c r="B57" s="35"/>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37"/>
    </row>
    <row r="58" spans="2:33" ht="6" customHeight="1" thickBot="1" x14ac:dyDescent="0.25">
      <c r="B58" s="38"/>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40"/>
    </row>
    <row r="59" spans="2:33" ht="15.75" x14ac:dyDescent="0.2">
      <c r="B59" s="41"/>
      <c r="C59" s="1345" t="s">
        <v>45</v>
      </c>
      <c r="D59" s="1346"/>
      <c r="E59" s="1346"/>
      <c r="F59" s="1346"/>
      <c r="G59" s="1347"/>
      <c r="H59" s="1345" t="s">
        <v>71</v>
      </c>
      <c r="I59" s="1347"/>
      <c r="J59" s="1345" t="s">
        <v>72</v>
      </c>
      <c r="K59" s="1346"/>
      <c r="L59" s="1346"/>
      <c r="M59" s="1347"/>
      <c r="N59" s="1345" t="s">
        <v>106</v>
      </c>
      <c r="O59" s="1346"/>
      <c r="P59" s="1346"/>
      <c r="Q59" s="1346"/>
      <c r="R59" s="1346"/>
      <c r="S59" s="1346"/>
      <c r="T59" s="1346"/>
      <c r="U59" s="1347"/>
      <c r="V59" s="1332" t="s">
        <v>74</v>
      </c>
      <c r="W59" s="1332"/>
      <c r="X59" s="1332"/>
      <c r="Y59" s="1332"/>
      <c r="Z59" s="1332"/>
      <c r="AA59" s="1333"/>
      <c r="AB59" s="42"/>
    </row>
    <row r="60" spans="2:33" ht="16.5" thickBot="1" x14ac:dyDescent="0.25">
      <c r="B60" s="43"/>
      <c r="C60" s="1348"/>
      <c r="D60" s="1349"/>
      <c r="E60" s="1349"/>
      <c r="F60" s="1349"/>
      <c r="G60" s="1350"/>
      <c r="H60" s="1348"/>
      <c r="I60" s="1350"/>
      <c r="J60" s="1351"/>
      <c r="K60" s="1352"/>
      <c r="L60" s="1352"/>
      <c r="M60" s="1353"/>
      <c r="N60" s="1348"/>
      <c r="O60" s="1349"/>
      <c r="P60" s="1349"/>
      <c r="Q60" s="1349"/>
      <c r="R60" s="1349"/>
      <c r="S60" s="1349"/>
      <c r="T60" s="1349"/>
      <c r="U60" s="1350"/>
      <c r="V60" s="1334"/>
      <c r="W60" s="1334"/>
      <c r="X60" s="1334"/>
      <c r="Y60" s="1334"/>
      <c r="Z60" s="1334"/>
      <c r="AA60" s="1335"/>
      <c r="AB60" s="42"/>
      <c r="AG60" s="94"/>
    </row>
    <row r="61" spans="2:33" ht="14.25" customHeight="1" x14ac:dyDescent="0.2">
      <c r="B61" s="41"/>
      <c r="C61" s="1336" t="s">
        <v>130</v>
      </c>
      <c r="D61" s="1337"/>
      <c r="E61" s="1337"/>
      <c r="F61" s="1337"/>
      <c r="G61" s="1337"/>
      <c r="H61" s="1338">
        <v>2515.23</v>
      </c>
      <c r="I61" s="1338"/>
      <c r="J61" s="1490">
        <f>+H36</f>
        <v>6011.41</v>
      </c>
      <c r="K61" s="1491"/>
      <c r="L61" s="1491"/>
      <c r="M61" s="1492"/>
      <c r="N61" s="1493">
        <f>+J61*1/H61</f>
        <v>2.3900040950529373</v>
      </c>
      <c r="O61" s="1494"/>
      <c r="P61" s="1494"/>
      <c r="Q61" s="1494"/>
      <c r="R61" s="1494"/>
      <c r="S61" s="1494"/>
      <c r="T61" s="1494"/>
      <c r="U61" s="1495"/>
      <c r="V61" s="1323" t="s">
        <v>166</v>
      </c>
      <c r="W61" s="1324"/>
      <c r="X61" s="1324"/>
      <c r="Y61" s="1324"/>
      <c r="Z61" s="1324"/>
      <c r="AA61" s="1325"/>
      <c r="AB61" s="44"/>
    </row>
    <row r="62" spans="2:33" ht="14.25" customHeight="1" x14ac:dyDescent="0.2">
      <c r="B62" s="41"/>
      <c r="C62" s="1320" t="s">
        <v>146</v>
      </c>
      <c r="D62" s="1321"/>
      <c r="E62" s="1321"/>
      <c r="F62" s="1321"/>
      <c r="G62" s="1321"/>
      <c r="H62" s="1322">
        <v>6942.75</v>
      </c>
      <c r="I62" s="1322"/>
      <c r="J62" s="1308">
        <f>+H37</f>
        <v>2567.67</v>
      </c>
      <c r="K62" s="1310"/>
      <c r="L62" s="1310"/>
      <c r="M62" s="1309"/>
      <c r="N62" s="1496">
        <f>+J62*1/H62</f>
        <v>0.36983471967159987</v>
      </c>
      <c r="O62" s="1497"/>
      <c r="P62" s="1497"/>
      <c r="Q62" s="1497"/>
      <c r="R62" s="1497"/>
      <c r="S62" s="1497"/>
      <c r="T62" s="1497"/>
      <c r="U62" s="1498"/>
      <c r="V62" s="1326"/>
      <c r="W62" s="1327"/>
      <c r="X62" s="1327"/>
      <c r="Y62" s="1327"/>
      <c r="Z62" s="1327"/>
      <c r="AA62" s="1328"/>
      <c r="AB62" s="44"/>
    </row>
    <row r="63" spans="2:33" ht="14.25" customHeight="1" x14ac:dyDescent="0.2">
      <c r="B63" s="41"/>
      <c r="C63" s="1320" t="s">
        <v>133</v>
      </c>
      <c r="D63" s="1321"/>
      <c r="E63" s="1321"/>
      <c r="F63" s="1321"/>
      <c r="G63" s="1321"/>
      <c r="H63" s="1322">
        <v>1442.65</v>
      </c>
      <c r="I63" s="1322"/>
      <c r="J63" s="1308">
        <f>+H38</f>
        <v>113</v>
      </c>
      <c r="K63" s="1310"/>
      <c r="L63" s="1310"/>
      <c r="M63" s="1309"/>
      <c r="N63" s="1496">
        <f>+J63*1/H63</f>
        <v>7.8328076803105398E-2</v>
      </c>
      <c r="O63" s="1497"/>
      <c r="P63" s="1497"/>
      <c r="Q63" s="1497"/>
      <c r="R63" s="1497"/>
      <c r="S63" s="1497"/>
      <c r="T63" s="1497"/>
      <c r="U63" s="1498"/>
      <c r="V63" s="1326"/>
      <c r="W63" s="1327"/>
      <c r="X63" s="1327"/>
      <c r="Y63" s="1327"/>
      <c r="Z63" s="1327"/>
      <c r="AA63" s="1328"/>
      <c r="AB63" s="44"/>
    </row>
    <row r="64" spans="2:33" ht="19.5" customHeight="1" thickBot="1" x14ac:dyDescent="0.25">
      <c r="B64" s="41"/>
      <c r="C64" s="1320" t="s">
        <v>147</v>
      </c>
      <c r="D64" s="1321"/>
      <c r="E64" s="1321"/>
      <c r="F64" s="1321"/>
      <c r="G64" s="1321"/>
      <c r="H64" s="1322">
        <v>10900.63</v>
      </c>
      <c r="I64" s="1322"/>
      <c r="J64" s="1322">
        <f>SUM(J61:M63)</f>
        <v>8692.08</v>
      </c>
      <c r="K64" s="1322"/>
      <c r="L64" s="1322"/>
      <c r="M64" s="1322"/>
      <c r="N64" s="1496">
        <f t="shared" ref="N64:N76" si="1">+J64*1/H64</f>
        <v>0.79739244428991729</v>
      </c>
      <c r="O64" s="1497"/>
      <c r="P64" s="1497"/>
      <c r="Q64" s="1497"/>
      <c r="R64" s="1497"/>
      <c r="S64" s="1497"/>
      <c r="T64" s="1497"/>
      <c r="U64" s="1498"/>
      <c r="V64" s="1329"/>
      <c r="W64" s="1330"/>
      <c r="X64" s="1330"/>
      <c r="Y64" s="1330"/>
      <c r="Z64" s="1330"/>
      <c r="AA64" s="1331"/>
      <c r="AB64" s="44"/>
    </row>
    <row r="65" spans="2:28" ht="14.25" customHeight="1" x14ac:dyDescent="0.2">
      <c r="B65" s="41"/>
      <c r="C65" s="1320" t="s">
        <v>134</v>
      </c>
      <c r="D65" s="1321"/>
      <c r="E65" s="1321"/>
      <c r="F65" s="1321"/>
      <c r="G65" s="1321"/>
      <c r="H65" s="1322">
        <v>0</v>
      </c>
      <c r="I65" s="1322"/>
      <c r="J65" s="1308">
        <f>+H39</f>
        <v>1827.42</v>
      </c>
      <c r="K65" s="1310"/>
      <c r="L65" s="1310"/>
      <c r="M65" s="1309"/>
      <c r="N65" s="1496" t="s">
        <v>167</v>
      </c>
      <c r="O65" s="1497"/>
      <c r="P65" s="1497"/>
      <c r="Q65" s="1497"/>
      <c r="R65" s="1497"/>
      <c r="S65" s="1497"/>
      <c r="T65" s="1497"/>
      <c r="U65" s="1498"/>
      <c r="V65" s="1323" t="s">
        <v>153</v>
      </c>
      <c r="W65" s="1324"/>
      <c r="X65" s="1324"/>
      <c r="Y65" s="1324"/>
      <c r="Z65" s="1324"/>
      <c r="AA65" s="1325"/>
      <c r="AB65" s="44"/>
    </row>
    <row r="66" spans="2:28" x14ac:dyDescent="0.2">
      <c r="B66" s="41"/>
      <c r="C66" s="1320" t="s">
        <v>136</v>
      </c>
      <c r="D66" s="1321"/>
      <c r="E66" s="1321"/>
      <c r="F66" s="1321"/>
      <c r="G66" s="1321"/>
      <c r="H66" s="1322">
        <v>4885.99</v>
      </c>
      <c r="I66" s="1322"/>
      <c r="J66" s="1308">
        <f>+H40</f>
        <v>4637.83</v>
      </c>
      <c r="K66" s="1310"/>
      <c r="L66" s="1310"/>
      <c r="M66" s="1309"/>
      <c r="N66" s="1496">
        <f t="shared" si="1"/>
        <v>0.94920988376971716</v>
      </c>
      <c r="O66" s="1497"/>
      <c r="P66" s="1497"/>
      <c r="Q66" s="1497"/>
      <c r="R66" s="1497"/>
      <c r="S66" s="1497"/>
      <c r="T66" s="1497"/>
      <c r="U66" s="1498"/>
      <c r="V66" s="1326"/>
      <c r="W66" s="1327"/>
      <c r="X66" s="1327"/>
      <c r="Y66" s="1327"/>
      <c r="Z66" s="1327"/>
      <c r="AA66" s="1328"/>
      <c r="AB66" s="44"/>
    </row>
    <row r="67" spans="2:28" ht="14.25" customHeight="1" x14ac:dyDescent="0.2">
      <c r="B67" s="41"/>
      <c r="C67" s="1320" t="s">
        <v>137</v>
      </c>
      <c r="D67" s="1321"/>
      <c r="E67" s="1321"/>
      <c r="F67" s="1321"/>
      <c r="G67" s="1321"/>
      <c r="H67" s="1322">
        <v>3624.66</v>
      </c>
      <c r="I67" s="1322"/>
      <c r="J67" s="1308">
        <f>+H41</f>
        <v>3097.09</v>
      </c>
      <c r="K67" s="1310"/>
      <c r="L67" s="1310"/>
      <c r="M67" s="1309"/>
      <c r="N67" s="1496">
        <f t="shared" si="1"/>
        <v>0.8544497966705844</v>
      </c>
      <c r="O67" s="1497"/>
      <c r="P67" s="1497"/>
      <c r="Q67" s="1497"/>
      <c r="R67" s="1497"/>
      <c r="S67" s="1497"/>
      <c r="T67" s="1497"/>
      <c r="U67" s="1498"/>
      <c r="V67" s="1326"/>
      <c r="W67" s="1327"/>
      <c r="X67" s="1327"/>
      <c r="Y67" s="1327"/>
      <c r="Z67" s="1327"/>
      <c r="AA67" s="1328"/>
      <c r="AB67" s="44"/>
    </row>
    <row r="68" spans="2:28" ht="14.25" customHeight="1" x14ac:dyDescent="0.2">
      <c r="B68" s="41"/>
      <c r="C68" s="1320" t="s">
        <v>154</v>
      </c>
      <c r="D68" s="1321"/>
      <c r="E68" s="1321"/>
      <c r="F68" s="1321"/>
      <c r="G68" s="1321"/>
      <c r="H68" s="1322">
        <v>8510.65</v>
      </c>
      <c r="I68" s="1322"/>
      <c r="J68" s="1308">
        <f>+SUM(J65:M67)</f>
        <v>9562.34</v>
      </c>
      <c r="K68" s="1310"/>
      <c r="L68" s="1310"/>
      <c r="M68" s="1309"/>
      <c r="N68" s="1496">
        <f t="shared" si="1"/>
        <v>1.123573405086568</v>
      </c>
      <c r="O68" s="1497"/>
      <c r="P68" s="1497"/>
      <c r="Q68" s="1497"/>
      <c r="R68" s="1497"/>
      <c r="S68" s="1497"/>
      <c r="T68" s="1497"/>
      <c r="U68" s="1498"/>
      <c r="V68" s="1329"/>
      <c r="W68" s="1330"/>
      <c r="X68" s="1330"/>
      <c r="Y68" s="1330"/>
      <c r="Z68" s="1330"/>
      <c r="AA68" s="1331"/>
      <c r="AB68" s="44"/>
    </row>
    <row r="69" spans="2:28" ht="16.5" hidden="1" customHeight="1" x14ac:dyDescent="0.2">
      <c r="B69" s="41"/>
      <c r="C69" s="1320" t="s">
        <v>138</v>
      </c>
      <c r="D69" s="1321"/>
      <c r="E69" s="1321"/>
      <c r="F69" s="1321"/>
      <c r="G69" s="1321"/>
      <c r="H69" s="1322">
        <v>1371.05</v>
      </c>
      <c r="I69" s="1322"/>
      <c r="J69" s="1308">
        <f>+H42</f>
        <v>0</v>
      </c>
      <c r="K69" s="1310"/>
      <c r="L69" s="1310"/>
      <c r="M69" s="1309"/>
      <c r="N69" s="1496">
        <f t="shared" si="1"/>
        <v>0</v>
      </c>
      <c r="O69" s="1497"/>
      <c r="P69" s="1497"/>
      <c r="Q69" s="1497"/>
      <c r="R69" s="1497"/>
      <c r="S69" s="1497"/>
      <c r="T69" s="1497"/>
      <c r="U69" s="1498"/>
      <c r="V69" s="1508"/>
      <c r="W69" s="1509"/>
      <c r="X69" s="1509"/>
      <c r="Y69" s="1509"/>
      <c r="Z69" s="1509"/>
      <c r="AA69" s="1510"/>
      <c r="AB69" s="44"/>
    </row>
    <row r="70" spans="2:28" ht="16.5" hidden="1" customHeight="1" x14ac:dyDescent="0.2">
      <c r="B70" s="41"/>
      <c r="C70" s="1320" t="s">
        <v>139</v>
      </c>
      <c r="D70" s="1321"/>
      <c r="E70" s="1321"/>
      <c r="F70" s="1321"/>
      <c r="G70" s="1321"/>
      <c r="H70" s="1322">
        <v>2851.38</v>
      </c>
      <c r="I70" s="1322"/>
      <c r="J70" s="1308">
        <f>+H43</f>
        <v>0</v>
      </c>
      <c r="K70" s="1310"/>
      <c r="L70" s="1310"/>
      <c r="M70" s="1309"/>
      <c r="N70" s="1496">
        <f t="shared" si="1"/>
        <v>0</v>
      </c>
      <c r="O70" s="1497"/>
      <c r="P70" s="1497"/>
      <c r="Q70" s="1497"/>
      <c r="R70" s="1497"/>
      <c r="S70" s="1497"/>
      <c r="T70" s="1497"/>
      <c r="U70" s="1498"/>
      <c r="V70" s="1326"/>
      <c r="W70" s="1327"/>
      <c r="X70" s="1327"/>
      <c r="Y70" s="1327"/>
      <c r="Z70" s="1327"/>
      <c r="AA70" s="1328"/>
      <c r="AB70" s="44"/>
    </row>
    <row r="71" spans="2:28" ht="16.5" hidden="1" customHeight="1" x14ac:dyDescent="0.2">
      <c r="B71" s="41"/>
      <c r="C71" s="1320" t="s">
        <v>140</v>
      </c>
      <c r="D71" s="1321"/>
      <c r="E71" s="1321"/>
      <c r="F71" s="1321"/>
      <c r="G71" s="1321"/>
      <c r="H71" s="1322">
        <v>4210.5</v>
      </c>
      <c r="I71" s="1322"/>
      <c r="J71" s="1308">
        <f>+H44</f>
        <v>0</v>
      </c>
      <c r="K71" s="1310"/>
      <c r="L71" s="1310"/>
      <c r="M71" s="1309"/>
      <c r="N71" s="1496">
        <f t="shared" si="1"/>
        <v>0</v>
      </c>
      <c r="O71" s="1497"/>
      <c r="P71" s="1497"/>
      <c r="Q71" s="1497"/>
      <c r="R71" s="1497"/>
      <c r="S71" s="1497"/>
      <c r="T71" s="1497"/>
      <c r="U71" s="1498"/>
      <c r="V71" s="1326"/>
      <c r="W71" s="1327"/>
      <c r="X71" s="1327"/>
      <c r="Y71" s="1327"/>
      <c r="Z71" s="1327"/>
      <c r="AA71" s="1328"/>
      <c r="AB71" s="44"/>
    </row>
    <row r="72" spans="2:28" ht="16.5" hidden="1" customHeight="1" x14ac:dyDescent="0.2">
      <c r="B72" s="45"/>
      <c r="C72" s="1320" t="s">
        <v>150</v>
      </c>
      <c r="D72" s="1321"/>
      <c r="E72" s="1321"/>
      <c r="F72" s="1321"/>
      <c r="G72" s="1321"/>
      <c r="H72" s="1322">
        <v>8432.93</v>
      </c>
      <c r="I72" s="1322"/>
      <c r="J72" s="1308">
        <f>+SUM(J69:M71)</f>
        <v>0</v>
      </c>
      <c r="K72" s="1310"/>
      <c r="L72" s="1310"/>
      <c r="M72" s="1309"/>
      <c r="N72" s="1496">
        <f t="shared" si="1"/>
        <v>0</v>
      </c>
      <c r="O72" s="1497"/>
      <c r="P72" s="1497"/>
      <c r="Q72" s="1497"/>
      <c r="R72" s="1497"/>
      <c r="S72" s="1497"/>
      <c r="T72" s="1497"/>
      <c r="U72" s="1498"/>
      <c r="V72" s="1329"/>
      <c r="W72" s="1330"/>
      <c r="X72" s="1330"/>
      <c r="Y72" s="1330"/>
      <c r="Z72" s="1330"/>
      <c r="AA72" s="1331"/>
      <c r="AB72" s="46"/>
    </row>
    <row r="73" spans="2:28" ht="18.75" hidden="1" customHeight="1" x14ac:dyDescent="0.2">
      <c r="B73" s="41"/>
      <c r="C73" s="1320" t="s">
        <v>141</v>
      </c>
      <c r="D73" s="1321"/>
      <c r="E73" s="1321"/>
      <c r="F73" s="1321"/>
      <c r="G73" s="1321"/>
      <c r="H73" s="1322">
        <v>4948.72</v>
      </c>
      <c r="I73" s="1322"/>
      <c r="J73" s="1308">
        <f>+H45</f>
        <v>0</v>
      </c>
      <c r="K73" s="1310"/>
      <c r="L73" s="1310"/>
      <c r="M73" s="1309"/>
      <c r="N73" s="1496">
        <f t="shared" si="1"/>
        <v>0</v>
      </c>
      <c r="O73" s="1497"/>
      <c r="P73" s="1497"/>
      <c r="Q73" s="1497"/>
      <c r="R73" s="1497"/>
      <c r="S73" s="1497"/>
      <c r="T73" s="1497"/>
      <c r="U73" s="1498"/>
      <c r="V73" s="1508"/>
      <c r="W73" s="1509"/>
      <c r="X73" s="1509"/>
      <c r="Y73" s="1509"/>
      <c r="Z73" s="1509"/>
      <c r="AA73" s="1510"/>
      <c r="AB73" s="44"/>
    </row>
    <row r="74" spans="2:28" ht="18.75" hidden="1" customHeight="1" x14ac:dyDescent="0.2">
      <c r="B74" s="41"/>
      <c r="C74" s="1320" t="s">
        <v>142</v>
      </c>
      <c r="D74" s="1321"/>
      <c r="E74" s="1321"/>
      <c r="F74" s="1321"/>
      <c r="G74" s="1321"/>
      <c r="H74" s="1322">
        <v>6496.46</v>
      </c>
      <c r="I74" s="1322"/>
      <c r="J74" s="1308">
        <f>+H46</f>
        <v>0</v>
      </c>
      <c r="K74" s="1310"/>
      <c r="L74" s="1310"/>
      <c r="M74" s="1309"/>
      <c r="N74" s="1496">
        <f t="shared" si="1"/>
        <v>0</v>
      </c>
      <c r="O74" s="1497"/>
      <c r="P74" s="1497"/>
      <c r="Q74" s="1497"/>
      <c r="R74" s="1497"/>
      <c r="S74" s="1497"/>
      <c r="T74" s="1497"/>
      <c r="U74" s="1498"/>
      <c r="V74" s="1326"/>
      <c r="W74" s="1327"/>
      <c r="X74" s="1327"/>
      <c r="Y74" s="1327"/>
      <c r="Z74" s="1327"/>
      <c r="AA74" s="1328"/>
      <c r="AB74" s="44"/>
    </row>
    <row r="75" spans="2:28" ht="18.75" hidden="1" customHeight="1" x14ac:dyDescent="0.2">
      <c r="B75" s="41"/>
      <c r="C75" s="1320" t="s">
        <v>143</v>
      </c>
      <c r="D75" s="1321"/>
      <c r="E75" s="1321"/>
      <c r="F75" s="1321"/>
      <c r="G75" s="1321"/>
      <c r="H75" s="1322">
        <v>7865.25</v>
      </c>
      <c r="I75" s="1322"/>
      <c r="J75" s="1308">
        <f>+H47</f>
        <v>0</v>
      </c>
      <c r="K75" s="1310"/>
      <c r="L75" s="1310"/>
      <c r="M75" s="1309"/>
      <c r="N75" s="1496">
        <f t="shared" si="1"/>
        <v>0</v>
      </c>
      <c r="O75" s="1497"/>
      <c r="P75" s="1497"/>
      <c r="Q75" s="1497"/>
      <c r="R75" s="1497"/>
      <c r="S75" s="1497"/>
      <c r="T75" s="1497"/>
      <c r="U75" s="1498"/>
      <c r="V75" s="1326"/>
      <c r="W75" s="1327"/>
      <c r="X75" s="1327"/>
      <c r="Y75" s="1327"/>
      <c r="Z75" s="1327"/>
      <c r="AA75" s="1328"/>
      <c r="AB75" s="44"/>
    </row>
    <row r="76" spans="2:28" ht="18.75" hidden="1" customHeight="1" x14ac:dyDescent="0.2">
      <c r="B76" s="45"/>
      <c r="C76" s="1320" t="s">
        <v>151</v>
      </c>
      <c r="D76" s="1321"/>
      <c r="E76" s="1321"/>
      <c r="F76" s="1321"/>
      <c r="G76" s="1321"/>
      <c r="H76" s="1322">
        <v>19310.43</v>
      </c>
      <c r="I76" s="1322"/>
      <c r="J76" s="1308">
        <f>+SUM(J73:M75)</f>
        <v>0</v>
      </c>
      <c r="K76" s="1310"/>
      <c r="L76" s="1310"/>
      <c r="M76" s="1309"/>
      <c r="N76" s="1496">
        <f t="shared" si="1"/>
        <v>0</v>
      </c>
      <c r="O76" s="1497"/>
      <c r="P76" s="1497"/>
      <c r="Q76" s="1497"/>
      <c r="R76" s="1497"/>
      <c r="S76" s="1497"/>
      <c r="T76" s="1497"/>
      <c r="U76" s="1498"/>
      <c r="V76" s="1329"/>
      <c r="W76" s="1330"/>
      <c r="X76" s="1330"/>
      <c r="Y76" s="1330"/>
      <c r="Z76" s="1330"/>
      <c r="AA76" s="1331"/>
      <c r="AB76" s="46"/>
    </row>
    <row r="111" ht="6" customHeight="1" x14ac:dyDescent="0.2"/>
  </sheetData>
  <mergeCells count="168">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C35:G35"/>
    <mergeCell ref="K35:P35"/>
    <mergeCell ref="Q35:AA35"/>
    <mergeCell ref="C36:G36"/>
    <mergeCell ref="K36:P36"/>
    <mergeCell ref="Q36:AA38"/>
    <mergeCell ref="C37:G37"/>
    <mergeCell ref="K37:P37"/>
    <mergeCell ref="C38:G38"/>
    <mergeCell ref="C42:G42"/>
    <mergeCell ref="K42:P42"/>
    <mergeCell ref="Q42:AA44"/>
    <mergeCell ref="C43:G43"/>
    <mergeCell ref="K43:P43"/>
    <mergeCell ref="C44:G44"/>
    <mergeCell ref="K44:P44"/>
    <mergeCell ref="K38:P38"/>
    <mergeCell ref="C39:G39"/>
    <mergeCell ref="K39:P39"/>
    <mergeCell ref="Q39:AA41"/>
    <mergeCell ref="C40:G40"/>
    <mergeCell ref="K40:P40"/>
    <mergeCell ref="C41:G41"/>
    <mergeCell ref="K41:P41"/>
    <mergeCell ref="C48:G48"/>
    <mergeCell ref="K48:P48"/>
    <mergeCell ref="Q48:AA48"/>
    <mergeCell ref="C49:H49"/>
    <mergeCell ref="C52:AA53"/>
    <mergeCell ref="C54:AA56"/>
    <mergeCell ref="C45:G45"/>
    <mergeCell ref="K45:P45"/>
    <mergeCell ref="Q45:AA47"/>
    <mergeCell ref="C46:G46"/>
    <mergeCell ref="K46:P46"/>
    <mergeCell ref="C47:G47"/>
    <mergeCell ref="K47:P47"/>
    <mergeCell ref="V59:AA60"/>
    <mergeCell ref="C61:G61"/>
    <mergeCell ref="H61:I61"/>
    <mergeCell ref="J61:M61"/>
    <mergeCell ref="N61:U61"/>
    <mergeCell ref="V61:AA64"/>
    <mergeCell ref="C64:G64"/>
    <mergeCell ref="H64:I64"/>
    <mergeCell ref="J64:M64"/>
    <mergeCell ref="N64:U64"/>
    <mergeCell ref="C62:G62"/>
    <mergeCell ref="H62:I62"/>
    <mergeCell ref="J62:M62"/>
    <mergeCell ref="N62:U62"/>
    <mergeCell ref="C63:G63"/>
    <mergeCell ref="H63:I63"/>
    <mergeCell ref="J63:M63"/>
    <mergeCell ref="N63:U63"/>
    <mergeCell ref="C59:G60"/>
    <mergeCell ref="H59:I60"/>
    <mergeCell ref="J59:M60"/>
    <mergeCell ref="N59:U60"/>
    <mergeCell ref="H68:I68"/>
    <mergeCell ref="J68:M68"/>
    <mergeCell ref="N68:U68"/>
    <mergeCell ref="C69:G69"/>
    <mergeCell ref="H69:I69"/>
    <mergeCell ref="J69:M69"/>
    <mergeCell ref="N69:U69"/>
    <mergeCell ref="V65:AA68"/>
    <mergeCell ref="C66:G66"/>
    <mergeCell ref="H66:I66"/>
    <mergeCell ref="J66:M66"/>
    <mergeCell ref="N66:U66"/>
    <mergeCell ref="C67:G67"/>
    <mergeCell ref="H67:I67"/>
    <mergeCell ref="J67:M67"/>
    <mergeCell ref="N67:U67"/>
    <mergeCell ref="C68:G68"/>
    <mergeCell ref="C65:G65"/>
    <mergeCell ref="H65:I65"/>
    <mergeCell ref="J65:M65"/>
    <mergeCell ref="N65:U65"/>
    <mergeCell ref="H72:I72"/>
    <mergeCell ref="J72:M72"/>
    <mergeCell ref="N72:U72"/>
    <mergeCell ref="C73:G73"/>
    <mergeCell ref="H73:I73"/>
    <mergeCell ref="J73:M73"/>
    <mergeCell ref="N73:U73"/>
    <mergeCell ref="V69:AA72"/>
    <mergeCell ref="C70:G70"/>
    <mergeCell ref="H70:I70"/>
    <mergeCell ref="J70:M70"/>
    <mergeCell ref="N70:U70"/>
    <mergeCell ref="C71:G71"/>
    <mergeCell ref="H71:I71"/>
    <mergeCell ref="J71:M71"/>
    <mergeCell ref="N71:U71"/>
    <mergeCell ref="C72:G72"/>
    <mergeCell ref="H76:I76"/>
    <mergeCell ref="J76:M76"/>
    <mergeCell ref="N76:U76"/>
    <mergeCell ref="V73:AA76"/>
    <mergeCell ref="C74:G74"/>
    <mergeCell ref="H74:I74"/>
    <mergeCell ref="J74:M74"/>
    <mergeCell ref="N74:U74"/>
    <mergeCell ref="C75:G75"/>
    <mergeCell ref="H75:I75"/>
    <mergeCell ref="J75:M75"/>
    <mergeCell ref="N75:U75"/>
    <mergeCell ref="C76:G76"/>
  </mergeCells>
  <pageMargins left="0.70866141732283472" right="0.70866141732283472" top="0.74803149606299213" bottom="1.1098214285714285" header="0.31496062992125984" footer="0.31496062992125984"/>
  <pageSetup scale="50" fitToHeight="0" orientation="portrait" r:id="rId1"/>
  <headerFooter>
    <oddFooter>&amp;LCalle 26 No.57-41 Torre 8, Piso 8 CEMSA – C.P. 111321
PBX: 3779555 – Información: Línea 195
www.umv.gov.co&amp;CDESI-FM-007
&amp;P de &amp;N</oddFooter>
  </headerFooter>
  <rowBreaks count="2" manualBreakCount="2">
    <brk id="41" min="1" max="27" man="1"/>
    <brk id="51" min="1" max="2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0"/>
  <sheetViews>
    <sheetView view="pageBreakPreview" topLeftCell="A16" zoomScaleNormal="100" zoomScaleSheetLayoutView="100" zoomScalePageLayoutView="70" workbookViewId="0">
      <selection activeCell="I18" sqref="I18:AA18"/>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628</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1524" t="s">
        <v>629</v>
      </c>
      <c r="J10" s="768"/>
      <c r="K10" s="768"/>
      <c r="L10" s="768"/>
      <c r="M10" s="768"/>
      <c r="N10" s="768"/>
      <c r="O10" s="768"/>
      <c r="P10" s="768"/>
      <c r="Q10" s="769"/>
      <c r="R10" s="620" t="s">
        <v>8</v>
      </c>
      <c r="S10" s="621"/>
      <c r="T10" s="621"/>
      <c r="U10" s="622"/>
      <c r="V10" s="574" t="s">
        <v>9</v>
      </c>
      <c r="W10" s="575"/>
      <c r="X10" s="575"/>
      <c r="Y10" s="575"/>
      <c r="Z10" s="575"/>
      <c r="AA10" s="576"/>
      <c r="AB10" s="10"/>
    </row>
    <row r="11" spans="2:28" ht="19.5" customHeight="1" thickBot="1" x14ac:dyDescent="0.25">
      <c r="B11" s="9"/>
      <c r="C11" s="602"/>
      <c r="D11" s="603"/>
      <c r="E11" s="603"/>
      <c r="F11" s="603"/>
      <c r="G11" s="603"/>
      <c r="H11" s="604"/>
      <c r="I11" s="770"/>
      <c r="J11" s="771"/>
      <c r="K11" s="771"/>
      <c r="L11" s="771"/>
      <c r="M11" s="771"/>
      <c r="N11" s="771"/>
      <c r="O11" s="771"/>
      <c r="P11" s="771"/>
      <c r="Q11" s="772"/>
      <c r="R11" s="564" t="s">
        <v>630</v>
      </c>
      <c r="S11" s="623"/>
      <c r="T11" s="623"/>
      <c r="U11" s="624"/>
      <c r="V11" s="598">
        <v>4</v>
      </c>
      <c r="W11" s="625"/>
      <c r="X11" s="625"/>
      <c r="Y11" s="625"/>
      <c r="Z11" s="625"/>
      <c r="AA11" s="626"/>
      <c r="AB11" s="10"/>
    </row>
    <row r="12" spans="2:28" ht="10.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785" t="s">
        <v>631</v>
      </c>
      <c r="J13" s="786"/>
      <c r="K13" s="786"/>
      <c r="L13" s="786"/>
      <c r="M13" s="786"/>
      <c r="N13" s="786"/>
      <c r="O13" s="786"/>
      <c r="P13" s="786"/>
      <c r="Q13" s="786"/>
      <c r="R13" s="786"/>
      <c r="S13" s="787"/>
      <c r="T13" s="599" t="s">
        <v>13</v>
      </c>
      <c r="U13" s="600"/>
      <c r="V13" s="600"/>
      <c r="W13" s="600"/>
      <c r="X13" s="600"/>
      <c r="Y13" s="600"/>
      <c r="Z13" s="600"/>
      <c r="AA13" s="601"/>
      <c r="AB13" s="22"/>
    </row>
    <row r="14" spans="2:28" ht="51" customHeight="1" thickBot="1" x14ac:dyDescent="0.25">
      <c r="B14" s="14"/>
      <c r="C14" s="602"/>
      <c r="D14" s="603"/>
      <c r="E14" s="603"/>
      <c r="F14" s="603"/>
      <c r="G14" s="603"/>
      <c r="H14" s="604"/>
      <c r="I14" s="788"/>
      <c r="J14" s="789"/>
      <c r="K14" s="789"/>
      <c r="L14" s="789"/>
      <c r="M14" s="789"/>
      <c r="N14" s="789"/>
      <c r="O14" s="789"/>
      <c r="P14" s="789"/>
      <c r="Q14" s="789"/>
      <c r="R14" s="789"/>
      <c r="S14" s="790"/>
      <c r="T14" s="611" t="s">
        <v>14</v>
      </c>
      <c r="U14" s="612"/>
      <c r="V14" s="612"/>
      <c r="W14" s="612"/>
      <c r="X14" s="612"/>
      <c r="Y14" s="612"/>
      <c r="Z14" s="612"/>
      <c r="AA14" s="613"/>
      <c r="AB14" s="22"/>
    </row>
    <row r="15" spans="2:28" ht="9.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0.75" customHeight="1" thickBot="1" x14ac:dyDescent="0.25">
      <c r="B16" s="14"/>
      <c r="C16" s="558" t="s">
        <v>15</v>
      </c>
      <c r="D16" s="559"/>
      <c r="E16" s="559"/>
      <c r="F16" s="559"/>
      <c r="G16" s="559"/>
      <c r="H16" s="560"/>
      <c r="I16" s="1525" t="s">
        <v>632</v>
      </c>
      <c r="J16" s="1526"/>
      <c r="K16" s="1526"/>
      <c r="L16" s="1526"/>
      <c r="M16" s="1526"/>
      <c r="N16" s="1526"/>
      <c r="O16" s="1526"/>
      <c r="P16" s="1526"/>
      <c r="Q16" s="1526"/>
      <c r="R16" s="1526"/>
      <c r="S16" s="1526"/>
      <c r="T16" s="1526"/>
      <c r="U16" s="1526"/>
      <c r="V16" s="1526"/>
      <c r="W16" s="1526"/>
      <c r="X16" s="1526"/>
      <c r="Y16" s="1526"/>
      <c r="Z16" s="1526"/>
      <c r="AA16" s="1527"/>
      <c r="AB16" s="22"/>
    </row>
    <row r="17" spans="2:28" ht="11.2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62.25" customHeight="1" thickBot="1" x14ac:dyDescent="0.25">
      <c r="B18" s="14"/>
      <c r="C18" s="558" t="s">
        <v>325</v>
      </c>
      <c r="D18" s="559"/>
      <c r="E18" s="559"/>
      <c r="F18" s="559"/>
      <c r="G18" s="559"/>
      <c r="H18" s="560"/>
      <c r="I18" s="1525" t="s">
        <v>633</v>
      </c>
      <c r="J18" s="1526"/>
      <c r="K18" s="1526"/>
      <c r="L18" s="1526"/>
      <c r="M18" s="1526"/>
      <c r="N18" s="1526"/>
      <c r="O18" s="1526"/>
      <c r="P18" s="1526"/>
      <c r="Q18" s="1526"/>
      <c r="R18" s="1526"/>
      <c r="S18" s="1526"/>
      <c r="T18" s="1526"/>
      <c r="U18" s="1526"/>
      <c r="V18" s="1526"/>
      <c r="W18" s="1526"/>
      <c r="X18" s="1526"/>
      <c r="Y18" s="1526"/>
      <c r="Z18" s="1526"/>
      <c r="AA18" s="1527"/>
      <c r="AB18" s="22"/>
    </row>
    <row r="19" spans="2:28" ht="8.2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385</v>
      </c>
      <c r="J20" s="590"/>
      <c r="K20" s="590"/>
      <c r="L20" s="591"/>
      <c r="M20" s="574" t="s">
        <v>21</v>
      </c>
      <c r="N20" s="575"/>
      <c r="O20" s="575"/>
      <c r="P20" s="575"/>
      <c r="Q20" s="575"/>
      <c r="R20" s="575"/>
      <c r="S20" s="576"/>
      <c r="T20" s="574" t="s">
        <v>22</v>
      </c>
      <c r="U20" s="575"/>
      <c r="V20" s="575"/>
      <c r="W20" s="575"/>
      <c r="X20" s="575"/>
      <c r="Y20" s="575"/>
      <c r="Z20" s="575"/>
      <c r="AA20" s="576"/>
      <c r="AB20" s="22"/>
    </row>
    <row r="21" spans="2:28" ht="17.25"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86</v>
      </c>
      <c r="U21" s="596"/>
      <c r="V21" s="596"/>
      <c r="W21" s="596"/>
      <c r="X21" s="596"/>
      <c r="Y21" s="596"/>
      <c r="Z21" s="596"/>
      <c r="AA21" s="597"/>
      <c r="AB21" s="22"/>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1.7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9.45" customHeight="1" thickBot="1" x14ac:dyDescent="0.25">
      <c r="B24" s="14"/>
      <c r="C24" s="848" t="s">
        <v>634</v>
      </c>
      <c r="D24" s="849"/>
      <c r="E24" s="849"/>
      <c r="F24" s="849"/>
      <c r="G24" s="849"/>
      <c r="H24" s="849"/>
      <c r="I24" s="850"/>
      <c r="J24" s="848" t="s">
        <v>635</v>
      </c>
      <c r="K24" s="849"/>
      <c r="L24" s="849"/>
      <c r="M24" s="849"/>
      <c r="N24" s="849"/>
      <c r="O24" s="849"/>
      <c r="P24" s="850"/>
      <c r="Q24" s="1528" t="s">
        <v>259</v>
      </c>
      <c r="R24" s="1529"/>
      <c r="S24" s="1529"/>
      <c r="T24" s="1529"/>
      <c r="U24" s="1529"/>
      <c r="V24" s="1529"/>
      <c r="W24" s="1529"/>
      <c r="X24" s="1529"/>
      <c r="Y24" s="1529"/>
      <c r="Z24" s="1529"/>
      <c r="AA24" s="1530"/>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62.25" customHeight="1" thickBot="1" x14ac:dyDescent="0.25">
      <c r="B26" s="14"/>
      <c r="C26" s="558" t="s">
        <v>31</v>
      </c>
      <c r="D26" s="559"/>
      <c r="E26" s="559"/>
      <c r="F26" s="559"/>
      <c r="G26" s="559"/>
      <c r="H26" s="560"/>
      <c r="I26" s="1531" t="s">
        <v>636</v>
      </c>
      <c r="J26" s="1532"/>
      <c r="K26" s="1532"/>
      <c r="L26" s="1532"/>
      <c r="M26" s="1532"/>
      <c r="N26" s="1532"/>
      <c r="O26" s="1532"/>
      <c r="P26" s="1532"/>
      <c r="Q26" s="1532"/>
      <c r="R26" s="1532"/>
      <c r="S26" s="1532"/>
      <c r="T26" s="1532"/>
      <c r="U26" s="1532"/>
      <c r="V26" s="1532"/>
      <c r="W26" s="1532"/>
      <c r="X26" s="1532"/>
      <c r="Y26" s="1532"/>
      <c r="Z26" s="1532"/>
      <c r="AA26" s="1533"/>
      <c r="AB26" s="22"/>
    </row>
    <row r="27" spans="2:28" ht="11.2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2" customHeight="1" thickBot="1" x14ac:dyDescent="0.25">
      <c r="B28" s="14"/>
      <c r="C28" s="558" t="s">
        <v>32</v>
      </c>
      <c r="D28" s="559"/>
      <c r="E28" s="559"/>
      <c r="F28" s="559"/>
      <c r="G28" s="559"/>
      <c r="H28" s="560"/>
      <c r="I28" s="564">
        <v>0.48</v>
      </c>
      <c r="J28" s="561"/>
      <c r="K28" s="565" t="s">
        <v>33</v>
      </c>
      <c r="L28" s="566"/>
      <c r="M28" s="566"/>
      <c r="N28" s="567"/>
      <c r="O28" s="571" t="s">
        <v>34</v>
      </c>
      <c r="P28" s="572"/>
      <c r="Q28" s="572"/>
      <c r="R28" s="573"/>
      <c r="S28" s="260"/>
      <c r="T28" s="572" t="s">
        <v>35</v>
      </c>
      <c r="U28" s="572"/>
      <c r="V28" s="573"/>
      <c r="W28" s="49" t="s">
        <v>94</v>
      </c>
      <c r="X28" s="571" t="s">
        <v>37</v>
      </c>
      <c r="Y28" s="572"/>
      <c r="Z28" s="573"/>
      <c r="AA28" s="214"/>
      <c r="AB28" s="22"/>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2.75" customHeight="1" thickBot="1" x14ac:dyDescent="0.25">
      <c r="B32" s="14"/>
      <c r="C32" s="547"/>
      <c r="D32" s="548"/>
      <c r="E32" s="548"/>
      <c r="F32" s="548"/>
      <c r="G32" s="548"/>
      <c r="H32" s="548"/>
      <c r="I32" s="548"/>
      <c r="J32" s="549"/>
      <c r="K32" s="537">
        <v>0</v>
      </c>
      <c r="L32" s="538"/>
      <c r="M32" s="538"/>
      <c r="N32" s="538"/>
      <c r="O32" s="538">
        <v>54</v>
      </c>
      <c r="P32" s="538"/>
      <c r="Q32" s="538"/>
      <c r="R32" s="538"/>
      <c r="S32" s="538">
        <v>55</v>
      </c>
      <c r="T32" s="538"/>
      <c r="U32" s="538">
        <v>59</v>
      </c>
      <c r="V32" s="538"/>
      <c r="W32" s="538"/>
      <c r="X32" s="538">
        <v>60</v>
      </c>
      <c r="Y32" s="538"/>
      <c r="Z32" s="538">
        <v>100</v>
      </c>
      <c r="AA32" s="540"/>
      <c r="AB32" s="22"/>
    </row>
    <row r="33" spans="2:28" ht="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0.5" customHeight="1"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32.25" customHeight="1" thickBot="1" x14ac:dyDescent="0.25">
      <c r="B35" s="20"/>
      <c r="C35" s="926" t="s">
        <v>45</v>
      </c>
      <c r="D35" s="927"/>
      <c r="E35" s="927"/>
      <c r="F35" s="927"/>
      <c r="G35" s="928"/>
      <c r="H35" s="228" t="s">
        <v>637</v>
      </c>
      <c r="I35" s="228" t="s">
        <v>638</v>
      </c>
      <c r="J35" s="228" t="s">
        <v>98</v>
      </c>
      <c r="K35" s="1382" t="s">
        <v>49</v>
      </c>
      <c r="L35" s="1383"/>
      <c r="M35" s="1383"/>
      <c r="N35" s="1383"/>
      <c r="O35" s="1383"/>
      <c r="P35" s="1383"/>
      <c r="Q35" s="1383"/>
      <c r="R35" s="1383"/>
      <c r="S35" s="1383"/>
      <c r="T35" s="1383"/>
      <c r="U35" s="1383"/>
      <c r="V35" s="1383"/>
      <c r="W35" s="1383"/>
      <c r="X35" s="1383"/>
      <c r="Y35" s="1383"/>
      <c r="Z35" s="1383"/>
      <c r="AA35" s="1384"/>
      <c r="AB35" s="22"/>
    </row>
    <row r="36" spans="2:28" s="263" customFormat="1" ht="45.6" customHeight="1" x14ac:dyDescent="0.25">
      <c r="B36" s="261"/>
      <c r="C36" s="664" t="s">
        <v>107</v>
      </c>
      <c r="D36" s="1534"/>
      <c r="E36" s="1534"/>
      <c r="F36" s="1534"/>
      <c r="G36" s="1535"/>
      <c r="H36" s="206">
        <v>3520</v>
      </c>
      <c r="I36" s="206">
        <v>3899</v>
      </c>
      <c r="J36" s="262">
        <f>+H36/I36</f>
        <v>0.90279558861246478</v>
      </c>
      <c r="K36" s="1442" t="s">
        <v>639</v>
      </c>
      <c r="L36" s="1443"/>
      <c r="M36" s="1443"/>
      <c r="N36" s="1443"/>
      <c r="O36" s="1443"/>
      <c r="P36" s="1443"/>
      <c r="Q36" s="1443"/>
      <c r="R36" s="1443"/>
      <c r="S36" s="1443"/>
      <c r="T36" s="1443"/>
      <c r="U36" s="1443"/>
      <c r="V36" s="1443"/>
      <c r="W36" s="1443"/>
      <c r="X36" s="1443"/>
      <c r="Y36" s="1443"/>
      <c r="Z36" s="1443"/>
      <c r="AA36" s="1444"/>
      <c r="AB36" s="31"/>
    </row>
    <row r="37" spans="2:28" s="263" customFormat="1" ht="101.45" customHeight="1" x14ac:dyDescent="0.25">
      <c r="B37" s="261"/>
      <c r="C37" s="664" t="s">
        <v>186</v>
      </c>
      <c r="D37" s="1534"/>
      <c r="E37" s="1534"/>
      <c r="F37" s="1534"/>
      <c r="G37" s="1535"/>
      <c r="H37" s="209">
        <v>3760</v>
      </c>
      <c r="I37" s="206">
        <v>4372</v>
      </c>
      <c r="J37" s="262">
        <f>+H37/I37</f>
        <v>0.86001829826166509</v>
      </c>
      <c r="K37" s="1442" t="s">
        <v>640</v>
      </c>
      <c r="L37" s="1443"/>
      <c r="M37" s="1443"/>
      <c r="N37" s="1443"/>
      <c r="O37" s="1443"/>
      <c r="P37" s="1443"/>
      <c r="Q37" s="1443"/>
      <c r="R37" s="1443"/>
      <c r="S37" s="1443"/>
      <c r="T37" s="1443"/>
      <c r="U37" s="1443"/>
      <c r="V37" s="1443"/>
      <c r="W37" s="1443"/>
      <c r="X37" s="1443"/>
      <c r="Y37" s="1443"/>
      <c r="Z37" s="1443"/>
      <c r="AA37" s="1444"/>
      <c r="AB37" s="31"/>
    </row>
    <row r="38" spans="2:28" s="263" customFormat="1" ht="45.6" customHeight="1" x14ac:dyDescent="0.25">
      <c r="B38" s="261"/>
      <c r="C38" s="664" t="s">
        <v>641</v>
      </c>
      <c r="D38" s="1534"/>
      <c r="E38" s="1534"/>
      <c r="F38" s="1534"/>
      <c r="G38" s="1535"/>
      <c r="H38" s="209"/>
      <c r="I38" s="264"/>
      <c r="J38" s="262" t="e">
        <f>+H38/I38</f>
        <v>#DIV/0!</v>
      </c>
      <c r="K38" s="1536"/>
      <c r="L38" s="1537"/>
      <c r="M38" s="1537"/>
      <c r="N38" s="1537"/>
      <c r="O38" s="1537"/>
      <c r="P38" s="1537"/>
      <c r="Q38" s="1537"/>
      <c r="R38" s="1537"/>
      <c r="S38" s="1537"/>
      <c r="T38" s="1537"/>
      <c r="U38" s="1537"/>
      <c r="V38" s="1537"/>
      <c r="W38" s="1537"/>
      <c r="X38" s="1537"/>
      <c r="Y38" s="1537"/>
      <c r="Z38" s="1537"/>
      <c r="AA38" s="1538"/>
      <c r="AB38" s="31"/>
    </row>
    <row r="39" spans="2:28" s="263" customFormat="1" ht="45.6" customHeight="1" thickBot="1" x14ac:dyDescent="0.3">
      <c r="B39" s="261"/>
      <c r="C39" s="664" t="s">
        <v>395</v>
      </c>
      <c r="D39" s="1534"/>
      <c r="E39" s="1534"/>
      <c r="F39" s="1534"/>
      <c r="G39" s="1535"/>
      <c r="H39" s="209"/>
      <c r="I39" s="209"/>
      <c r="J39" s="262" t="e">
        <f>+H39/I39</f>
        <v>#DIV/0!</v>
      </c>
      <c r="K39" s="1536"/>
      <c r="L39" s="1537"/>
      <c r="M39" s="1537"/>
      <c r="N39" s="1537"/>
      <c r="O39" s="1537"/>
      <c r="P39" s="1537"/>
      <c r="Q39" s="1537"/>
      <c r="R39" s="1537"/>
      <c r="S39" s="1537"/>
      <c r="T39" s="1537"/>
      <c r="U39" s="1537"/>
      <c r="V39" s="1537"/>
      <c r="W39" s="1537"/>
      <c r="X39" s="1537"/>
      <c r="Y39" s="1537"/>
      <c r="Z39" s="1537"/>
      <c r="AA39" s="1538"/>
      <c r="AB39" s="31"/>
    </row>
    <row r="40" spans="2:28" s="21" customFormat="1" ht="13.5" customHeight="1" thickBot="1" x14ac:dyDescent="0.25">
      <c r="B40" s="20"/>
      <c r="C40" s="946" t="s">
        <v>68</v>
      </c>
      <c r="D40" s="947"/>
      <c r="E40" s="947"/>
      <c r="F40" s="947"/>
      <c r="G40" s="948"/>
      <c r="H40" s="265">
        <f>SUM(H36:H39)</f>
        <v>7280</v>
      </c>
      <c r="I40" s="265">
        <f>SUM(I36:I39)</f>
        <v>8271</v>
      </c>
      <c r="J40" s="266">
        <f>+H40/I40</f>
        <v>0.88018377463426434</v>
      </c>
      <c r="K40" s="1539"/>
      <c r="L40" s="949"/>
      <c r="M40" s="949"/>
      <c r="N40" s="949"/>
      <c r="O40" s="949"/>
      <c r="P40" s="949"/>
      <c r="Q40" s="949"/>
      <c r="R40" s="949"/>
      <c r="S40" s="949"/>
      <c r="T40" s="949"/>
      <c r="U40" s="949"/>
      <c r="V40" s="949"/>
      <c r="W40" s="949"/>
      <c r="X40" s="949"/>
      <c r="Y40" s="949"/>
      <c r="Z40" s="949"/>
      <c r="AA40" s="950"/>
      <c r="AB40" s="22"/>
    </row>
    <row r="41" spans="2:28" s="21" customFormat="1" ht="5.25" customHeight="1" x14ac:dyDescent="0.2">
      <c r="B41" s="20"/>
      <c r="C41" s="89"/>
      <c r="D41" s="89"/>
      <c r="E41" s="89"/>
      <c r="F41" s="89"/>
      <c r="G41" s="89"/>
      <c r="H41" s="90"/>
      <c r="I41" s="90"/>
      <c r="J41" s="91"/>
      <c r="K41" s="89"/>
      <c r="L41" s="89"/>
      <c r="M41" s="89"/>
      <c r="N41" s="89"/>
      <c r="O41" s="89"/>
      <c r="P41" s="89"/>
      <c r="Q41" s="89"/>
      <c r="R41" s="89"/>
      <c r="S41" s="89"/>
      <c r="T41" s="89"/>
      <c r="U41" s="89"/>
      <c r="V41" s="89"/>
      <c r="W41" s="89"/>
      <c r="X41" s="89"/>
      <c r="Y41" s="89"/>
      <c r="Z41" s="89"/>
      <c r="AA41" s="89"/>
      <c r="AB41" s="22"/>
    </row>
    <row r="42" spans="2:28" s="21" customFormat="1" ht="6.75" customHeight="1" thickBot="1" x14ac:dyDescent="0.25">
      <c r="B42" s="20"/>
      <c r="C42" s="89"/>
      <c r="D42" s="89"/>
      <c r="E42" s="89"/>
      <c r="F42" s="89"/>
      <c r="G42" s="89"/>
      <c r="H42" s="90"/>
      <c r="I42" s="90"/>
      <c r="J42" s="91"/>
      <c r="K42" s="89"/>
      <c r="L42" s="89"/>
      <c r="M42" s="89"/>
      <c r="N42" s="89"/>
      <c r="O42" s="89"/>
      <c r="P42" s="89"/>
      <c r="Q42" s="89"/>
      <c r="R42" s="89"/>
      <c r="S42" s="89"/>
      <c r="T42" s="89"/>
      <c r="U42" s="89"/>
      <c r="V42" s="89"/>
      <c r="W42" s="89"/>
      <c r="X42" s="89"/>
      <c r="Y42" s="89"/>
      <c r="Z42" s="89"/>
      <c r="AA42" s="89"/>
      <c r="AB42" s="22"/>
    </row>
    <row r="43" spans="2:28" s="21" customFormat="1" ht="13.9" customHeight="1" x14ac:dyDescent="0.2">
      <c r="B43" s="20"/>
      <c r="C43" s="932" t="s">
        <v>69</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4"/>
      <c r="AB43" s="22"/>
    </row>
    <row r="44" spans="2:28" ht="13.9" customHeight="1" thickBot="1" x14ac:dyDescent="0.25">
      <c r="B44" s="14"/>
      <c r="C44" s="935"/>
      <c r="D44" s="936"/>
      <c r="E44" s="936"/>
      <c r="F44" s="936"/>
      <c r="G44" s="936"/>
      <c r="H44" s="936"/>
      <c r="I44" s="936"/>
      <c r="J44" s="936"/>
      <c r="K44" s="936"/>
      <c r="L44" s="936"/>
      <c r="M44" s="936"/>
      <c r="N44" s="936"/>
      <c r="O44" s="936"/>
      <c r="P44" s="936"/>
      <c r="Q44" s="936"/>
      <c r="R44" s="936"/>
      <c r="S44" s="936"/>
      <c r="T44" s="936"/>
      <c r="U44" s="936"/>
      <c r="V44" s="936"/>
      <c r="W44" s="936"/>
      <c r="X44" s="936"/>
      <c r="Y44" s="936"/>
      <c r="Z44" s="936"/>
      <c r="AA44" s="937"/>
      <c r="AB44" s="22"/>
    </row>
    <row r="45" spans="2:28" ht="31.9" customHeight="1" x14ac:dyDescent="0.2">
      <c r="B45" s="14"/>
      <c r="C45" s="767" t="s">
        <v>396</v>
      </c>
      <c r="D45" s="938"/>
      <c r="E45" s="938"/>
      <c r="F45" s="938"/>
      <c r="G45" s="938"/>
      <c r="H45" s="938"/>
      <c r="I45" s="938"/>
      <c r="J45" s="938"/>
      <c r="K45" s="938"/>
      <c r="L45" s="938"/>
      <c r="M45" s="938"/>
      <c r="N45" s="938"/>
      <c r="O45" s="938"/>
      <c r="P45" s="938"/>
      <c r="Q45" s="938"/>
      <c r="R45" s="938"/>
      <c r="S45" s="938"/>
      <c r="T45" s="938"/>
      <c r="U45" s="938"/>
      <c r="V45" s="938"/>
      <c r="W45" s="938"/>
      <c r="X45" s="938"/>
      <c r="Y45" s="938"/>
      <c r="Z45" s="938"/>
      <c r="AA45" s="939"/>
      <c r="AB45" s="22"/>
    </row>
    <row r="46" spans="2:28" ht="31.9" customHeight="1" x14ac:dyDescent="0.2">
      <c r="B46" s="14"/>
      <c r="C46" s="940"/>
      <c r="D46" s="941"/>
      <c r="E46" s="941"/>
      <c r="F46" s="941"/>
      <c r="G46" s="941"/>
      <c r="H46" s="941"/>
      <c r="I46" s="941"/>
      <c r="J46" s="941"/>
      <c r="K46" s="941"/>
      <c r="L46" s="941"/>
      <c r="M46" s="941"/>
      <c r="N46" s="941"/>
      <c r="O46" s="941"/>
      <c r="P46" s="941"/>
      <c r="Q46" s="941"/>
      <c r="R46" s="941"/>
      <c r="S46" s="941"/>
      <c r="T46" s="941"/>
      <c r="U46" s="941"/>
      <c r="V46" s="941"/>
      <c r="W46" s="941"/>
      <c r="X46" s="941"/>
      <c r="Y46" s="941"/>
      <c r="Z46" s="941"/>
      <c r="AA46" s="942"/>
      <c r="AB46" s="22"/>
    </row>
    <row r="47" spans="2:28" ht="31.9" customHeight="1" x14ac:dyDescent="0.2">
      <c r="B47" s="14"/>
      <c r="C47" s="940"/>
      <c r="D47" s="941"/>
      <c r="E47" s="941"/>
      <c r="F47" s="941"/>
      <c r="G47" s="941"/>
      <c r="H47" s="941"/>
      <c r="I47" s="941"/>
      <c r="J47" s="941"/>
      <c r="K47" s="941"/>
      <c r="L47" s="941"/>
      <c r="M47" s="941"/>
      <c r="N47" s="941"/>
      <c r="O47" s="941"/>
      <c r="P47" s="941"/>
      <c r="Q47" s="941"/>
      <c r="R47" s="941"/>
      <c r="S47" s="941"/>
      <c r="T47" s="941"/>
      <c r="U47" s="941"/>
      <c r="V47" s="941"/>
      <c r="W47" s="941"/>
      <c r="X47" s="941"/>
      <c r="Y47" s="941"/>
      <c r="Z47" s="941"/>
      <c r="AA47" s="942"/>
      <c r="AB47" s="22"/>
    </row>
    <row r="48" spans="2:28" ht="31.9" customHeight="1" x14ac:dyDescent="0.2">
      <c r="B48" s="14"/>
      <c r="C48" s="940"/>
      <c r="D48" s="941"/>
      <c r="E48" s="941"/>
      <c r="F48" s="941"/>
      <c r="G48" s="941"/>
      <c r="H48" s="941"/>
      <c r="I48" s="941"/>
      <c r="J48" s="941"/>
      <c r="K48" s="941"/>
      <c r="L48" s="941"/>
      <c r="M48" s="941"/>
      <c r="N48" s="941"/>
      <c r="O48" s="941"/>
      <c r="P48" s="941"/>
      <c r="Q48" s="941"/>
      <c r="R48" s="941"/>
      <c r="S48" s="941"/>
      <c r="T48" s="941"/>
      <c r="U48" s="941"/>
      <c r="V48" s="941"/>
      <c r="W48" s="941"/>
      <c r="X48" s="941"/>
      <c r="Y48" s="941"/>
      <c r="Z48" s="941"/>
      <c r="AA48" s="942"/>
      <c r="AB48" s="22"/>
    </row>
    <row r="49" spans="2:28" ht="31.9" customHeight="1" x14ac:dyDescent="0.2">
      <c r="B49" s="14"/>
      <c r="C49" s="940"/>
      <c r="D49" s="941"/>
      <c r="E49" s="941"/>
      <c r="F49" s="941"/>
      <c r="G49" s="941"/>
      <c r="H49" s="941"/>
      <c r="I49" s="941"/>
      <c r="J49" s="941"/>
      <c r="K49" s="941"/>
      <c r="L49" s="941"/>
      <c r="M49" s="941"/>
      <c r="N49" s="941"/>
      <c r="O49" s="941"/>
      <c r="P49" s="941"/>
      <c r="Q49" s="941"/>
      <c r="R49" s="941"/>
      <c r="S49" s="941"/>
      <c r="T49" s="941"/>
      <c r="U49" s="941"/>
      <c r="V49" s="941"/>
      <c r="W49" s="941"/>
      <c r="X49" s="941"/>
      <c r="Y49" s="941"/>
      <c r="Z49" s="941"/>
      <c r="AA49" s="942"/>
      <c r="AB49" s="22"/>
    </row>
    <row r="50" spans="2:28" ht="31.9" customHeight="1" x14ac:dyDescent="0.2">
      <c r="B50" s="14"/>
      <c r="C50" s="940"/>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2"/>
      <c r="AB50" s="22"/>
    </row>
    <row r="51" spans="2:28" ht="31.9" customHeight="1" x14ac:dyDescent="0.2">
      <c r="B51" s="14"/>
      <c r="C51" s="940"/>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2"/>
      <c r="AB51" s="22"/>
    </row>
    <row r="52" spans="2:28" ht="4.5" hidden="1" customHeight="1" x14ac:dyDescent="0.2">
      <c r="B52" s="35"/>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37"/>
    </row>
    <row r="53" spans="2:28" ht="15" thickBot="1" x14ac:dyDescent="0.25">
      <c r="B53" s="38"/>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40"/>
    </row>
    <row r="54" spans="2:28" ht="15.75" x14ac:dyDescent="0.2">
      <c r="B54" s="41"/>
      <c r="C54" s="1540" t="s">
        <v>45</v>
      </c>
      <c r="D54" s="1541"/>
      <c r="E54" s="1541"/>
      <c r="F54" s="1541"/>
      <c r="G54" s="1542"/>
      <c r="H54" s="1549" t="s">
        <v>71</v>
      </c>
      <c r="I54" s="1541"/>
      <c r="J54" s="1541" t="s">
        <v>72</v>
      </c>
      <c r="K54" s="1541"/>
      <c r="L54" s="1541"/>
      <c r="M54" s="1541"/>
      <c r="N54" s="1541" t="s">
        <v>106</v>
      </c>
      <c r="O54" s="1541"/>
      <c r="P54" s="1541"/>
      <c r="Q54" s="1541"/>
      <c r="R54" s="1541"/>
      <c r="S54" s="1541"/>
      <c r="T54" s="1541"/>
      <c r="U54" s="1541"/>
      <c r="V54" s="1552" t="s">
        <v>74</v>
      </c>
      <c r="W54" s="1552"/>
      <c r="X54" s="1552"/>
      <c r="Y54" s="1552"/>
      <c r="Z54" s="1552"/>
      <c r="AA54" s="1553"/>
      <c r="AB54" s="42"/>
    </row>
    <row r="55" spans="2:28" ht="15.75" x14ac:dyDescent="0.2">
      <c r="B55" s="43"/>
      <c r="C55" s="1543"/>
      <c r="D55" s="1544"/>
      <c r="E55" s="1544"/>
      <c r="F55" s="1544"/>
      <c r="G55" s="1545"/>
      <c r="H55" s="1550"/>
      <c r="I55" s="1544"/>
      <c r="J55" s="1544"/>
      <c r="K55" s="1544"/>
      <c r="L55" s="1544"/>
      <c r="M55" s="1544"/>
      <c r="N55" s="1544"/>
      <c r="O55" s="1544"/>
      <c r="P55" s="1544"/>
      <c r="Q55" s="1544"/>
      <c r="R55" s="1544"/>
      <c r="S55" s="1544"/>
      <c r="T55" s="1544"/>
      <c r="U55" s="1544"/>
      <c r="V55" s="1554"/>
      <c r="W55" s="1554"/>
      <c r="X55" s="1554"/>
      <c r="Y55" s="1554"/>
      <c r="Z55" s="1554"/>
      <c r="AA55" s="1555"/>
      <c r="AB55" s="42"/>
    </row>
    <row r="56" spans="2:28" ht="16.5" thickBot="1" x14ac:dyDescent="0.25">
      <c r="B56" s="43"/>
      <c r="C56" s="1546"/>
      <c r="D56" s="1547"/>
      <c r="E56" s="1547"/>
      <c r="F56" s="1547"/>
      <c r="G56" s="1548"/>
      <c r="H56" s="1551"/>
      <c r="I56" s="1547"/>
      <c r="J56" s="1547"/>
      <c r="K56" s="1547"/>
      <c r="L56" s="1547"/>
      <c r="M56" s="1547"/>
      <c r="N56" s="1547"/>
      <c r="O56" s="1547"/>
      <c r="P56" s="1547"/>
      <c r="Q56" s="1547"/>
      <c r="R56" s="1547"/>
      <c r="S56" s="1547"/>
      <c r="T56" s="1547"/>
      <c r="U56" s="1547"/>
      <c r="V56" s="1556"/>
      <c r="W56" s="1556"/>
      <c r="X56" s="1556"/>
      <c r="Y56" s="1556"/>
      <c r="Z56" s="1556"/>
      <c r="AA56" s="1557"/>
      <c r="AB56" s="42"/>
    </row>
    <row r="57" spans="2:28" s="68" customFormat="1" ht="43.9" customHeight="1" x14ac:dyDescent="0.25">
      <c r="B57" s="66"/>
      <c r="C57" s="664" t="s">
        <v>107</v>
      </c>
      <c r="D57" s="1534"/>
      <c r="E57" s="1534"/>
      <c r="F57" s="1534"/>
      <c r="G57" s="1535"/>
      <c r="H57" s="1564">
        <v>0.85599999999999998</v>
      </c>
      <c r="I57" s="1565"/>
      <c r="J57" s="1564">
        <f>+J36</f>
        <v>0.90279558861246478</v>
      </c>
      <c r="K57" s="1565"/>
      <c r="L57" s="1565"/>
      <c r="M57" s="1565"/>
      <c r="N57" s="1560" t="s">
        <v>642</v>
      </c>
      <c r="O57" s="1561"/>
      <c r="P57" s="1561"/>
      <c r="Q57" s="1561"/>
      <c r="R57" s="1561"/>
      <c r="S57" s="1561"/>
      <c r="T57" s="1561"/>
      <c r="U57" s="1562"/>
      <c r="V57" s="1560" t="s">
        <v>643</v>
      </c>
      <c r="W57" s="1561"/>
      <c r="X57" s="1561"/>
      <c r="Y57" s="1561"/>
      <c r="Z57" s="1561"/>
      <c r="AA57" s="1563"/>
      <c r="AB57" s="67"/>
    </row>
    <row r="58" spans="2:28" s="68" customFormat="1" ht="43.9" customHeight="1" x14ac:dyDescent="0.25">
      <c r="B58" s="66"/>
      <c r="C58" s="664" t="s">
        <v>186</v>
      </c>
      <c r="D58" s="1534"/>
      <c r="E58" s="1534"/>
      <c r="F58" s="1534"/>
      <c r="G58" s="1535"/>
      <c r="H58" s="1558">
        <v>0.88160000000000005</v>
      </c>
      <c r="I58" s="1559"/>
      <c r="J58" s="1558">
        <f>+J37</f>
        <v>0.86001829826166509</v>
      </c>
      <c r="K58" s="1559"/>
      <c r="L58" s="1559"/>
      <c r="M58" s="1559"/>
      <c r="N58" s="1560" t="s">
        <v>644</v>
      </c>
      <c r="O58" s="1561"/>
      <c r="P58" s="1561"/>
      <c r="Q58" s="1561"/>
      <c r="R58" s="1561"/>
      <c r="S58" s="1561"/>
      <c r="T58" s="1561"/>
      <c r="U58" s="1562"/>
      <c r="V58" s="1560" t="s">
        <v>643</v>
      </c>
      <c r="W58" s="1561"/>
      <c r="X58" s="1561"/>
      <c r="Y58" s="1561"/>
      <c r="Z58" s="1561"/>
      <c r="AA58" s="1563"/>
      <c r="AB58" s="67"/>
    </row>
    <row r="59" spans="2:28" s="68" customFormat="1" ht="43.9" customHeight="1" x14ac:dyDescent="0.25">
      <c r="B59" s="66"/>
      <c r="C59" s="664" t="s">
        <v>641</v>
      </c>
      <c r="D59" s="1534"/>
      <c r="E59" s="1534"/>
      <c r="F59" s="1534"/>
      <c r="G59" s="1535"/>
      <c r="H59" s="1558">
        <v>0.85150000000000003</v>
      </c>
      <c r="I59" s="1559"/>
      <c r="J59" s="1559"/>
      <c r="K59" s="1559"/>
      <c r="L59" s="1559"/>
      <c r="M59" s="1559"/>
      <c r="N59" s="1574"/>
      <c r="O59" s="1575"/>
      <c r="P59" s="1575"/>
      <c r="Q59" s="1575"/>
      <c r="R59" s="1575"/>
      <c r="S59" s="1575"/>
      <c r="T59" s="1575"/>
      <c r="U59" s="1576"/>
      <c r="V59" s="1574"/>
      <c r="W59" s="1575"/>
      <c r="X59" s="1575"/>
      <c r="Y59" s="1575"/>
      <c r="Z59" s="1575"/>
      <c r="AA59" s="1577"/>
      <c r="AB59" s="67"/>
    </row>
    <row r="60" spans="2:28" s="68" customFormat="1" ht="43.9" customHeight="1" thickBot="1" x14ac:dyDescent="0.3">
      <c r="B60" s="66"/>
      <c r="C60" s="1566" t="s">
        <v>395</v>
      </c>
      <c r="D60" s="1567"/>
      <c r="E60" s="1567"/>
      <c r="F60" s="1567"/>
      <c r="G60" s="1568"/>
      <c r="H60" s="1569">
        <v>0.81100000000000005</v>
      </c>
      <c r="I60" s="1529"/>
      <c r="J60" s="1529"/>
      <c r="K60" s="1529"/>
      <c r="L60" s="1529"/>
      <c r="M60" s="1529"/>
      <c r="N60" s="1570"/>
      <c r="O60" s="1571"/>
      <c r="P60" s="1571"/>
      <c r="Q60" s="1571"/>
      <c r="R60" s="1571"/>
      <c r="S60" s="1571"/>
      <c r="T60" s="1571"/>
      <c r="U60" s="1572"/>
      <c r="V60" s="1570"/>
      <c r="W60" s="1571"/>
      <c r="X60" s="1571"/>
      <c r="Y60" s="1571"/>
      <c r="Z60" s="1571"/>
      <c r="AA60" s="1573"/>
      <c r="AB60" s="67"/>
    </row>
    <row r="61" spans="2:28" x14ac:dyDescent="0.2">
      <c r="B61" s="45"/>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46"/>
    </row>
    <row r="62" spans="2:28" x14ac:dyDescent="0.2">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row>
    <row r="63" spans="2:28" x14ac:dyDescent="0.2">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row>
    <row r="100" ht="6" customHeight="1" x14ac:dyDescent="0.2"/>
  </sheetData>
  <mergeCells count="97">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D106"/>
  <sheetViews>
    <sheetView view="pageBreakPreview" topLeftCell="A16" zoomScaleNormal="100" zoomScaleSheetLayoutView="10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29" width="3.7109375" style="47"/>
    <col min="30" max="30" width="37" style="47" customWidth="1"/>
    <col min="31" max="31" width="3.7109375" style="47"/>
    <col min="32" max="32" width="5" style="47" bestFit="1" customWidth="1"/>
    <col min="33"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603</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604</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605</v>
      </c>
      <c r="S11" s="623"/>
      <c r="T11" s="623"/>
      <c r="U11" s="624"/>
      <c r="V11" s="598">
        <v>4</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7.25" customHeight="1" x14ac:dyDescent="0.2">
      <c r="B13" s="14"/>
      <c r="C13" s="599" t="s">
        <v>11</v>
      </c>
      <c r="D13" s="600"/>
      <c r="E13" s="600"/>
      <c r="F13" s="600"/>
      <c r="G13" s="600"/>
      <c r="H13" s="601"/>
      <c r="I13" s="657" t="s">
        <v>606</v>
      </c>
      <c r="J13" s="658"/>
      <c r="K13" s="658"/>
      <c r="L13" s="658"/>
      <c r="M13" s="658"/>
      <c r="N13" s="658"/>
      <c r="O13" s="658"/>
      <c r="P13" s="658"/>
      <c r="Q13" s="658"/>
      <c r="R13" s="658"/>
      <c r="S13" s="659"/>
      <c r="T13" s="599" t="s">
        <v>13</v>
      </c>
      <c r="U13" s="600"/>
      <c r="V13" s="600"/>
      <c r="W13" s="600"/>
      <c r="X13" s="600"/>
      <c r="Y13" s="600"/>
      <c r="Z13" s="600"/>
      <c r="AA13" s="601"/>
      <c r="AB13" s="22"/>
    </row>
    <row r="14" spans="2:28" ht="54" customHeight="1" thickBot="1" x14ac:dyDescent="0.25">
      <c r="B14" s="14"/>
      <c r="C14" s="602"/>
      <c r="D14" s="603"/>
      <c r="E14" s="603"/>
      <c r="F14" s="603"/>
      <c r="G14" s="603"/>
      <c r="H14" s="604"/>
      <c r="I14" s="660"/>
      <c r="J14" s="661"/>
      <c r="K14" s="661"/>
      <c r="L14" s="661"/>
      <c r="M14" s="661"/>
      <c r="N14" s="661"/>
      <c r="O14" s="661"/>
      <c r="P14" s="661"/>
      <c r="Q14" s="661"/>
      <c r="R14" s="661"/>
      <c r="S14" s="662"/>
      <c r="T14" s="611" t="s">
        <v>14</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9" customHeight="1" thickBot="1" x14ac:dyDescent="0.25">
      <c r="B16" s="14"/>
      <c r="C16" s="558" t="s">
        <v>15</v>
      </c>
      <c r="D16" s="559"/>
      <c r="E16" s="559"/>
      <c r="F16" s="559"/>
      <c r="G16" s="559"/>
      <c r="H16" s="560"/>
      <c r="I16" s="561" t="s">
        <v>607</v>
      </c>
      <c r="J16" s="562"/>
      <c r="K16" s="562"/>
      <c r="L16" s="562"/>
      <c r="M16" s="562"/>
      <c r="N16" s="562"/>
      <c r="O16" s="562"/>
      <c r="P16" s="562"/>
      <c r="Q16" s="562"/>
      <c r="R16" s="562"/>
      <c r="S16" s="562"/>
      <c r="T16" s="562"/>
      <c r="U16" s="562"/>
      <c r="V16" s="562"/>
      <c r="W16" s="562"/>
      <c r="X16" s="562"/>
      <c r="Y16" s="562"/>
      <c r="Z16" s="562"/>
      <c r="AA16" s="563"/>
      <c r="AB16" s="22"/>
    </row>
    <row r="17" spans="2:30"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30" ht="46.5" customHeight="1" thickBot="1" x14ac:dyDescent="0.25">
      <c r="B18" s="14"/>
      <c r="C18" s="558" t="s">
        <v>325</v>
      </c>
      <c r="D18" s="559"/>
      <c r="E18" s="559"/>
      <c r="F18" s="559"/>
      <c r="G18" s="559"/>
      <c r="H18" s="560"/>
      <c r="I18" s="561" t="s">
        <v>608</v>
      </c>
      <c r="J18" s="562"/>
      <c r="K18" s="562"/>
      <c r="L18" s="562"/>
      <c r="M18" s="562"/>
      <c r="N18" s="562"/>
      <c r="O18" s="562"/>
      <c r="P18" s="562"/>
      <c r="Q18" s="562"/>
      <c r="R18" s="562"/>
      <c r="S18" s="562"/>
      <c r="T18" s="562"/>
      <c r="U18" s="562"/>
      <c r="V18" s="562"/>
      <c r="W18" s="562"/>
      <c r="X18" s="562"/>
      <c r="Y18" s="562"/>
      <c r="Z18" s="562"/>
      <c r="AA18" s="563"/>
      <c r="AB18" s="22"/>
    </row>
    <row r="19" spans="2:30"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30" ht="22.5" customHeight="1" x14ac:dyDescent="0.2">
      <c r="B20" s="14"/>
      <c r="C20" s="583" t="s">
        <v>19</v>
      </c>
      <c r="D20" s="584"/>
      <c r="E20" s="584"/>
      <c r="F20" s="584"/>
      <c r="G20" s="584"/>
      <c r="H20" s="585"/>
      <c r="I20" s="589" t="s">
        <v>609</v>
      </c>
      <c r="J20" s="590"/>
      <c r="K20" s="590"/>
      <c r="L20" s="591"/>
      <c r="M20" s="574" t="s">
        <v>21</v>
      </c>
      <c r="N20" s="575"/>
      <c r="O20" s="575"/>
      <c r="P20" s="575"/>
      <c r="Q20" s="575"/>
      <c r="R20" s="575"/>
      <c r="S20" s="576"/>
      <c r="T20" s="574" t="s">
        <v>22</v>
      </c>
      <c r="U20" s="575"/>
      <c r="V20" s="575"/>
      <c r="W20" s="575"/>
      <c r="X20" s="575"/>
      <c r="Y20" s="575"/>
      <c r="Z20" s="575"/>
      <c r="AA20" s="576"/>
      <c r="AB20" s="22"/>
    </row>
    <row r="21" spans="2:30" ht="30.75" customHeight="1" thickBot="1" x14ac:dyDescent="0.25">
      <c r="B21" s="14"/>
      <c r="C21" s="586"/>
      <c r="D21" s="587"/>
      <c r="E21" s="587"/>
      <c r="F21" s="587"/>
      <c r="G21" s="587"/>
      <c r="H21" s="588"/>
      <c r="I21" s="592"/>
      <c r="J21" s="593"/>
      <c r="K21" s="593"/>
      <c r="L21" s="594"/>
      <c r="M21" s="1578" t="s">
        <v>213</v>
      </c>
      <c r="N21" s="1579"/>
      <c r="O21" s="1579"/>
      <c r="P21" s="1579"/>
      <c r="Q21" s="1579"/>
      <c r="R21" s="1579"/>
      <c r="S21" s="1580"/>
      <c r="T21" s="1581" t="s">
        <v>610</v>
      </c>
      <c r="U21" s="1579"/>
      <c r="V21" s="1579"/>
      <c r="W21" s="1579"/>
      <c r="X21" s="1579"/>
      <c r="Y21" s="1579"/>
      <c r="Z21" s="1579"/>
      <c r="AA21" s="1580"/>
      <c r="AB21" s="22"/>
    </row>
    <row r="22" spans="2:30"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30"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30" ht="37.5" customHeight="1" thickBot="1" x14ac:dyDescent="0.25">
      <c r="B24" s="14"/>
      <c r="C24" s="1582" t="s">
        <v>611</v>
      </c>
      <c r="D24" s="1583"/>
      <c r="E24" s="1583"/>
      <c r="F24" s="1583"/>
      <c r="G24" s="1583"/>
      <c r="H24" s="1583"/>
      <c r="I24" s="1584"/>
      <c r="J24" s="577" t="s">
        <v>612</v>
      </c>
      <c r="K24" s="578"/>
      <c r="L24" s="578"/>
      <c r="M24" s="578"/>
      <c r="N24" s="578"/>
      <c r="O24" s="578"/>
      <c r="P24" s="579"/>
      <c r="Q24" s="580" t="s">
        <v>613</v>
      </c>
      <c r="R24" s="581"/>
      <c r="S24" s="581"/>
      <c r="T24" s="581"/>
      <c r="U24" s="581"/>
      <c r="V24" s="581"/>
      <c r="W24" s="581"/>
      <c r="X24" s="581"/>
      <c r="Y24" s="581"/>
      <c r="Z24" s="581"/>
      <c r="AA24" s="582"/>
      <c r="AB24" s="22"/>
    </row>
    <row r="25" spans="2:30"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30" ht="33" customHeight="1" thickBot="1" x14ac:dyDescent="0.25">
      <c r="B26" s="14"/>
      <c r="C26" s="558" t="s">
        <v>31</v>
      </c>
      <c r="D26" s="559"/>
      <c r="E26" s="559"/>
      <c r="F26" s="559"/>
      <c r="G26" s="559"/>
      <c r="H26" s="560"/>
      <c r="I26" s="561" t="s">
        <v>614</v>
      </c>
      <c r="J26" s="562"/>
      <c r="K26" s="562"/>
      <c r="L26" s="562"/>
      <c r="M26" s="562"/>
      <c r="N26" s="562"/>
      <c r="O26" s="562"/>
      <c r="P26" s="562"/>
      <c r="Q26" s="562"/>
      <c r="R26" s="562"/>
      <c r="S26" s="562"/>
      <c r="T26" s="562"/>
      <c r="U26" s="562"/>
      <c r="V26" s="562"/>
      <c r="W26" s="562"/>
      <c r="X26" s="562"/>
      <c r="Y26" s="562"/>
      <c r="Z26" s="562"/>
      <c r="AA26" s="563"/>
      <c r="AB26" s="22"/>
      <c r="AD26" s="256"/>
    </row>
    <row r="27" spans="2:30"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c r="AD27" s="256"/>
    </row>
    <row r="28" spans="2:30" ht="53.25" customHeight="1" thickBot="1" x14ac:dyDescent="0.25">
      <c r="B28" s="14"/>
      <c r="C28" s="558" t="s">
        <v>32</v>
      </c>
      <c r="D28" s="559"/>
      <c r="E28" s="559"/>
      <c r="F28" s="559"/>
      <c r="G28" s="559"/>
      <c r="H28" s="560"/>
      <c r="I28" s="1585" t="s">
        <v>615</v>
      </c>
      <c r="J28" s="1586"/>
      <c r="K28" s="565" t="s">
        <v>33</v>
      </c>
      <c r="L28" s="566"/>
      <c r="M28" s="566"/>
      <c r="N28" s="567"/>
      <c r="O28" s="568" t="s">
        <v>34</v>
      </c>
      <c r="P28" s="569"/>
      <c r="Q28" s="569"/>
      <c r="R28" s="570"/>
      <c r="S28" s="48"/>
      <c r="T28" s="569" t="s">
        <v>35</v>
      </c>
      <c r="U28" s="569"/>
      <c r="V28" s="570"/>
      <c r="W28" s="49"/>
      <c r="X28" s="571" t="s">
        <v>37</v>
      </c>
      <c r="Y28" s="572"/>
      <c r="Z28" s="573"/>
      <c r="AA28" s="19" t="s">
        <v>94</v>
      </c>
      <c r="AB28" s="22"/>
      <c r="AD28" s="257"/>
    </row>
    <row r="29" spans="2:30"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30"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30"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30" ht="15" customHeight="1" thickBot="1" x14ac:dyDescent="0.25">
      <c r="B32" s="14"/>
      <c r="C32" s="547"/>
      <c r="D32" s="548"/>
      <c r="E32" s="548"/>
      <c r="F32" s="548"/>
      <c r="G32" s="548"/>
      <c r="H32" s="548"/>
      <c r="I32" s="548"/>
      <c r="J32" s="549"/>
      <c r="K32" s="1590">
        <v>4.01</v>
      </c>
      <c r="L32" s="1591"/>
      <c r="M32" s="1591"/>
      <c r="N32" s="1591"/>
      <c r="O32" s="1591">
        <v>6</v>
      </c>
      <c r="P32" s="1591"/>
      <c r="Q32" s="1591"/>
      <c r="R32" s="1591"/>
      <c r="S32" s="1591">
        <v>2.0099999999999998</v>
      </c>
      <c r="T32" s="1591"/>
      <c r="U32" s="1591">
        <v>4</v>
      </c>
      <c r="V32" s="1591"/>
      <c r="W32" s="1591"/>
      <c r="X32" s="1591">
        <v>0.01</v>
      </c>
      <c r="Y32" s="1591"/>
      <c r="Z32" s="1591">
        <v>2</v>
      </c>
      <c r="AA32" s="1592"/>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customHeight="1"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78.75" customHeight="1" thickBot="1" x14ac:dyDescent="0.25">
      <c r="B35" s="20"/>
      <c r="C35" s="877" t="s">
        <v>45</v>
      </c>
      <c r="D35" s="878"/>
      <c r="E35" s="878"/>
      <c r="F35" s="878"/>
      <c r="G35" s="879"/>
      <c r="H35" s="52" t="s">
        <v>616</v>
      </c>
      <c r="I35" s="52" t="s">
        <v>617</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69.75" customHeight="1" x14ac:dyDescent="0.2">
      <c r="B36" s="20"/>
      <c r="C36" s="861" t="s">
        <v>241</v>
      </c>
      <c r="D36" s="862"/>
      <c r="E36" s="862"/>
      <c r="F36" s="862"/>
      <c r="G36" s="863"/>
      <c r="H36" s="159">
        <v>480</v>
      </c>
      <c r="I36" s="159">
        <v>699</v>
      </c>
      <c r="J36" s="258">
        <f>+H36/I36</f>
        <v>0.68669527896995708</v>
      </c>
      <c r="K36" s="1587" t="s">
        <v>618</v>
      </c>
      <c r="L36" s="1588"/>
      <c r="M36" s="1588"/>
      <c r="N36" s="1588"/>
      <c r="O36" s="1588"/>
      <c r="P36" s="1588"/>
      <c r="Q36" s="1588"/>
      <c r="R36" s="1588"/>
      <c r="S36" s="1588"/>
      <c r="T36" s="1588"/>
      <c r="U36" s="1588"/>
      <c r="V36" s="1588"/>
      <c r="W36" s="1588"/>
      <c r="X36" s="1588"/>
      <c r="Y36" s="1588"/>
      <c r="Z36" s="1588"/>
      <c r="AA36" s="1589"/>
      <c r="AB36" s="22"/>
    </row>
    <row r="37" spans="2:28" s="21" customFormat="1" ht="66.75" customHeight="1" x14ac:dyDescent="0.2">
      <c r="B37" s="20"/>
      <c r="C37" s="861" t="s">
        <v>243</v>
      </c>
      <c r="D37" s="862"/>
      <c r="E37" s="862"/>
      <c r="F37" s="862"/>
      <c r="G37" s="863"/>
      <c r="H37" s="161">
        <v>2771</v>
      </c>
      <c r="I37" s="161">
        <v>1440</v>
      </c>
      <c r="J37" s="258">
        <f>+H37/I37</f>
        <v>1.9243055555555555</v>
      </c>
      <c r="K37" s="1587" t="s">
        <v>619</v>
      </c>
      <c r="L37" s="1588"/>
      <c r="M37" s="1588"/>
      <c r="N37" s="1588"/>
      <c r="O37" s="1588"/>
      <c r="P37" s="1588"/>
      <c r="Q37" s="1588"/>
      <c r="R37" s="1588"/>
      <c r="S37" s="1588"/>
      <c r="T37" s="1588"/>
      <c r="U37" s="1588"/>
      <c r="V37" s="1588"/>
      <c r="W37" s="1588"/>
      <c r="X37" s="1588"/>
      <c r="Y37" s="1588"/>
      <c r="Z37" s="1588"/>
      <c r="AA37" s="1589"/>
      <c r="AB37" s="22"/>
    </row>
    <row r="38" spans="2:28" s="21" customFormat="1" ht="79.5" customHeight="1" x14ac:dyDescent="0.2">
      <c r="B38" s="20"/>
      <c r="C38" s="861" t="s">
        <v>245</v>
      </c>
      <c r="D38" s="862"/>
      <c r="E38" s="862"/>
      <c r="F38" s="862"/>
      <c r="G38" s="863"/>
      <c r="H38" s="161"/>
      <c r="I38" s="161"/>
      <c r="J38" s="258" t="e">
        <f>+H38/I38</f>
        <v>#DIV/0!</v>
      </c>
      <c r="K38" s="1593"/>
      <c r="L38" s="1588"/>
      <c r="M38" s="1588"/>
      <c r="N38" s="1588"/>
      <c r="O38" s="1588"/>
      <c r="P38" s="1588"/>
      <c r="Q38" s="1588"/>
      <c r="R38" s="1588"/>
      <c r="S38" s="1588"/>
      <c r="T38" s="1588"/>
      <c r="U38" s="1588"/>
      <c r="V38" s="1588"/>
      <c r="W38" s="1588"/>
      <c r="X38" s="1588"/>
      <c r="Y38" s="1588"/>
      <c r="Z38" s="1588"/>
      <c r="AA38" s="1589"/>
      <c r="AB38" s="22"/>
    </row>
    <row r="39" spans="2:28" s="21" customFormat="1" ht="69" customHeight="1" thickBot="1" x14ac:dyDescent="0.25">
      <c r="B39" s="20"/>
      <c r="C39" s="861" t="s">
        <v>246</v>
      </c>
      <c r="D39" s="862"/>
      <c r="E39" s="862"/>
      <c r="F39" s="862"/>
      <c r="G39" s="863"/>
      <c r="H39" s="161"/>
      <c r="I39" s="161"/>
      <c r="J39" s="258" t="e">
        <f>+H39/I39</f>
        <v>#DIV/0!</v>
      </c>
      <c r="K39" s="1587"/>
      <c r="L39" s="1588"/>
      <c r="M39" s="1588"/>
      <c r="N39" s="1588"/>
      <c r="O39" s="1588"/>
      <c r="P39" s="1588"/>
      <c r="Q39" s="1588"/>
      <c r="R39" s="1588"/>
      <c r="S39" s="1588"/>
      <c r="T39" s="1588"/>
      <c r="U39" s="1588"/>
      <c r="V39" s="1588"/>
      <c r="W39" s="1588"/>
      <c r="X39" s="1588"/>
      <c r="Y39" s="1588"/>
      <c r="Z39" s="1588"/>
      <c r="AA39" s="1589"/>
      <c r="AB39" s="22"/>
    </row>
    <row r="40" spans="2:28" s="21" customFormat="1" ht="15.75" customHeight="1" thickBot="1" x14ac:dyDescent="0.3">
      <c r="B40" s="20"/>
      <c r="C40" s="908" t="s">
        <v>68</v>
      </c>
      <c r="D40" s="909"/>
      <c r="E40" s="909"/>
      <c r="F40" s="909"/>
      <c r="G40" s="910"/>
      <c r="H40" s="217">
        <f>SUM(H36:H39)</f>
        <v>3251</v>
      </c>
      <c r="I40" s="217">
        <f>SUM(I36:I39)</f>
        <v>2139</v>
      </c>
      <c r="J40" s="259">
        <f>H40/I40</f>
        <v>1.51986909770921</v>
      </c>
      <c r="K40" s="911"/>
      <c r="L40" s="912"/>
      <c r="M40" s="912"/>
      <c r="N40" s="912"/>
      <c r="O40" s="912"/>
      <c r="P40" s="912"/>
      <c r="Q40" s="912"/>
      <c r="R40" s="912"/>
      <c r="S40" s="912"/>
      <c r="T40" s="912"/>
      <c r="U40" s="912"/>
      <c r="V40" s="912"/>
      <c r="W40" s="912"/>
      <c r="X40" s="912"/>
      <c r="Y40" s="912"/>
      <c r="Z40" s="912"/>
      <c r="AA40" s="913"/>
      <c r="AB40" s="22"/>
    </row>
    <row r="41" spans="2:28"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22"/>
    </row>
    <row r="42" spans="2:28"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22"/>
    </row>
    <row r="43" spans="2:28"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22"/>
    </row>
    <row r="44" spans="2:28"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22"/>
    </row>
    <row r="45" spans="2:28" x14ac:dyDescent="0.2">
      <c r="B45" s="14"/>
      <c r="C45" s="890" t="s">
        <v>188</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22"/>
    </row>
    <row r="58" spans="2:28"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28"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28"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row>
    <row r="61" spans="2:28"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row>
    <row r="62" spans="2:28" ht="16.5" thickBot="1" x14ac:dyDescent="0.25">
      <c r="B62" s="43"/>
      <c r="C62" s="902"/>
      <c r="D62" s="903"/>
      <c r="E62" s="903"/>
      <c r="F62" s="903"/>
      <c r="G62" s="904"/>
      <c r="H62" s="902"/>
      <c r="I62" s="904"/>
      <c r="J62" s="902"/>
      <c r="K62" s="903"/>
      <c r="L62" s="903"/>
      <c r="M62" s="904"/>
      <c r="N62" s="902"/>
      <c r="O62" s="903"/>
      <c r="P62" s="903"/>
      <c r="Q62" s="903"/>
      <c r="R62" s="903"/>
      <c r="S62" s="903"/>
      <c r="T62" s="903"/>
      <c r="U62" s="904"/>
      <c r="V62" s="1031"/>
      <c r="W62" s="1031"/>
      <c r="X62" s="1031"/>
      <c r="Y62" s="1031"/>
      <c r="Z62" s="1031"/>
      <c r="AA62" s="1032"/>
      <c r="AB62" s="42"/>
    </row>
    <row r="63" spans="2:28" s="68" customFormat="1" ht="175.5" customHeight="1" x14ac:dyDescent="0.25">
      <c r="B63" s="66"/>
      <c r="C63" s="1598" t="s">
        <v>620</v>
      </c>
      <c r="D63" s="1599"/>
      <c r="E63" s="1599"/>
      <c r="F63" s="1599"/>
      <c r="G63" s="1599"/>
      <c r="H63" s="952">
        <v>3.6</v>
      </c>
      <c r="I63" s="952"/>
      <c r="J63" s="1600">
        <f>+J36</f>
        <v>0.68669527896995708</v>
      </c>
      <c r="K63" s="1600"/>
      <c r="L63" s="1600"/>
      <c r="M63" s="1600"/>
      <c r="N63" s="1601" t="s">
        <v>621</v>
      </c>
      <c r="O63" s="1601"/>
      <c r="P63" s="1601"/>
      <c r="Q63" s="1601"/>
      <c r="R63" s="1601"/>
      <c r="S63" s="1601"/>
      <c r="T63" s="1601"/>
      <c r="U63" s="1601"/>
      <c r="V63" s="1601" t="s">
        <v>622</v>
      </c>
      <c r="W63" s="1601"/>
      <c r="X63" s="1601"/>
      <c r="Y63" s="1601"/>
      <c r="Z63" s="1601"/>
      <c r="AA63" s="1602"/>
      <c r="AB63" s="67"/>
    </row>
    <row r="64" spans="2:28" s="68" customFormat="1" ht="142.5" customHeight="1" x14ac:dyDescent="0.25">
      <c r="B64" s="66"/>
      <c r="C64" s="1594" t="s">
        <v>623</v>
      </c>
      <c r="D64" s="1595"/>
      <c r="E64" s="1595"/>
      <c r="F64" s="1595"/>
      <c r="G64" s="1595"/>
      <c r="H64" s="1038">
        <f>+J63</f>
        <v>0.68669527896995708</v>
      </c>
      <c r="I64" s="1038"/>
      <c r="J64" s="1038">
        <v>1.92</v>
      </c>
      <c r="K64" s="1038"/>
      <c r="L64" s="1038"/>
      <c r="M64" s="1038"/>
      <c r="N64" s="1596" t="s">
        <v>624</v>
      </c>
      <c r="O64" s="1596"/>
      <c r="P64" s="1596"/>
      <c r="Q64" s="1596"/>
      <c r="R64" s="1596"/>
      <c r="S64" s="1596"/>
      <c r="T64" s="1596"/>
      <c r="U64" s="1596"/>
      <c r="V64" s="1596" t="s">
        <v>625</v>
      </c>
      <c r="W64" s="1596"/>
      <c r="X64" s="1596"/>
      <c r="Y64" s="1596"/>
      <c r="Z64" s="1596"/>
      <c r="AA64" s="1597"/>
      <c r="AB64" s="67"/>
    </row>
    <row r="65" spans="2:28" s="68" customFormat="1" ht="117.75" customHeight="1" x14ac:dyDescent="0.25">
      <c r="B65" s="66"/>
      <c r="C65" s="1036" t="s">
        <v>626</v>
      </c>
      <c r="D65" s="1037"/>
      <c r="E65" s="1037"/>
      <c r="F65" s="1037"/>
      <c r="G65" s="1037"/>
      <c r="H65" s="1037"/>
      <c r="I65" s="1037"/>
      <c r="J65" s="1037"/>
      <c r="K65" s="1037"/>
      <c r="L65" s="1037"/>
      <c r="M65" s="1037"/>
      <c r="N65" s="1596"/>
      <c r="O65" s="1596"/>
      <c r="P65" s="1596"/>
      <c r="Q65" s="1596"/>
      <c r="R65" s="1596"/>
      <c r="S65" s="1596"/>
      <c r="T65" s="1596"/>
      <c r="U65" s="1596"/>
      <c r="V65" s="1596"/>
      <c r="W65" s="1596"/>
      <c r="X65" s="1596"/>
      <c r="Y65" s="1596"/>
      <c r="Z65" s="1596"/>
      <c r="AA65" s="1597"/>
      <c r="AB65" s="67"/>
    </row>
    <row r="66" spans="2:28" s="68" customFormat="1" ht="134.25" customHeight="1" x14ac:dyDescent="0.25">
      <c r="B66" s="66"/>
      <c r="C66" s="1036" t="s">
        <v>627</v>
      </c>
      <c r="D66" s="1037"/>
      <c r="E66" s="1037"/>
      <c r="F66" s="1037"/>
      <c r="G66" s="1037"/>
      <c r="H66" s="1037"/>
      <c r="I66" s="1037"/>
      <c r="J66" s="1037"/>
      <c r="K66" s="1037"/>
      <c r="L66" s="1037"/>
      <c r="M66" s="1037"/>
      <c r="N66" s="1596"/>
      <c r="O66" s="1596"/>
      <c r="P66" s="1596"/>
      <c r="Q66" s="1596"/>
      <c r="R66" s="1596"/>
      <c r="S66" s="1596"/>
      <c r="T66" s="1596"/>
      <c r="U66" s="1596"/>
      <c r="V66" s="1596"/>
      <c r="W66" s="1596"/>
      <c r="X66" s="1596"/>
      <c r="Y66" s="1596"/>
      <c r="Z66" s="1596"/>
      <c r="AA66" s="1596"/>
      <c r="AB66" s="67"/>
    </row>
    <row r="67" spans="2:28" x14ac:dyDescent="0.2">
      <c r="B67" s="45"/>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46"/>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ax="2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93"/>
  <sheetViews>
    <sheetView showGridLines="0" topLeftCell="A20" zoomScaleNormal="100" zoomScaleSheetLayoutView="100" zoomScalePageLayoutView="70" workbookViewId="0">
      <selection activeCell="H35" sqref="H35:I35"/>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6.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1603" t="s">
        <v>463</v>
      </c>
      <c r="J7" s="1604"/>
      <c r="K7" s="1604"/>
      <c r="L7" s="1604"/>
      <c r="M7" s="1604"/>
      <c r="N7" s="1604"/>
      <c r="O7" s="1604"/>
      <c r="P7" s="1604"/>
      <c r="Q7" s="1604"/>
      <c r="R7" s="1604"/>
      <c r="S7" s="1604"/>
      <c r="T7" s="1604"/>
      <c r="U7" s="1604"/>
      <c r="V7" s="1604"/>
      <c r="W7" s="1604"/>
      <c r="X7" s="1604"/>
      <c r="Y7" s="1604"/>
      <c r="Z7" s="1604"/>
      <c r="AA7" s="1605"/>
      <c r="AB7" s="10"/>
    </row>
    <row r="8" spans="2:28" ht="15.75" thickBot="1" x14ac:dyDescent="0.25">
      <c r="B8" s="9"/>
      <c r="C8" s="602"/>
      <c r="D8" s="603"/>
      <c r="E8" s="603"/>
      <c r="F8" s="603"/>
      <c r="G8" s="603"/>
      <c r="H8" s="604"/>
      <c r="I8" s="1606"/>
      <c r="J8" s="1607"/>
      <c r="K8" s="1607"/>
      <c r="L8" s="1607"/>
      <c r="M8" s="1607"/>
      <c r="N8" s="1607"/>
      <c r="O8" s="1607"/>
      <c r="P8" s="1607"/>
      <c r="Q8" s="1607"/>
      <c r="R8" s="1607"/>
      <c r="S8" s="1607"/>
      <c r="T8" s="1607"/>
      <c r="U8" s="1607"/>
      <c r="V8" s="1607"/>
      <c r="W8" s="1607"/>
      <c r="X8" s="1607"/>
      <c r="Y8" s="1607"/>
      <c r="Z8" s="1607"/>
      <c r="AA8" s="160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1609" t="s">
        <v>464</v>
      </c>
      <c r="J10" s="1610"/>
      <c r="K10" s="1610"/>
      <c r="L10" s="1610"/>
      <c r="M10" s="1610"/>
      <c r="N10" s="1610"/>
      <c r="O10" s="1610"/>
      <c r="P10" s="1610"/>
      <c r="Q10" s="1611"/>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1612"/>
      <c r="J11" s="1613"/>
      <c r="K11" s="1613"/>
      <c r="L11" s="1613"/>
      <c r="M11" s="1613"/>
      <c r="N11" s="1613"/>
      <c r="O11" s="1613"/>
      <c r="P11" s="1613"/>
      <c r="Q11" s="1614"/>
      <c r="R11" s="1615" t="s">
        <v>465</v>
      </c>
      <c r="S11" s="1616"/>
      <c r="T11" s="1616"/>
      <c r="U11" s="1617"/>
      <c r="V11" s="598">
        <v>2</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1618" t="s">
        <v>466</v>
      </c>
      <c r="J13" s="1610"/>
      <c r="K13" s="1610"/>
      <c r="L13" s="1610"/>
      <c r="M13" s="1610"/>
      <c r="N13" s="1610"/>
      <c r="O13" s="1610"/>
      <c r="P13" s="1610"/>
      <c r="Q13" s="1610"/>
      <c r="R13" s="1610"/>
      <c r="S13" s="1611"/>
      <c r="T13" s="599" t="s">
        <v>13</v>
      </c>
      <c r="U13" s="600"/>
      <c r="V13" s="600"/>
      <c r="W13" s="600"/>
      <c r="X13" s="600"/>
      <c r="Y13" s="600"/>
      <c r="Z13" s="600"/>
      <c r="AA13" s="601"/>
      <c r="AB13" s="22"/>
    </row>
    <row r="14" spans="2:28" ht="42.6" customHeight="1" thickBot="1" x14ac:dyDescent="0.25">
      <c r="B14" s="14"/>
      <c r="C14" s="602"/>
      <c r="D14" s="603"/>
      <c r="E14" s="603"/>
      <c r="F14" s="603"/>
      <c r="G14" s="603"/>
      <c r="H14" s="604"/>
      <c r="I14" s="1619"/>
      <c r="J14" s="1620"/>
      <c r="K14" s="1620"/>
      <c r="L14" s="1620"/>
      <c r="M14" s="1620"/>
      <c r="N14" s="1620"/>
      <c r="O14" s="1620"/>
      <c r="P14" s="1620"/>
      <c r="Q14" s="1620"/>
      <c r="R14" s="1620"/>
      <c r="S14" s="1621"/>
      <c r="T14" s="1622" t="s">
        <v>382</v>
      </c>
      <c r="U14" s="1623"/>
      <c r="V14" s="1623"/>
      <c r="W14" s="1623"/>
      <c r="X14" s="1623"/>
      <c r="Y14" s="1623"/>
      <c r="Z14" s="1623"/>
      <c r="AA14" s="1624"/>
      <c r="AB14" s="22"/>
    </row>
    <row r="15" spans="2:28" ht="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40.5" customHeight="1" thickBot="1" x14ac:dyDescent="0.25">
      <c r="B16" s="14"/>
      <c r="C16" s="558" t="s">
        <v>15</v>
      </c>
      <c r="D16" s="559"/>
      <c r="E16" s="559"/>
      <c r="F16" s="559"/>
      <c r="G16" s="559"/>
      <c r="H16" s="560"/>
      <c r="I16" s="1625" t="s">
        <v>467</v>
      </c>
      <c r="J16" s="1616"/>
      <c r="K16" s="1616"/>
      <c r="L16" s="1616"/>
      <c r="M16" s="1616"/>
      <c r="N16" s="1616"/>
      <c r="O16" s="1616"/>
      <c r="P16" s="1616"/>
      <c r="Q16" s="1616"/>
      <c r="R16" s="1616"/>
      <c r="S16" s="1616"/>
      <c r="T16" s="1616"/>
      <c r="U16" s="1616"/>
      <c r="V16" s="1616"/>
      <c r="W16" s="1616"/>
      <c r="X16" s="1616"/>
      <c r="Y16" s="1616"/>
      <c r="Z16" s="1616"/>
      <c r="AA16" s="1626"/>
      <c r="AB16" s="22"/>
    </row>
    <row r="17" spans="2:28" ht="8.2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3.5" customHeight="1" thickBot="1" x14ac:dyDescent="0.25">
      <c r="B18" s="14"/>
      <c r="C18" s="558" t="s">
        <v>17</v>
      </c>
      <c r="D18" s="559"/>
      <c r="E18" s="559"/>
      <c r="F18" s="559"/>
      <c r="G18" s="559"/>
      <c r="H18" s="560"/>
      <c r="I18" s="1625" t="s">
        <v>468</v>
      </c>
      <c r="J18" s="1616"/>
      <c r="K18" s="1616"/>
      <c r="L18" s="1616"/>
      <c r="M18" s="1616"/>
      <c r="N18" s="1616"/>
      <c r="O18" s="1616"/>
      <c r="P18" s="1616"/>
      <c r="Q18" s="1616"/>
      <c r="R18" s="1616"/>
      <c r="S18" s="1616"/>
      <c r="T18" s="1616"/>
      <c r="U18" s="1616"/>
      <c r="V18" s="1616"/>
      <c r="W18" s="1616"/>
      <c r="X18" s="1616"/>
      <c r="Y18" s="1616"/>
      <c r="Z18" s="1616"/>
      <c r="AA18" s="1626"/>
      <c r="AB18" s="22"/>
    </row>
    <row r="19" spans="2:28" ht="9.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thickBot="1" x14ac:dyDescent="0.25">
      <c r="B20" s="14"/>
      <c r="C20" s="583" t="s">
        <v>19</v>
      </c>
      <c r="D20" s="584"/>
      <c r="E20" s="584"/>
      <c r="F20" s="584"/>
      <c r="G20" s="584"/>
      <c r="H20" s="585"/>
      <c r="I20" s="1627" t="s">
        <v>469</v>
      </c>
      <c r="J20" s="1628"/>
      <c r="K20" s="1628"/>
      <c r="L20" s="1629"/>
      <c r="M20" s="574" t="s">
        <v>21</v>
      </c>
      <c r="N20" s="575"/>
      <c r="O20" s="575"/>
      <c r="P20" s="575"/>
      <c r="Q20" s="575"/>
      <c r="R20" s="575"/>
      <c r="S20" s="576"/>
      <c r="T20" s="574" t="s">
        <v>22</v>
      </c>
      <c r="U20" s="575"/>
      <c r="V20" s="575"/>
      <c r="W20" s="575"/>
      <c r="X20" s="575"/>
      <c r="Y20" s="575"/>
      <c r="Z20" s="575"/>
      <c r="AA20" s="576"/>
      <c r="AB20" s="22"/>
    </row>
    <row r="21" spans="2:28" ht="18.75" customHeight="1" thickBot="1" x14ac:dyDescent="0.25">
      <c r="B21" s="14"/>
      <c r="C21" s="586"/>
      <c r="D21" s="587"/>
      <c r="E21" s="587"/>
      <c r="F21" s="587"/>
      <c r="G21" s="587"/>
      <c r="H21" s="588"/>
      <c r="I21" s="1630"/>
      <c r="J21" s="1631"/>
      <c r="K21" s="1631"/>
      <c r="L21" s="1632"/>
      <c r="M21" s="1633" t="s">
        <v>433</v>
      </c>
      <c r="N21" s="1634"/>
      <c r="O21" s="1634"/>
      <c r="P21" s="1634"/>
      <c r="Q21" s="1634"/>
      <c r="R21" s="1634"/>
      <c r="S21" s="1635"/>
      <c r="T21" s="1636" t="s">
        <v>86</v>
      </c>
      <c r="U21" s="1637"/>
      <c r="V21" s="1637"/>
      <c r="W21" s="1637"/>
      <c r="X21" s="1637"/>
      <c r="Y21" s="1637"/>
      <c r="Z21" s="1637"/>
      <c r="AA21" s="1638"/>
      <c r="AB21" s="22"/>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15.75" customHeight="1" thickBot="1" x14ac:dyDescent="0.25">
      <c r="B24" s="14"/>
      <c r="C24" s="1622" t="s">
        <v>470</v>
      </c>
      <c r="D24" s="1623"/>
      <c r="E24" s="1623"/>
      <c r="F24" s="1623"/>
      <c r="G24" s="1623"/>
      <c r="H24" s="1623"/>
      <c r="I24" s="1639"/>
      <c r="J24" s="1622" t="s">
        <v>463</v>
      </c>
      <c r="K24" s="1623"/>
      <c r="L24" s="1623"/>
      <c r="M24" s="1623"/>
      <c r="N24" s="1623"/>
      <c r="O24" s="1623"/>
      <c r="P24" s="1624"/>
      <c r="Q24" s="1640" t="s">
        <v>259</v>
      </c>
      <c r="R24" s="1641"/>
      <c r="S24" s="1641"/>
      <c r="T24" s="1641"/>
      <c r="U24" s="1641"/>
      <c r="V24" s="1641"/>
      <c r="W24" s="1641"/>
      <c r="X24" s="1641"/>
      <c r="Y24" s="1641"/>
      <c r="Z24" s="1641"/>
      <c r="AA24" s="1642"/>
      <c r="AB24" s="22"/>
    </row>
    <row r="25" spans="2:28" ht="8.2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1643" t="s">
        <v>471</v>
      </c>
      <c r="J26" s="1644"/>
      <c r="K26" s="1644"/>
      <c r="L26" s="1644"/>
      <c r="M26" s="1644"/>
      <c r="N26" s="1644"/>
      <c r="O26" s="1644"/>
      <c r="P26" s="1644"/>
      <c r="Q26" s="1644"/>
      <c r="R26" s="1644"/>
      <c r="S26" s="1644"/>
      <c r="T26" s="1644"/>
      <c r="U26" s="1644"/>
      <c r="V26" s="1644"/>
      <c r="W26" s="1644"/>
      <c r="X26" s="1644"/>
      <c r="Y26" s="1644"/>
      <c r="Z26" s="1644"/>
      <c r="AA26" s="1645"/>
      <c r="AB26" s="22"/>
    </row>
    <row r="27" spans="2:28"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33" customHeight="1" thickBot="1" x14ac:dyDescent="0.25">
      <c r="B28" s="14"/>
      <c r="C28" s="558" t="s">
        <v>32</v>
      </c>
      <c r="D28" s="559"/>
      <c r="E28" s="559"/>
      <c r="F28" s="559"/>
      <c r="G28" s="559"/>
      <c r="H28" s="560"/>
      <c r="I28" s="1646">
        <v>0.7</v>
      </c>
      <c r="J28" s="1617"/>
      <c r="K28" s="1647" t="s">
        <v>33</v>
      </c>
      <c r="L28" s="1648"/>
      <c r="M28" s="1648"/>
      <c r="N28" s="1649"/>
      <c r="O28" s="568" t="s">
        <v>34</v>
      </c>
      <c r="P28" s="569"/>
      <c r="Q28" s="569"/>
      <c r="R28" s="570"/>
      <c r="S28" s="166" t="s">
        <v>94</v>
      </c>
      <c r="T28" s="569" t="s">
        <v>35</v>
      </c>
      <c r="U28" s="569"/>
      <c r="V28" s="570"/>
      <c r="W28" s="49"/>
      <c r="X28" s="571" t="s">
        <v>37</v>
      </c>
      <c r="Y28" s="572"/>
      <c r="Z28" s="573"/>
      <c r="AA28" s="50"/>
      <c r="AB28" s="22"/>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537">
        <v>0</v>
      </c>
      <c r="L32" s="538"/>
      <c r="M32" s="538"/>
      <c r="N32" s="538"/>
      <c r="O32" s="538">
        <v>59</v>
      </c>
      <c r="P32" s="538"/>
      <c r="Q32" s="538"/>
      <c r="R32" s="538"/>
      <c r="S32" s="538">
        <v>60</v>
      </c>
      <c r="T32" s="538"/>
      <c r="U32" s="538">
        <v>79</v>
      </c>
      <c r="V32" s="538"/>
      <c r="W32" s="538"/>
      <c r="X32" s="538">
        <v>80</v>
      </c>
      <c r="Y32" s="538"/>
      <c r="Z32" s="538">
        <v>100</v>
      </c>
      <c r="AA32" s="540"/>
      <c r="AB32" s="22"/>
    </row>
    <row r="33" spans="2:28" ht="6.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75" customHeight="1" thickBot="1" x14ac:dyDescent="0.25">
      <c r="B35" s="20"/>
      <c r="C35" s="877" t="s">
        <v>45</v>
      </c>
      <c r="D35" s="878"/>
      <c r="E35" s="878"/>
      <c r="F35" s="878"/>
      <c r="G35" s="879"/>
      <c r="H35" s="227" t="s">
        <v>472</v>
      </c>
      <c r="I35" s="228" t="s">
        <v>473</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56.25" customHeight="1" x14ac:dyDescent="0.2">
      <c r="B36" s="20"/>
      <c r="C36" s="1650" t="s">
        <v>474</v>
      </c>
      <c r="D36" s="1651"/>
      <c r="E36" s="1651"/>
      <c r="F36" s="1651"/>
      <c r="G36" s="1652"/>
      <c r="H36" s="161">
        <v>20</v>
      </c>
      <c r="I36" s="161">
        <v>31</v>
      </c>
      <c r="J36" s="226">
        <f>+H36/I36</f>
        <v>0.64516129032258063</v>
      </c>
      <c r="K36" s="980" t="s">
        <v>475</v>
      </c>
      <c r="L36" s="981"/>
      <c r="M36" s="981"/>
      <c r="N36" s="981"/>
      <c r="O36" s="981"/>
      <c r="P36" s="981"/>
      <c r="Q36" s="981"/>
      <c r="R36" s="981"/>
      <c r="S36" s="981"/>
      <c r="T36" s="981"/>
      <c r="U36" s="981"/>
      <c r="V36" s="981"/>
      <c r="W36" s="981"/>
      <c r="X36" s="981"/>
      <c r="Y36" s="981"/>
      <c r="Z36" s="981"/>
      <c r="AA36" s="982"/>
      <c r="AB36" s="22"/>
    </row>
    <row r="37" spans="2:28" s="21" customFormat="1" ht="56.25" customHeight="1" thickBot="1" x14ac:dyDescent="0.25">
      <c r="B37" s="20"/>
      <c r="C37" s="1650"/>
      <c r="D37" s="1651"/>
      <c r="E37" s="1651"/>
      <c r="F37" s="1651"/>
      <c r="G37" s="1652"/>
      <c r="H37" s="161"/>
      <c r="I37" s="161"/>
      <c r="J37" s="226"/>
      <c r="K37" s="980"/>
      <c r="L37" s="981"/>
      <c r="M37" s="981"/>
      <c r="N37" s="981"/>
      <c r="O37" s="981"/>
      <c r="P37" s="981"/>
      <c r="Q37" s="981"/>
      <c r="R37" s="981"/>
      <c r="S37" s="981"/>
      <c r="T37" s="981"/>
      <c r="U37" s="981"/>
      <c r="V37" s="981"/>
      <c r="W37" s="981"/>
      <c r="X37" s="981"/>
      <c r="Y37" s="981"/>
      <c r="Z37" s="981"/>
      <c r="AA37" s="982"/>
      <c r="AB37" s="22"/>
    </row>
    <row r="38" spans="2:28" s="21" customFormat="1" ht="15.75" customHeight="1" thickBot="1" x14ac:dyDescent="0.3">
      <c r="B38" s="20"/>
      <c r="C38" s="908" t="s">
        <v>68</v>
      </c>
      <c r="D38" s="909"/>
      <c r="E38" s="909"/>
      <c r="F38" s="909"/>
      <c r="G38" s="910"/>
      <c r="H38" s="217"/>
      <c r="I38" s="217"/>
      <c r="J38" s="222"/>
      <c r="K38" s="911"/>
      <c r="L38" s="912"/>
      <c r="M38" s="912"/>
      <c r="N38" s="912"/>
      <c r="O38" s="912"/>
      <c r="P38" s="912"/>
      <c r="Q38" s="912"/>
      <c r="R38" s="912"/>
      <c r="S38" s="912"/>
      <c r="T38" s="912"/>
      <c r="U38" s="912"/>
      <c r="V38" s="912"/>
      <c r="W38" s="912"/>
      <c r="X38" s="912"/>
      <c r="Y38" s="912"/>
      <c r="Z38" s="912"/>
      <c r="AA38" s="913"/>
      <c r="AB38" s="22"/>
    </row>
    <row r="39" spans="2:28" s="21" customFormat="1" ht="10.5" customHeight="1" thickBot="1" x14ac:dyDescent="0.25">
      <c r="B39" s="20"/>
      <c r="C39" s="15"/>
      <c r="D39" s="15"/>
      <c r="E39" s="15"/>
      <c r="F39" s="15"/>
      <c r="G39" s="15"/>
      <c r="H39" s="33"/>
      <c r="I39" s="33"/>
      <c r="J39" s="34"/>
      <c r="K39" s="15"/>
      <c r="L39" s="15"/>
      <c r="M39" s="15"/>
      <c r="N39" s="15"/>
      <c r="O39" s="15"/>
      <c r="P39" s="15"/>
      <c r="Q39" s="15"/>
      <c r="R39" s="15"/>
      <c r="S39" s="15"/>
      <c r="T39" s="15"/>
      <c r="U39" s="15"/>
      <c r="V39" s="15"/>
      <c r="W39" s="15"/>
      <c r="X39" s="15"/>
      <c r="Y39" s="15"/>
      <c r="Z39" s="15"/>
      <c r="AA39" s="15"/>
      <c r="AB39" s="22"/>
    </row>
    <row r="40" spans="2:28" s="21" customFormat="1" ht="14.25" customHeight="1" thickBot="1" x14ac:dyDescent="0.25">
      <c r="B40" s="20"/>
      <c r="C40" s="651" t="s">
        <v>69</v>
      </c>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3"/>
      <c r="AB40" s="22"/>
    </row>
    <row r="41" spans="2:28" ht="187.5" customHeight="1" x14ac:dyDescent="0.2">
      <c r="B41" s="14"/>
      <c r="C41" s="890"/>
      <c r="D41" s="891"/>
      <c r="E41" s="891"/>
      <c r="F41" s="891"/>
      <c r="G41" s="891"/>
      <c r="H41" s="891"/>
      <c r="I41" s="891"/>
      <c r="J41" s="891"/>
      <c r="K41" s="891"/>
      <c r="L41" s="891"/>
      <c r="M41" s="891"/>
      <c r="N41" s="891"/>
      <c r="O41" s="891"/>
      <c r="P41" s="891"/>
      <c r="Q41" s="891"/>
      <c r="R41" s="891"/>
      <c r="S41" s="891"/>
      <c r="T41" s="891"/>
      <c r="U41" s="891"/>
      <c r="V41" s="891"/>
      <c r="W41" s="891"/>
      <c r="X41" s="891"/>
      <c r="Y41" s="891"/>
      <c r="Z41" s="891"/>
      <c r="AA41" s="892"/>
      <c r="AB41" s="22"/>
    </row>
    <row r="42" spans="2:28" x14ac:dyDescent="0.2">
      <c r="B42" s="14"/>
      <c r="C42" s="229"/>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1"/>
      <c r="AB42" s="22"/>
    </row>
    <row r="43" spans="2:28" ht="9" customHeight="1" x14ac:dyDescent="0.2">
      <c r="B43" s="14"/>
      <c r="C43" s="229"/>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1"/>
      <c r="AB43" s="22"/>
    </row>
    <row r="44" spans="2:28" x14ac:dyDescent="0.2">
      <c r="B44" s="14"/>
      <c r="C44" s="229"/>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1"/>
      <c r="AB44" s="22"/>
    </row>
    <row r="45" spans="2:28" ht="7.5" customHeight="1" x14ac:dyDescent="0.2">
      <c r="B45" s="14"/>
      <c r="C45" s="229"/>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1"/>
      <c r="AB45" s="22"/>
    </row>
    <row r="46" spans="2:28" ht="15" hidden="1" customHeight="1" x14ac:dyDescent="0.2">
      <c r="B46" s="14"/>
      <c r="C46" s="232"/>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4"/>
      <c r="AB46" s="22"/>
    </row>
    <row r="47" spans="2:28" ht="6.75" customHeight="1" x14ac:dyDescent="0.2">
      <c r="B47" s="35"/>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7"/>
    </row>
    <row r="48" spans="2:28" ht="7.5" customHeight="1" thickBot="1" x14ac:dyDescent="0.25">
      <c r="B48" s="38"/>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40"/>
    </row>
    <row r="49" spans="2:28" ht="15.75" x14ac:dyDescent="0.2">
      <c r="B49" s="41"/>
      <c r="C49" s="899" t="s">
        <v>45</v>
      </c>
      <c r="D49" s="900"/>
      <c r="E49" s="900"/>
      <c r="F49" s="900"/>
      <c r="G49" s="901"/>
      <c r="H49" s="899" t="s">
        <v>71</v>
      </c>
      <c r="I49" s="901"/>
      <c r="J49" s="899" t="s">
        <v>72</v>
      </c>
      <c r="K49" s="900"/>
      <c r="L49" s="900"/>
      <c r="M49" s="901"/>
      <c r="N49" s="899" t="s">
        <v>106</v>
      </c>
      <c r="O49" s="900"/>
      <c r="P49" s="900"/>
      <c r="Q49" s="900"/>
      <c r="R49" s="900"/>
      <c r="S49" s="900"/>
      <c r="T49" s="900"/>
      <c r="U49" s="901"/>
      <c r="V49" s="1029" t="s">
        <v>74</v>
      </c>
      <c r="W49" s="1029"/>
      <c r="X49" s="1029"/>
      <c r="Y49" s="1029"/>
      <c r="Z49" s="1029"/>
      <c r="AA49" s="1030"/>
      <c r="AB49" s="42"/>
    </row>
    <row r="50" spans="2:28" ht="15.75" x14ac:dyDescent="0.2">
      <c r="B50" s="43"/>
      <c r="C50" s="902"/>
      <c r="D50" s="903"/>
      <c r="E50" s="903"/>
      <c r="F50" s="903"/>
      <c r="G50" s="904"/>
      <c r="H50" s="902"/>
      <c r="I50" s="904"/>
      <c r="J50" s="902"/>
      <c r="K50" s="903"/>
      <c r="L50" s="903"/>
      <c r="M50" s="904"/>
      <c r="N50" s="902"/>
      <c r="O50" s="903"/>
      <c r="P50" s="903"/>
      <c r="Q50" s="903"/>
      <c r="R50" s="903"/>
      <c r="S50" s="903"/>
      <c r="T50" s="903"/>
      <c r="U50" s="904"/>
      <c r="V50" s="1031"/>
      <c r="W50" s="1031"/>
      <c r="X50" s="1031"/>
      <c r="Y50" s="1031"/>
      <c r="Z50" s="1031"/>
      <c r="AA50" s="1032"/>
      <c r="AB50" s="42"/>
    </row>
    <row r="51" spans="2:28" ht="2.25" customHeight="1" thickBot="1" x14ac:dyDescent="0.25">
      <c r="B51" s="43"/>
      <c r="C51" s="902"/>
      <c r="D51" s="903"/>
      <c r="E51" s="903"/>
      <c r="F51" s="903"/>
      <c r="G51" s="904"/>
      <c r="H51" s="902"/>
      <c r="I51" s="904"/>
      <c r="J51" s="902"/>
      <c r="K51" s="903"/>
      <c r="L51" s="903"/>
      <c r="M51" s="904"/>
      <c r="N51" s="905"/>
      <c r="O51" s="906"/>
      <c r="P51" s="906"/>
      <c r="Q51" s="906"/>
      <c r="R51" s="906"/>
      <c r="S51" s="906"/>
      <c r="T51" s="906"/>
      <c r="U51" s="907"/>
      <c r="V51" s="1058"/>
      <c r="W51" s="1058"/>
      <c r="X51" s="1058"/>
      <c r="Y51" s="1058"/>
      <c r="Z51" s="1058"/>
      <c r="AA51" s="1059"/>
      <c r="AB51" s="42"/>
    </row>
    <row r="52" spans="2:28" ht="156.75" customHeight="1" thickBot="1" x14ac:dyDescent="0.25">
      <c r="B52" s="41"/>
      <c r="C52" s="1653" t="s">
        <v>476</v>
      </c>
      <c r="D52" s="1654"/>
      <c r="E52" s="1654"/>
      <c r="F52" s="1654"/>
      <c r="G52" s="1655"/>
      <c r="H52" s="1656">
        <v>0.63</v>
      </c>
      <c r="I52" s="1657"/>
      <c r="J52" s="1656">
        <v>0.65</v>
      </c>
      <c r="K52" s="1657"/>
      <c r="L52" s="1657"/>
      <c r="M52" s="1657"/>
      <c r="N52" s="1658" t="s">
        <v>477</v>
      </c>
      <c r="O52" s="1659"/>
      <c r="P52" s="1659"/>
      <c r="Q52" s="1659"/>
      <c r="R52" s="1659"/>
      <c r="S52" s="1659"/>
      <c r="T52" s="1659"/>
      <c r="U52" s="1660"/>
      <c r="V52" s="1016" t="s">
        <v>478</v>
      </c>
      <c r="W52" s="1661"/>
      <c r="X52" s="1661"/>
      <c r="Y52" s="1661"/>
      <c r="Z52" s="1661"/>
      <c r="AA52" s="1662"/>
      <c r="AB52" s="44"/>
    </row>
    <row r="53" spans="2:28" ht="148.5" customHeight="1" thickBot="1" x14ac:dyDescent="0.25">
      <c r="B53" s="41"/>
      <c r="C53" s="1653"/>
      <c r="D53" s="1654"/>
      <c r="E53" s="1654"/>
      <c r="F53" s="1654"/>
      <c r="G53" s="1655"/>
      <c r="H53" s="1656"/>
      <c r="I53" s="1657"/>
      <c r="J53" s="1656"/>
      <c r="K53" s="1657"/>
      <c r="L53" s="1657"/>
      <c r="M53" s="1657"/>
      <c r="N53" s="1658"/>
      <c r="O53" s="1659"/>
      <c r="P53" s="1659"/>
      <c r="Q53" s="1659"/>
      <c r="R53" s="1659"/>
      <c r="S53" s="1659"/>
      <c r="T53" s="1659"/>
      <c r="U53" s="1660"/>
      <c r="V53" s="1016"/>
      <c r="W53" s="1661"/>
      <c r="X53" s="1661"/>
      <c r="Y53" s="1661"/>
      <c r="Z53" s="1661"/>
      <c r="AA53" s="1662"/>
      <c r="AB53" s="44"/>
    </row>
    <row r="54" spans="2:28" x14ac:dyDescent="0.2">
      <c r="B54" s="45"/>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46"/>
    </row>
    <row r="93" ht="6" customHeight="1" x14ac:dyDescent="0.2"/>
  </sheetData>
  <mergeCells count="83">
    <mergeCell ref="C52:G52"/>
    <mergeCell ref="H52:I52"/>
    <mergeCell ref="J52:M52"/>
    <mergeCell ref="N52:U52"/>
    <mergeCell ref="V52:AA52"/>
    <mergeCell ref="C53:G53"/>
    <mergeCell ref="H53:I53"/>
    <mergeCell ref="J53:M53"/>
    <mergeCell ref="N53:U53"/>
    <mergeCell ref="V53:AA53"/>
    <mergeCell ref="C38:G38"/>
    <mergeCell ref="K38:AA38"/>
    <mergeCell ref="C40:AA40"/>
    <mergeCell ref="C41:AA41"/>
    <mergeCell ref="C49:G51"/>
    <mergeCell ref="H49:I51"/>
    <mergeCell ref="J49:M51"/>
    <mergeCell ref="N49:U51"/>
    <mergeCell ref="V49:AA51"/>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4"/>
  <sheetViews>
    <sheetView showGridLines="0" topLeftCell="A26" zoomScale="110" zoomScaleNormal="110" zoomScaleSheetLayoutView="100" zoomScalePageLayoutView="70" workbookViewId="0">
      <selection activeCell="K37" sqref="K37:AA37"/>
    </sheetView>
  </sheetViews>
  <sheetFormatPr baseColWidth="10" defaultColWidth="3.7109375" defaultRowHeight="14.25" x14ac:dyDescent="0.2"/>
  <cols>
    <col min="1" max="1" width="3.7109375" style="47"/>
    <col min="2" max="2" width="2.85546875" style="47" customWidth="1"/>
    <col min="3" max="7" width="4.28515625" style="47" customWidth="1"/>
    <col min="8" max="8" width="16.42578125" style="47" customWidth="1"/>
    <col min="9" max="9" width="18.1406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4.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customHeight="1"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customHeight="1"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6.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2" customHeight="1" x14ac:dyDescent="0.2">
      <c r="B7" s="9"/>
      <c r="C7" s="599" t="s">
        <v>4</v>
      </c>
      <c r="D7" s="600"/>
      <c r="E7" s="600"/>
      <c r="F7" s="600"/>
      <c r="G7" s="600"/>
      <c r="H7" s="601"/>
      <c r="I7" s="773" t="s">
        <v>479</v>
      </c>
      <c r="J7" s="774"/>
      <c r="K7" s="774"/>
      <c r="L7" s="774"/>
      <c r="M7" s="774"/>
      <c r="N7" s="774"/>
      <c r="O7" s="774"/>
      <c r="P7" s="774"/>
      <c r="Q7" s="774"/>
      <c r="R7" s="774"/>
      <c r="S7" s="774"/>
      <c r="T7" s="774"/>
      <c r="U7" s="774"/>
      <c r="V7" s="774"/>
      <c r="W7" s="774"/>
      <c r="X7" s="774"/>
      <c r="Y7" s="774"/>
      <c r="Z7" s="774"/>
      <c r="AA7" s="775"/>
      <c r="AB7" s="10"/>
    </row>
    <row r="8" spans="2:28" ht="9.75" customHeight="1"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1663" t="s">
        <v>480</v>
      </c>
      <c r="J10" s="1664"/>
      <c r="K10" s="1664"/>
      <c r="L10" s="1664"/>
      <c r="M10" s="1664"/>
      <c r="N10" s="1664"/>
      <c r="O10" s="1664"/>
      <c r="P10" s="1664"/>
      <c r="Q10" s="1665"/>
      <c r="R10" s="620" t="s">
        <v>8</v>
      </c>
      <c r="S10" s="621"/>
      <c r="T10" s="621"/>
      <c r="U10" s="622"/>
      <c r="V10" s="574" t="s">
        <v>9</v>
      </c>
      <c r="W10" s="575"/>
      <c r="X10" s="575"/>
      <c r="Y10" s="575"/>
      <c r="Z10" s="575"/>
      <c r="AA10" s="576"/>
      <c r="AB10" s="10"/>
    </row>
    <row r="11" spans="2:28" ht="37.5" customHeight="1" thickBot="1" x14ac:dyDescent="0.25">
      <c r="B11" s="9"/>
      <c r="C11" s="602"/>
      <c r="D11" s="603"/>
      <c r="E11" s="603"/>
      <c r="F11" s="603"/>
      <c r="G11" s="603"/>
      <c r="H11" s="604"/>
      <c r="I11" s="1666"/>
      <c r="J11" s="1667"/>
      <c r="K11" s="1667"/>
      <c r="L11" s="1667"/>
      <c r="M11" s="1667"/>
      <c r="N11" s="1667"/>
      <c r="O11" s="1667"/>
      <c r="P11" s="1667"/>
      <c r="Q11" s="1668"/>
      <c r="R11" s="564" t="s">
        <v>481</v>
      </c>
      <c r="S11" s="623"/>
      <c r="T11" s="623"/>
      <c r="U11" s="624"/>
      <c r="V11" s="1669">
        <v>6</v>
      </c>
      <c r="W11" s="1670"/>
      <c r="X11" s="1670"/>
      <c r="Y11" s="1670"/>
      <c r="Z11" s="1670"/>
      <c r="AA11" s="1671"/>
      <c r="AB11" s="10"/>
    </row>
    <row r="12" spans="2:28" ht="7.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1672" t="s">
        <v>482</v>
      </c>
      <c r="J13" s="658"/>
      <c r="K13" s="658"/>
      <c r="L13" s="658"/>
      <c r="M13" s="658"/>
      <c r="N13" s="658"/>
      <c r="O13" s="658"/>
      <c r="P13" s="658"/>
      <c r="Q13" s="658"/>
      <c r="R13" s="658"/>
      <c r="S13" s="659"/>
      <c r="T13" s="599" t="s">
        <v>13</v>
      </c>
      <c r="U13" s="600"/>
      <c r="V13" s="600"/>
      <c r="W13" s="600"/>
      <c r="X13" s="600"/>
      <c r="Y13" s="600"/>
      <c r="Z13" s="600"/>
      <c r="AA13" s="601"/>
      <c r="AB13" s="22"/>
    </row>
    <row r="14" spans="2:28" ht="23.25"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22"/>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29.25" customHeight="1" thickBot="1" x14ac:dyDescent="0.25">
      <c r="B16" s="14"/>
      <c r="C16" s="558" t="s">
        <v>15</v>
      </c>
      <c r="D16" s="559"/>
      <c r="E16" s="559"/>
      <c r="F16" s="559"/>
      <c r="G16" s="559"/>
      <c r="H16" s="560"/>
      <c r="I16" s="1673" t="s">
        <v>483</v>
      </c>
      <c r="J16" s="1674"/>
      <c r="K16" s="1674"/>
      <c r="L16" s="1674"/>
      <c r="M16" s="1674"/>
      <c r="N16" s="1674"/>
      <c r="O16" s="1674"/>
      <c r="P16" s="1674"/>
      <c r="Q16" s="1674"/>
      <c r="R16" s="1674"/>
      <c r="S16" s="1674"/>
      <c r="T16" s="1674"/>
      <c r="U16" s="1674"/>
      <c r="V16" s="1674"/>
      <c r="W16" s="1674"/>
      <c r="X16" s="1674"/>
      <c r="Y16" s="1674"/>
      <c r="Z16" s="1674"/>
      <c r="AA16" s="1675"/>
      <c r="AB16" s="22"/>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45.75" customHeight="1" thickBot="1" x14ac:dyDescent="0.25">
      <c r="B18" s="14"/>
      <c r="C18" s="558" t="s">
        <v>17</v>
      </c>
      <c r="D18" s="559"/>
      <c r="E18" s="559"/>
      <c r="F18" s="559"/>
      <c r="G18" s="559"/>
      <c r="H18" s="560"/>
      <c r="I18" s="1673" t="s">
        <v>484</v>
      </c>
      <c r="J18" s="1674"/>
      <c r="K18" s="1674"/>
      <c r="L18" s="1674"/>
      <c r="M18" s="1674"/>
      <c r="N18" s="1674"/>
      <c r="O18" s="1674"/>
      <c r="P18" s="1674"/>
      <c r="Q18" s="1674"/>
      <c r="R18" s="1674"/>
      <c r="S18" s="1674"/>
      <c r="T18" s="1674"/>
      <c r="U18" s="1674"/>
      <c r="V18" s="1674"/>
      <c r="W18" s="1674"/>
      <c r="X18" s="1674"/>
      <c r="Y18" s="1674"/>
      <c r="Z18" s="1674"/>
      <c r="AA18" s="1675"/>
      <c r="AB18" s="22"/>
    </row>
    <row r="19" spans="2:28" ht="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8" customHeight="1" thickBot="1" x14ac:dyDescent="0.25">
      <c r="B20" s="14"/>
      <c r="C20" s="583" t="s">
        <v>19</v>
      </c>
      <c r="D20" s="584"/>
      <c r="E20" s="584"/>
      <c r="F20" s="584"/>
      <c r="G20" s="584"/>
      <c r="H20" s="585"/>
      <c r="I20" s="1676" t="s">
        <v>485</v>
      </c>
      <c r="J20" s="1677"/>
      <c r="K20" s="1677"/>
      <c r="L20" s="1678"/>
      <c r="M20" s="574" t="s">
        <v>21</v>
      </c>
      <c r="N20" s="575"/>
      <c r="O20" s="575"/>
      <c r="P20" s="575"/>
      <c r="Q20" s="575"/>
      <c r="R20" s="575"/>
      <c r="S20" s="576"/>
      <c r="T20" s="574" t="s">
        <v>22</v>
      </c>
      <c r="U20" s="575"/>
      <c r="V20" s="575"/>
      <c r="W20" s="575"/>
      <c r="X20" s="575"/>
      <c r="Y20" s="575"/>
      <c r="Z20" s="575"/>
      <c r="AA20" s="576"/>
      <c r="AB20" s="22"/>
    </row>
    <row r="21" spans="2:28" ht="21" customHeight="1" thickBot="1" x14ac:dyDescent="0.25">
      <c r="B21" s="14"/>
      <c r="C21" s="586"/>
      <c r="D21" s="587"/>
      <c r="E21" s="587"/>
      <c r="F21" s="587"/>
      <c r="G21" s="587"/>
      <c r="H21" s="588"/>
      <c r="I21" s="1679"/>
      <c r="J21" s="1680"/>
      <c r="K21" s="1680"/>
      <c r="L21" s="1681"/>
      <c r="M21" s="595" t="s">
        <v>85</v>
      </c>
      <c r="N21" s="596"/>
      <c r="O21" s="596"/>
      <c r="P21" s="596"/>
      <c r="Q21" s="596"/>
      <c r="R21" s="596"/>
      <c r="S21" s="597"/>
      <c r="T21" s="654" t="s">
        <v>86</v>
      </c>
      <c r="U21" s="655"/>
      <c r="V21" s="655"/>
      <c r="W21" s="655"/>
      <c r="X21" s="655"/>
      <c r="Y21" s="655"/>
      <c r="Z21" s="655"/>
      <c r="AA21" s="656"/>
      <c r="AB21" s="22"/>
    </row>
    <row r="22" spans="2:28" ht="8.2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486</v>
      </c>
      <c r="K23" s="575"/>
      <c r="L23" s="575"/>
      <c r="M23" s="575"/>
      <c r="N23" s="575"/>
      <c r="O23" s="575"/>
      <c r="P23" s="576"/>
      <c r="Q23" s="574" t="s">
        <v>27</v>
      </c>
      <c r="R23" s="575"/>
      <c r="S23" s="575"/>
      <c r="T23" s="575"/>
      <c r="U23" s="575"/>
      <c r="V23" s="575"/>
      <c r="W23" s="575"/>
      <c r="X23" s="575"/>
      <c r="Y23" s="575"/>
      <c r="Z23" s="575"/>
      <c r="AA23" s="576"/>
      <c r="AB23" s="22"/>
    </row>
    <row r="24" spans="2:28" ht="48" customHeight="1" thickBot="1" x14ac:dyDescent="0.25">
      <c r="B24" s="14"/>
      <c r="C24" s="1682" t="s">
        <v>487</v>
      </c>
      <c r="D24" s="1683"/>
      <c r="E24" s="1683"/>
      <c r="F24" s="1683"/>
      <c r="G24" s="1683"/>
      <c r="H24" s="1683"/>
      <c r="I24" s="1684"/>
      <c r="J24" s="577" t="s">
        <v>463</v>
      </c>
      <c r="K24" s="578"/>
      <c r="L24" s="578"/>
      <c r="M24" s="578"/>
      <c r="N24" s="578"/>
      <c r="O24" s="578"/>
      <c r="P24" s="579"/>
      <c r="Q24" s="580" t="s">
        <v>259</v>
      </c>
      <c r="R24" s="581"/>
      <c r="S24" s="581"/>
      <c r="T24" s="581"/>
      <c r="U24" s="581"/>
      <c r="V24" s="581"/>
      <c r="W24" s="581"/>
      <c r="X24" s="581"/>
      <c r="Y24" s="581"/>
      <c r="Z24" s="581"/>
      <c r="AA24" s="582"/>
      <c r="AB24" s="22"/>
    </row>
    <row r="25" spans="2:28" ht="9.7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1673" t="s">
        <v>488</v>
      </c>
      <c r="J26" s="1674"/>
      <c r="K26" s="1674"/>
      <c r="L26" s="1674"/>
      <c r="M26" s="1674"/>
      <c r="N26" s="1674"/>
      <c r="O26" s="1674"/>
      <c r="P26" s="1674"/>
      <c r="Q26" s="1674"/>
      <c r="R26" s="1674"/>
      <c r="S26" s="1674"/>
      <c r="T26" s="1674"/>
      <c r="U26" s="1674"/>
      <c r="V26" s="1674"/>
      <c r="W26" s="1674"/>
      <c r="X26" s="1674"/>
      <c r="Y26" s="1674"/>
      <c r="Z26" s="1674"/>
      <c r="AA26" s="1675"/>
      <c r="AB26" s="22"/>
    </row>
    <row r="27" spans="2:28" ht="8.2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922">
        <v>0.95</v>
      </c>
      <c r="J28" s="925"/>
      <c r="K28" s="565" t="s">
        <v>33</v>
      </c>
      <c r="L28" s="566"/>
      <c r="M28" s="566"/>
      <c r="N28" s="567"/>
      <c r="O28" s="568" t="s">
        <v>34</v>
      </c>
      <c r="P28" s="569"/>
      <c r="Q28" s="569"/>
      <c r="R28" s="570"/>
      <c r="S28" s="166"/>
      <c r="T28" s="569" t="s">
        <v>35</v>
      </c>
      <c r="U28" s="569"/>
      <c r="V28" s="570"/>
      <c r="W28" s="235" t="s">
        <v>36</v>
      </c>
      <c r="X28" s="571" t="s">
        <v>37</v>
      </c>
      <c r="Y28" s="572"/>
      <c r="Z28" s="573"/>
      <c r="AA28" s="50"/>
      <c r="AB28" s="22"/>
    </row>
    <row r="29" spans="2:28" ht="7.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537">
        <v>0</v>
      </c>
      <c r="L32" s="538"/>
      <c r="M32" s="538"/>
      <c r="N32" s="538"/>
      <c r="O32" s="538">
        <v>79</v>
      </c>
      <c r="P32" s="538"/>
      <c r="Q32" s="538"/>
      <c r="R32" s="538"/>
      <c r="S32" s="538">
        <v>80</v>
      </c>
      <c r="T32" s="538"/>
      <c r="U32" s="538">
        <v>94</v>
      </c>
      <c r="V32" s="538"/>
      <c r="W32" s="538"/>
      <c r="X32" s="538">
        <v>95</v>
      </c>
      <c r="Y32" s="538"/>
      <c r="Z32" s="538">
        <v>100</v>
      </c>
      <c r="AA32" s="540"/>
      <c r="AB32" s="22"/>
    </row>
    <row r="33" spans="2:28" ht="8.2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customHeight="1" thickBot="1" x14ac:dyDescent="0.25">
      <c r="B34" s="20"/>
      <c r="C34" s="1687" t="s">
        <v>44</v>
      </c>
      <c r="D34" s="1688"/>
      <c r="E34" s="1688"/>
      <c r="F34" s="1688"/>
      <c r="G34" s="1688"/>
      <c r="H34" s="1688"/>
      <c r="I34" s="1688"/>
      <c r="J34" s="1688"/>
      <c r="K34" s="1688"/>
      <c r="L34" s="1688"/>
      <c r="M34" s="1688"/>
      <c r="N34" s="1688"/>
      <c r="O34" s="1688"/>
      <c r="P34" s="1688"/>
      <c r="Q34" s="1688"/>
      <c r="R34" s="1688"/>
      <c r="S34" s="1688"/>
      <c r="T34" s="1688"/>
      <c r="U34" s="1688"/>
      <c r="V34" s="1688"/>
      <c r="W34" s="1688"/>
      <c r="X34" s="1688"/>
      <c r="Y34" s="1688"/>
      <c r="Z34" s="1688"/>
      <c r="AA34" s="1689"/>
      <c r="AB34" s="22"/>
    </row>
    <row r="35" spans="2:28" s="21" customFormat="1" ht="67.5" customHeight="1" x14ac:dyDescent="0.2">
      <c r="B35" s="20"/>
      <c r="C35" s="926" t="s">
        <v>45</v>
      </c>
      <c r="D35" s="927"/>
      <c r="E35" s="927"/>
      <c r="F35" s="927"/>
      <c r="G35" s="927"/>
      <c r="H35" s="236" t="s">
        <v>489</v>
      </c>
      <c r="I35" s="236" t="s">
        <v>490</v>
      </c>
      <c r="J35" s="51" t="s">
        <v>491</v>
      </c>
      <c r="K35" s="878" t="s">
        <v>49</v>
      </c>
      <c r="L35" s="878"/>
      <c r="M35" s="878"/>
      <c r="N35" s="878"/>
      <c r="O35" s="878"/>
      <c r="P35" s="878"/>
      <c r="Q35" s="878"/>
      <c r="R35" s="878"/>
      <c r="S35" s="878"/>
      <c r="T35" s="878"/>
      <c r="U35" s="878"/>
      <c r="V35" s="878"/>
      <c r="W35" s="878"/>
      <c r="X35" s="878"/>
      <c r="Y35" s="878"/>
      <c r="Z35" s="878"/>
      <c r="AA35" s="879"/>
      <c r="AB35" s="22"/>
    </row>
    <row r="36" spans="2:28" s="21" customFormat="1" ht="90" customHeight="1" x14ac:dyDescent="0.2">
      <c r="B36" s="20"/>
      <c r="C36" s="1685" t="s">
        <v>241</v>
      </c>
      <c r="D36" s="1686"/>
      <c r="E36" s="1686"/>
      <c r="F36" s="1686"/>
      <c r="G36" s="1686"/>
      <c r="H36" s="237">
        <v>21</v>
      </c>
      <c r="I36" s="238">
        <v>21</v>
      </c>
      <c r="J36" s="239">
        <f>+H36/I36</f>
        <v>1</v>
      </c>
      <c r="K36" s="1690" t="s">
        <v>492</v>
      </c>
      <c r="L36" s="1691"/>
      <c r="M36" s="1691"/>
      <c r="N36" s="1691"/>
      <c r="O36" s="1691"/>
      <c r="P36" s="1691"/>
      <c r="Q36" s="1691"/>
      <c r="R36" s="1691"/>
      <c r="S36" s="1691"/>
      <c r="T36" s="1691"/>
      <c r="U36" s="1691"/>
      <c r="V36" s="1691"/>
      <c r="W36" s="1691"/>
      <c r="X36" s="1691"/>
      <c r="Y36" s="1691"/>
      <c r="Z36" s="1691"/>
      <c r="AA36" s="1692"/>
      <c r="AB36" s="22"/>
    </row>
    <row r="37" spans="2:28" s="21" customFormat="1" ht="89.25" customHeight="1" x14ac:dyDescent="0.2">
      <c r="B37" s="20"/>
      <c r="C37" s="1685" t="s">
        <v>243</v>
      </c>
      <c r="D37" s="1686"/>
      <c r="E37" s="1686"/>
      <c r="F37" s="1686"/>
      <c r="G37" s="1686"/>
      <c r="H37" s="23">
        <v>35</v>
      </c>
      <c r="I37" s="23">
        <v>36</v>
      </c>
      <c r="J37" s="239">
        <f>+H37/I37</f>
        <v>0.97222222222222221</v>
      </c>
      <c r="K37" s="981" t="s">
        <v>493</v>
      </c>
      <c r="L37" s="981"/>
      <c r="M37" s="981"/>
      <c r="N37" s="981"/>
      <c r="O37" s="981"/>
      <c r="P37" s="981"/>
      <c r="Q37" s="981"/>
      <c r="R37" s="981"/>
      <c r="S37" s="981"/>
      <c r="T37" s="981"/>
      <c r="U37" s="981"/>
      <c r="V37" s="981"/>
      <c r="W37" s="981"/>
      <c r="X37" s="981"/>
      <c r="Y37" s="981"/>
      <c r="Z37" s="981"/>
      <c r="AA37" s="982"/>
      <c r="AB37" s="22"/>
    </row>
    <row r="38" spans="2:28" s="21" customFormat="1" x14ac:dyDescent="0.2">
      <c r="B38" s="20"/>
      <c r="C38" s="1685" t="s">
        <v>245</v>
      </c>
      <c r="D38" s="1686"/>
      <c r="E38" s="1686"/>
      <c r="F38" s="1686"/>
      <c r="G38" s="1686"/>
      <c r="H38" s="23"/>
      <c r="I38" s="23"/>
      <c r="J38" s="240"/>
      <c r="K38" s="1693"/>
      <c r="L38" s="1694"/>
      <c r="M38" s="1694"/>
      <c r="N38" s="1694"/>
      <c r="O38" s="1694"/>
      <c r="P38" s="1694"/>
      <c r="Q38" s="1694"/>
      <c r="R38" s="1694"/>
      <c r="S38" s="1694"/>
      <c r="T38" s="1694"/>
      <c r="U38" s="1694"/>
      <c r="V38" s="1694"/>
      <c r="W38" s="1694"/>
      <c r="X38" s="1694"/>
      <c r="Y38" s="1694"/>
      <c r="Z38" s="1694"/>
      <c r="AA38" s="1695"/>
      <c r="AB38" s="22"/>
    </row>
    <row r="39" spans="2:28" s="21" customFormat="1" ht="19.5" customHeight="1" thickBot="1" x14ac:dyDescent="0.25">
      <c r="B39" s="20"/>
      <c r="C39" s="1696" t="s">
        <v>246</v>
      </c>
      <c r="D39" s="1697"/>
      <c r="E39" s="1697"/>
      <c r="F39" s="1697"/>
      <c r="G39" s="1697"/>
      <c r="H39" s="241"/>
      <c r="I39" s="241"/>
      <c r="J39" s="242"/>
      <c r="K39" s="1698"/>
      <c r="L39" s="1698"/>
      <c r="M39" s="1698"/>
      <c r="N39" s="1698"/>
      <c r="O39" s="1698"/>
      <c r="P39" s="1698"/>
      <c r="Q39" s="1698"/>
      <c r="R39" s="1698"/>
      <c r="S39" s="1698"/>
      <c r="T39" s="1698"/>
      <c r="U39" s="1698"/>
      <c r="V39" s="1698"/>
      <c r="W39" s="1698"/>
      <c r="X39" s="1698"/>
      <c r="Y39" s="1698"/>
      <c r="Z39" s="1698"/>
      <c r="AA39" s="1699"/>
      <c r="AB39" s="22"/>
    </row>
    <row r="40" spans="2:28" s="21" customFormat="1" ht="15.75" customHeight="1" thickTop="1" thickBot="1" x14ac:dyDescent="0.25">
      <c r="B40" s="20"/>
      <c r="C40" s="1700" t="s">
        <v>494</v>
      </c>
      <c r="D40" s="1701"/>
      <c r="E40" s="1701"/>
      <c r="F40" s="1701"/>
      <c r="G40" s="1701"/>
      <c r="H40" s="243">
        <f>SUM(H36:H39)</f>
        <v>56</v>
      </c>
      <c r="I40" s="243">
        <f>SUM(I36:I39)</f>
        <v>57</v>
      </c>
      <c r="J40" s="244">
        <f>+H40/I40</f>
        <v>0.98245614035087714</v>
      </c>
      <c r="K40" s="1702"/>
      <c r="L40" s="1702"/>
      <c r="M40" s="1702"/>
      <c r="N40" s="1702"/>
      <c r="O40" s="1702"/>
      <c r="P40" s="1702"/>
      <c r="Q40" s="1702"/>
      <c r="R40" s="1702"/>
      <c r="S40" s="1702"/>
      <c r="T40" s="1702"/>
      <c r="U40" s="1702"/>
      <c r="V40" s="1702"/>
      <c r="W40" s="1702"/>
      <c r="X40" s="1702"/>
      <c r="Y40" s="1702"/>
      <c r="Z40" s="1702"/>
      <c r="AA40" s="1703"/>
      <c r="AB40" s="22"/>
    </row>
    <row r="41" spans="2:28" s="21" customFormat="1" ht="7.5" customHeight="1" thickBot="1" x14ac:dyDescent="0.25">
      <c r="B41" s="20"/>
      <c r="C41" s="15"/>
      <c r="D41" s="15"/>
      <c r="E41" s="15"/>
      <c r="F41" s="15"/>
      <c r="G41" s="15"/>
      <c r="H41" s="33"/>
      <c r="I41" s="245"/>
      <c r="J41" s="34"/>
      <c r="K41" s="15"/>
      <c r="L41" s="15"/>
      <c r="M41" s="15"/>
      <c r="N41" s="15"/>
      <c r="O41" s="15"/>
      <c r="P41" s="15"/>
      <c r="Q41" s="15"/>
      <c r="R41" s="15"/>
      <c r="S41" s="15"/>
      <c r="T41" s="15"/>
      <c r="U41" s="15"/>
      <c r="V41" s="15"/>
      <c r="W41" s="15"/>
      <c r="X41" s="15"/>
      <c r="Y41" s="15"/>
      <c r="Z41" s="15"/>
      <c r="AA41" s="15"/>
      <c r="AB41" s="22"/>
    </row>
    <row r="42" spans="2:28" s="21" customFormat="1" ht="14.25" customHeight="1" thickBot="1" x14ac:dyDescent="0.25">
      <c r="B42" s="20"/>
      <c r="C42" s="651" t="s">
        <v>69</v>
      </c>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3"/>
      <c r="AB42" s="22"/>
    </row>
    <row r="43" spans="2:28" x14ac:dyDescent="0.2">
      <c r="B43" s="14"/>
      <c r="C43" s="890"/>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2"/>
      <c r="AB43" s="22"/>
    </row>
    <row r="44" spans="2:28" x14ac:dyDescent="0.2">
      <c r="B44" s="14"/>
      <c r="C44" s="893"/>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5"/>
      <c r="AB44" s="22"/>
    </row>
    <row r="45" spans="2:28"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15" thickBot="1" x14ac:dyDescent="0.25">
      <c r="B55" s="14"/>
      <c r="C55" s="896"/>
      <c r="D55" s="897"/>
      <c r="E55" s="897"/>
      <c r="F55" s="897"/>
      <c r="G55" s="897"/>
      <c r="H55" s="897"/>
      <c r="I55" s="897"/>
      <c r="J55" s="897"/>
      <c r="K55" s="897"/>
      <c r="L55" s="897"/>
      <c r="M55" s="897"/>
      <c r="N55" s="897"/>
      <c r="O55" s="897"/>
      <c r="P55" s="897"/>
      <c r="Q55" s="897"/>
      <c r="R55" s="897"/>
      <c r="S55" s="897"/>
      <c r="T55" s="897"/>
      <c r="U55" s="897"/>
      <c r="V55" s="897"/>
      <c r="W55" s="897"/>
      <c r="X55" s="897"/>
      <c r="Y55" s="897"/>
      <c r="Z55" s="897"/>
      <c r="AA55" s="898"/>
      <c r="AB55" s="22"/>
    </row>
    <row r="56" spans="2:28" ht="7.5" customHeight="1" x14ac:dyDescent="0.2">
      <c r="B56" s="35"/>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7"/>
    </row>
    <row r="57" spans="2:28" ht="8.25" customHeight="1" thickBot="1" x14ac:dyDescent="0.25">
      <c r="B57" s="38"/>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40"/>
    </row>
    <row r="58" spans="2:28" ht="17.25" customHeight="1" x14ac:dyDescent="0.2">
      <c r="B58" s="41"/>
      <c r="C58" s="986" t="s">
        <v>45</v>
      </c>
      <c r="D58" s="987"/>
      <c r="E58" s="987"/>
      <c r="F58" s="987"/>
      <c r="G58" s="987"/>
      <c r="H58" s="987" t="s">
        <v>71</v>
      </c>
      <c r="I58" s="987"/>
      <c r="J58" s="987" t="s">
        <v>72</v>
      </c>
      <c r="K58" s="987"/>
      <c r="L58" s="987"/>
      <c r="M58" s="987"/>
      <c r="N58" s="987" t="s">
        <v>106</v>
      </c>
      <c r="O58" s="987"/>
      <c r="P58" s="987"/>
      <c r="Q58" s="987"/>
      <c r="R58" s="987"/>
      <c r="S58" s="987"/>
      <c r="T58" s="987"/>
      <c r="U58" s="987"/>
      <c r="V58" s="992" t="s">
        <v>74</v>
      </c>
      <c r="W58" s="992"/>
      <c r="X58" s="992"/>
      <c r="Y58" s="992"/>
      <c r="Z58" s="992"/>
      <c r="AA58" s="993"/>
      <c r="AB58" s="42"/>
    </row>
    <row r="59" spans="2:28" ht="3.75" customHeight="1" x14ac:dyDescent="0.2">
      <c r="B59" s="43"/>
      <c r="C59" s="988"/>
      <c r="D59" s="989"/>
      <c r="E59" s="989"/>
      <c r="F59" s="989"/>
      <c r="G59" s="989"/>
      <c r="H59" s="989"/>
      <c r="I59" s="989"/>
      <c r="J59" s="989"/>
      <c r="K59" s="989"/>
      <c r="L59" s="989"/>
      <c r="M59" s="989"/>
      <c r="N59" s="989"/>
      <c r="O59" s="989"/>
      <c r="P59" s="989"/>
      <c r="Q59" s="989"/>
      <c r="R59" s="989"/>
      <c r="S59" s="989"/>
      <c r="T59" s="989"/>
      <c r="U59" s="989"/>
      <c r="V59" s="994"/>
      <c r="W59" s="994"/>
      <c r="X59" s="994"/>
      <c r="Y59" s="994"/>
      <c r="Z59" s="994"/>
      <c r="AA59" s="995"/>
      <c r="AB59" s="42"/>
    </row>
    <row r="60" spans="2:28" ht="7.5" customHeight="1" x14ac:dyDescent="0.2">
      <c r="B60" s="43"/>
      <c r="C60" s="988"/>
      <c r="D60" s="989"/>
      <c r="E60" s="989"/>
      <c r="F60" s="989"/>
      <c r="G60" s="989"/>
      <c r="H60" s="989"/>
      <c r="I60" s="989"/>
      <c r="J60" s="989"/>
      <c r="K60" s="989"/>
      <c r="L60" s="989"/>
      <c r="M60" s="989"/>
      <c r="N60" s="989"/>
      <c r="O60" s="989"/>
      <c r="P60" s="989"/>
      <c r="Q60" s="989"/>
      <c r="R60" s="989"/>
      <c r="S60" s="989"/>
      <c r="T60" s="989"/>
      <c r="U60" s="989"/>
      <c r="V60" s="994"/>
      <c r="W60" s="994"/>
      <c r="X60" s="994"/>
      <c r="Y60" s="994"/>
      <c r="Z60" s="994"/>
      <c r="AA60" s="995"/>
      <c r="AB60" s="42"/>
    </row>
    <row r="61" spans="2:28" ht="125.25" customHeight="1" x14ac:dyDescent="0.2">
      <c r="B61" s="41"/>
      <c r="C61" s="1704" t="s">
        <v>495</v>
      </c>
      <c r="D61" s="748"/>
      <c r="E61" s="748"/>
      <c r="F61" s="748"/>
      <c r="G61" s="748"/>
      <c r="H61" s="1705">
        <v>0.91</v>
      </c>
      <c r="I61" s="1037"/>
      <c r="J61" s="1705">
        <v>1</v>
      </c>
      <c r="K61" s="1037"/>
      <c r="L61" s="1037"/>
      <c r="M61" s="1037"/>
      <c r="N61" s="1708" t="s">
        <v>496</v>
      </c>
      <c r="O61" s="1708"/>
      <c r="P61" s="1708"/>
      <c r="Q61" s="1708"/>
      <c r="R61" s="1708"/>
      <c r="S61" s="1708"/>
      <c r="T61" s="1708"/>
      <c r="U61" s="1708"/>
      <c r="V61" s="1706"/>
      <c r="W61" s="1706"/>
      <c r="X61" s="1706"/>
      <c r="Y61" s="1706"/>
      <c r="Z61" s="1706"/>
      <c r="AA61" s="1707"/>
      <c r="AB61" s="44"/>
    </row>
    <row r="62" spans="2:28" ht="162" customHeight="1" x14ac:dyDescent="0.2">
      <c r="B62" s="41"/>
      <c r="C62" s="1704" t="s">
        <v>497</v>
      </c>
      <c r="D62" s="748"/>
      <c r="E62" s="748"/>
      <c r="F62" s="748"/>
      <c r="G62" s="748"/>
      <c r="H62" s="1705">
        <v>0.52</v>
      </c>
      <c r="I62" s="1037"/>
      <c r="J62" s="1705">
        <v>0.97</v>
      </c>
      <c r="K62" s="1037"/>
      <c r="L62" s="1037"/>
      <c r="M62" s="1037"/>
      <c r="N62" s="1706" t="s">
        <v>498</v>
      </c>
      <c r="O62" s="1706"/>
      <c r="P62" s="1706"/>
      <c r="Q62" s="1706"/>
      <c r="R62" s="1706"/>
      <c r="S62" s="1706"/>
      <c r="T62" s="1706"/>
      <c r="U62" s="1706"/>
      <c r="V62" s="1706"/>
      <c r="W62" s="1706"/>
      <c r="X62" s="1706"/>
      <c r="Y62" s="1706"/>
      <c r="Z62" s="1706"/>
      <c r="AA62" s="1707"/>
      <c r="AB62" s="44"/>
    </row>
    <row r="63" spans="2:28" ht="17.25" customHeight="1" x14ac:dyDescent="0.2">
      <c r="B63" s="41"/>
      <c r="C63" s="1709" t="s">
        <v>499</v>
      </c>
      <c r="D63" s="1710"/>
      <c r="E63" s="1710"/>
      <c r="F63" s="1710"/>
      <c r="G63" s="1710"/>
      <c r="H63" s="1705"/>
      <c r="I63" s="1037"/>
      <c r="J63" s="1711"/>
      <c r="K63" s="1711"/>
      <c r="L63" s="1711"/>
      <c r="M63" s="1711"/>
      <c r="N63" s="1706"/>
      <c r="O63" s="1706"/>
      <c r="P63" s="1706"/>
      <c r="Q63" s="1706"/>
      <c r="R63" s="1706"/>
      <c r="S63" s="1706"/>
      <c r="T63" s="1706"/>
      <c r="U63" s="1706"/>
      <c r="V63" s="1706"/>
      <c r="W63" s="1706"/>
      <c r="X63" s="1706"/>
      <c r="Y63" s="1706"/>
      <c r="Z63" s="1706"/>
      <c r="AA63" s="1707"/>
      <c r="AB63" s="44"/>
    </row>
    <row r="64" spans="2:28" ht="17.25" customHeight="1" thickBot="1" x14ac:dyDescent="0.25">
      <c r="B64" s="41"/>
      <c r="C64" s="725" t="s">
        <v>500</v>
      </c>
      <c r="D64" s="724"/>
      <c r="E64" s="724"/>
      <c r="F64" s="724"/>
      <c r="G64" s="724"/>
      <c r="H64" s="638"/>
      <c r="I64" s="638"/>
      <c r="J64" s="638"/>
      <c r="K64" s="638"/>
      <c r="L64" s="638"/>
      <c r="M64" s="638"/>
      <c r="N64" s="638"/>
      <c r="O64" s="638"/>
      <c r="P64" s="638"/>
      <c r="Q64" s="638"/>
      <c r="R64" s="638"/>
      <c r="S64" s="638"/>
      <c r="T64" s="638"/>
      <c r="U64" s="638"/>
      <c r="V64" s="638"/>
      <c r="W64" s="638"/>
      <c r="X64" s="638"/>
      <c r="Y64" s="638"/>
      <c r="Z64" s="638"/>
      <c r="AA64" s="1041"/>
      <c r="AB64" s="44"/>
    </row>
    <row r="65" spans="2:28" x14ac:dyDescent="0.2">
      <c r="B65" s="45"/>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46"/>
    </row>
    <row r="104" ht="6" customHeight="1" x14ac:dyDescent="0.2"/>
  </sheetData>
  <mergeCells count="97">
    <mergeCell ref="C63:G63"/>
    <mergeCell ref="H63:I63"/>
    <mergeCell ref="J63:M63"/>
    <mergeCell ref="N63:U63"/>
    <mergeCell ref="V63:AA63"/>
    <mergeCell ref="C64:G64"/>
    <mergeCell ref="H64:I64"/>
    <mergeCell ref="J64:M64"/>
    <mergeCell ref="N64:U64"/>
    <mergeCell ref="V64:AA64"/>
    <mergeCell ref="C61:G61"/>
    <mergeCell ref="H61:I61"/>
    <mergeCell ref="J61:M61"/>
    <mergeCell ref="N61:U61"/>
    <mergeCell ref="V61:AA61"/>
    <mergeCell ref="C62:G62"/>
    <mergeCell ref="H62:I62"/>
    <mergeCell ref="J62:M62"/>
    <mergeCell ref="N62:U62"/>
    <mergeCell ref="V62:AA62"/>
    <mergeCell ref="C42:AA42"/>
    <mergeCell ref="C43:AA55"/>
    <mergeCell ref="C58:G60"/>
    <mergeCell ref="H58:I60"/>
    <mergeCell ref="J58:M60"/>
    <mergeCell ref="N58:U60"/>
    <mergeCell ref="V58:AA60"/>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2"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0"/>
  <sheetViews>
    <sheetView view="pageBreakPreview" topLeftCell="E1" zoomScaleNormal="100" zoomScaleSheetLayoutView="10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7.7109375" style="47" customWidth="1"/>
    <col min="9" max="9" width="17.7109375" style="47" bestFit="1"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501</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502</v>
      </c>
      <c r="J10" s="615"/>
      <c r="K10" s="615"/>
      <c r="L10" s="615"/>
      <c r="M10" s="615"/>
      <c r="N10" s="615"/>
      <c r="O10" s="615"/>
      <c r="P10" s="615"/>
      <c r="Q10" s="616"/>
      <c r="R10" s="620" t="s">
        <v>8</v>
      </c>
      <c r="S10" s="621"/>
      <c r="T10" s="621"/>
      <c r="U10" s="622"/>
      <c r="V10" s="574" t="s">
        <v>9</v>
      </c>
      <c r="W10" s="575"/>
      <c r="X10" s="575"/>
      <c r="Y10" s="575"/>
      <c r="Z10" s="575"/>
      <c r="AA10" s="576"/>
      <c r="AB10" s="10"/>
    </row>
    <row r="11" spans="2:28" ht="21" customHeight="1" thickBot="1" x14ac:dyDescent="0.25">
      <c r="B11" s="9"/>
      <c r="C11" s="602"/>
      <c r="D11" s="603"/>
      <c r="E11" s="603"/>
      <c r="F11" s="603"/>
      <c r="G11" s="603"/>
      <c r="H11" s="604"/>
      <c r="I11" s="617"/>
      <c r="J11" s="618"/>
      <c r="K11" s="618"/>
      <c r="L11" s="618"/>
      <c r="M11" s="618"/>
      <c r="N11" s="618"/>
      <c r="O11" s="618"/>
      <c r="P11" s="618"/>
      <c r="Q11" s="619"/>
      <c r="R11" s="564" t="s">
        <v>503</v>
      </c>
      <c r="S11" s="623"/>
      <c r="T11" s="623"/>
      <c r="U11" s="624"/>
      <c r="V11" s="598" t="s">
        <v>504</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21" customHeight="1" x14ac:dyDescent="0.2">
      <c r="B13" s="14"/>
      <c r="C13" s="599" t="s">
        <v>11</v>
      </c>
      <c r="D13" s="600"/>
      <c r="E13" s="600"/>
      <c r="F13" s="600"/>
      <c r="G13" s="600"/>
      <c r="H13" s="601"/>
      <c r="I13" s="657" t="s">
        <v>505</v>
      </c>
      <c r="J13" s="658"/>
      <c r="K13" s="658"/>
      <c r="L13" s="658"/>
      <c r="M13" s="658"/>
      <c r="N13" s="658"/>
      <c r="O13" s="658"/>
      <c r="P13" s="658"/>
      <c r="Q13" s="658"/>
      <c r="R13" s="658"/>
      <c r="S13" s="659"/>
      <c r="T13" s="599" t="s">
        <v>13</v>
      </c>
      <c r="U13" s="600"/>
      <c r="V13" s="600"/>
      <c r="W13" s="600"/>
      <c r="X13" s="600"/>
      <c r="Y13" s="600"/>
      <c r="Z13" s="600"/>
      <c r="AA13" s="601"/>
      <c r="AB13" s="22"/>
    </row>
    <row r="14" spans="2:28" ht="39" customHeight="1" thickBot="1" x14ac:dyDescent="0.25">
      <c r="B14" s="14"/>
      <c r="C14" s="602"/>
      <c r="D14" s="603"/>
      <c r="E14" s="603"/>
      <c r="F14" s="603"/>
      <c r="G14" s="603"/>
      <c r="H14" s="604"/>
      <c r="I14" s="660"/>
      <c r="J14" s="661"/>
      <c r="K14" s="661"/>
      <c r="L14" s="661"/>
      <c r="M14" s="661"/>
      <c r="N14" s="661"/>
      <c r="O14" s="661"/>
      <c r="P14" s="661"/>
      <c r="Q14" s="661"/>
      <c r="R14" s="661"/>
      <c r="S14" s="662"/>
      <c r="T14" s="611" t="s">
        <v>14</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6" customHeight="1" thickBot="1" x14ac:dyDescent="0.25">
      <c r="B16" s="14"/>
      <c r="C16" s="558" t="s">
        <v>15</v>
      </c>
      <c r="D16" s="559"/>
      <c r="E16" s="559"/>
      <c r="F16" s="559"/>
      <c r="G16" s="559"/>
      <c r="H16" s="560"/>
      <c r="I16" s="561" t="s">
        <v>506</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60.75" customHeight="1" thickBot="1" x14ac:dyDescent="0.25">
      <c r="B18" s="14"/>
      <c r="C18" s="558" t="s">
        <v>17</v>
      </c>
      <c r="D18" s="559"/>
      <c r="E18" s="559"/>
      <c r="F18" s="559"/>
      <c r="G18" s="559"/>
      <c r="H18" s="560"/>
      <c r="I18" s="1712" t="s">
        <v>507</v>
      </c>
      <c r="J18" s="1713"/>
      <c r="K18" s="1713"/>
      <c r="L18" s="1713"/>
      <c r="M18" s="1713"/>
      <c r="N18" s="1713"/>
      <c r="O18" s="1713"/>
      <c r="P18" s="1713"/>
      <c r="Q18" s="1713"/>
      <c r="R18" s="1713"/>
      <c r="S18" s="1713"/>
      <c r="T18" s="1713"/>
      <c r="U18" s="1713"/>
      <c r="V18" s="1713"/>
      <c r="W18" s="1713"/>
      <c r="X18" s="1713"/>
      <c r="Y18" s="1713"/>
      <c r="Z18" s="1713"/>
      <c r="AA18" s="1714"/>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9.149999999999999" customHeight="1" x14ac:dyDescent="0.2">
      <c r="B20" s="14"/>
      <c r="C20" s="583" t="s">
        <v>19</v>
      </c>
      <c r="D20" s="584"/>
      <c r="E20" s="584"/>
      <c r="F20" s="584"/>
      <c r="G20" s="584"/>
      <c r="H20" s="585"/>
      <c r="I20" s="589" t="s">
        <v>508</v>
      </c>
      <c r="J20" s="590"/>
      <c r="K20" s="590"/>
      <c r="L20" s="591"/>
      <c r="M20" s="574" t="s">
        <v>21</v>
      </c>
      <c r="N20" s="575"/>
      <c r="O20" s="575"/>
      <c r="P20" s="575"/>
      <c r="Q20" s="575"/>
      <c r="R20" s="575"/>
      <c r="S20" s="576"/>
      <c r="T20" s="574" t="s">
        <v>22</v>
      </c>
      <c r="U20" s="575"/>
      <c r="V20" s="575"/>
      <c r="W20" s="575"/>
      <c r="X20" s="575"/>
      <c r="Y20" s="575"/>
      <c r="Z20" s="575"/>
      <c r="AA20" s="576"/>
      <c r="AB20" s="22"/>
    </row>
    <row r="21" spans="2:28" ht="19.899999999999999" customHeight="1" thickBot="1" x14ac:dyDescent="0.25">
      <c r="B21" s="14"/>
      <c r="C21" s="586"/>
      <c r="D21" s="587"/>
      <c r="E21" s="587"/>
      <c r="F21" s="587"/>
      <c r="G21" s="587"/>
      <c r="H21" s="588"/>
      <c r="I21" s="592"/>
      <c r="J21" s="593"/>
      <c r="K21" s="593"/>
      <c r="L21" s="594"/>
      <c r="M21" s="595" t="s">
        <v>85</v>
      </c>
      <c r="N21" s="596"/>
      <c r="O21" s="596"/>
      <c r="P21" s="596"/>
      <c r="Q21" s="596"/>
      <c r="R21" s="596"/>
      <c r="S21" s="597"/>
      <c r="T21" s="1581" t="s">
        <v>24</v>
      </c>
      <c r="U21" s="1579"/>
      <c r="V21" s="1579"/>
      <c r="W21" s="1579"/>
      <c r="X21" s="1579"/>
      <c r="Y21" s="1579"/>
      <c r="Z21" s="1579"/>
      <c r="AA21" s="1580"/>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7"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19.5" customHeight="1" thickBot="1" x14ac:dyDescent="0.25">
      <c r="B24" s="14"/>
      <c r="C24" s="577" t="s">
        <v>509</v>
      </c>
      <c r="D24" s="578"/>
      <c r="E24" s="578"/>
      <c r="F24" s="578"/>
      <c r="G24" s="578"/>
      <c r="H24" s="578"/>
      <c r="I24" s="579"/>
      <c r="J24" s="577" t="s">
        <v>501</v>
      </c>
      <c r="K24" s="578"/>
      <c r="L24" s="578"/>
      <c r="M24" s="578"/>
      <c r="N24" s="578"/>
      <c r="O24" s="578"/>
      <c r="P24" s="579"/>
      <c r="Q24" s="969" t="s">
        <v>510</v>
      </c>
      <c r="R24" s="538"/>
      <c r="S24" s="538"/>
      <c r="T24" s="538"/>
      <c r="U24" s="538"/>
      <c r="V24" s="538"/>
      <c r="W24" s="538"/>
      <c r="X24" s="538"/>
      <c r="Y24" s="538"/>
      <c r="Z24" s="538"/>
      <c r="AA24" s="540"/>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24" customHeight="1" thickBot="1" x14ac:dyDescent="0.25">
      <c r="B26" s="14"/>
      <c r="C26" s="558" t="s">
        <v>31</v>
      </c>
      <c r="D26" s="559"/>
      <c r="E26" s="559"/>
      <c r="F26" s="559"/>
      <c r="G26" s="559"/>
      <c r="H26" s="560"/>
      <c r="I26" s="561" t="s">
        <v>511</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37.15" customHeight="1" thickBot="1" x14ac:dyDescent="0.25">
      <c r="B28" s="14"/>
      <c r="C28" s="558" t="s">
        <v>32</v>
      </c>
      <c r="D28" s="559"/>
      <c r="E28" s="559"/>
      <c r="F28" s="559"/>
      <c r="G28" s="559"/>
      <c r="H28" s="560"/>
      <c r="I28" s="564">
        <v>0.9</v>
      </c>
      <c r="J28" s="561"/>
      <c r="K28" s="565" t="s">
        <v>33</v>
      </c>
      <c r="L28" s="566"/>
      <c r="M28" s="566"/>
      <c r="N28" s="567"/>
      <c r="O28" s="568" t="s">
        <v>34</v>
      </c>
      <c r="P28" s="569"/>
      <c r="Q28" s="569"/>
      <c r="R28" s="570"/>
      <c r="S28" s="166" t="s">
        <v>94</v>
      </c>
      <c r="T28" s="569" t="s">
        <v>35</v>
      </c>
      <c r="U28" s="569"/>
      <c r="V28" s="570"/>
      <c r="W28" s="49"/>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v>0</v>
      </c>
      <c r="L32" s="538"/>
      <c r="M32" s="538"/>
      <c r="N32" s="538"/>
      <c r="O32" s="539">
        <v>0.69</v>
      </c>
      <c r="P32" s="538"/>
      <c r="Q32" s="538"/>
      <c r="R32" s="538"/>
      <c r="S32" s="539">
        <v>0.8</v>
      </c>
      <c r="T32" s="538"/>
      <c r="U32" s="539">
        <v>0.89</v>
      </c>
      <c r="V32" s="538"/>
      <c r="W32" s="538"/>
      <c r="X32" s="539">
        <v>0.9</v>
      </c>
      <c r="Y32" s="538"/>
      <c r="Z32" s="539">
        <v>1</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 thickBot="1" x14ac:dyDescent="0.25">
      <c r="B34" s="20"/>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22"/>
    </row>
    <row r="35" spans="2:28" s="21" customFormat="1" ht="36" customHeight="1" x14ac:dyDescent="0.2">
      <c r="B35" s="20"/>
      <c r="C35" s="519" t="s">
        <v>45</v>
      </c>
      <c r="D35" s="520"/>
      <c r="E35" s="520"/>
      <c r="F35" s="520"/>
      <c r="G35" s="521"/>
      <c r="H35" s="52" t="s">
        <v>512</v>
      </c>
      <c r="I35" s="52" t="s">
        <v>513</v>
      </c>
      <c r="J35" s="52" t="s">
        <v>98</v>
      </c>
      <c r="K35" s="1715" t="s">
        <v>49</v>
      </c>
      <c r="L35" s="1716"/>
      <c r="M35" s="1716"/>
      <c r="N35" s="1716"/>
      <c r="O35" s="1716"/>
      <c r="P35" s="1716"/>
      <c r="Q35" s="1716"/>
      <c r="R35" s="1716"/>
      <c r="S35" s="1716"/>
      <c r="T35" s="1716"/>
      <c r="U35" s="1716"/>
      <c r="V35" s="1716"/>
      <c r="W35" s="1716"/>
      <c r="X35" s="1716"/>
      <c r="Y35" s="1716"/>
      <c r="Z35" s="1716"/>
      <c r="AA35" s="1717"/>
      <c r="AB35" s="22"/>
    </row>
    <row r="36" spans="2:28" s="21" customFormat="1" ht="37.5" customHeight="1" x14ac:dyDescent="0.2">
      <c r="B36" s="20"/>
      <c r="C36" s="670" t="s">
        <v>514</v>
      </c>
      <c r="D36" s="671"/>
      <c r="E36" s="671"/>
      <c r="F36" s="671"/>
      <c r="G36" s="672"/>
      <c r="H36" s="246">
        <v>103685675442</v>
      </c>
      <c r="I36" s="246">
        <v>277391490000</v>
      </c>
      <c r="J36" s="247">
        <f>H36/I36</f>
        <v>0.37378823496712171</v>
      </c>
      <c r="K36" s="667" t="s">
        <v>515</v>
      </c>
      <c r="L36" s="668"/>
      <c r="M36" s="668"/>
      <c r="N36" s="668"/>
      <c r="O36" s="668"/>
      <c r="P36" s="668"/>
      <c r="Q36" s="668"/>
      <c r="R36" s="668"/>
      <c r="S36" s="668"/>
      <c r="T36" s="668"/>
      <c r="U36" s="668"/>
      <c r="V36" s="668"/>
      <c r="W36" s="668"/>
      <c r="X36" s="668"/>
      <c r="Y36" s="668"/>
      <c r="Z36" s="668"/>
      <c r="AA36" s="669"/>
      <c r="AB36" s="22"/>
    </row>
    <row r="37" spans="2:28" s="21" customFormat="1" ht="37.5" customHeight="1" x14ac:dyDescent="0.2">
      <c r="B37" s="20"/>
      <c r="C37" s="670" t="s">
        <v>516</v>
      </c>
      <c r="D37" s="671"/>
      <c r="E37" s="671"/>
      <c r="F37" s="671"/>
      <c r="G37" s="672"/>
      <c r="H37" s="248">
        <f>172461945375-H36</f>
        <v>68776269933</v>
      </c>
      <c r="I37" s="248">
        <v>277391490000</v>
      </c>
      <c r="J37" s="247">
        <f>H37/I37</f>
        <v>0.24793936516581674</v>
      </c>
      <c r="K37" s="667" t="s">
        <v>517</v>
      </c>
      <c r="L37" s="668"/>
      <c r="M37" s="668"/>
      <c r="N37" s="668"/>
      <c r="O37" s="668"/>
      <c r="P37" s="668"/>
      <c r="Q37" s="668"/>
      <c r="R37" s="668"/>
      <c r="S37" s="668"/>
      <c r="T37" s="668"/>
      <c r="U37" s="668"/>
      <c r="V37" s="668"/>
      <c r="W37" s="668"/>
      <c r="X37" s="668"/>
      <c r="Y37" s="668"/>
      <c r="Z37" s="668"/>
      <c r="AA37" s="669"/>
      <c r="AB37" s="22"/>
    </row>
    <row r="38" spans="2:28" s="21" customFormat="1" ht="36.75" customHeight="1" x14ac:dyDescent="0.2">
      <c r="B38" s="20"/>
      <c r="C38" s="670"/>
      <c r="D38" s="671"/>
      <c r="E38" s="671"/>
      <c r="F38" s="671"/>
      <c r="G38" s="672"/>
      <c r="H38" s="248"/>
      <c r="I38" s="248"/>
      <c r="J38" s="247"/>
      <c r="K38" s="667"/>
      <c r="L38" s="668"/>
      <c r="M38" s="668"/>
      <c r="N38" s="668"/>
      <c r="O38" s="668"/>
      <c r="P38" s="668"/>
      <c r="Q38" s="668"/>
      <c r="R38" s="668"/>
      <c r="S38" s="668"/>
      <c r="T38" s="668"/>
      <c r="U38" s="668"/>
      <c r="V38" s="668"/>
      <c r="W38" s="668"/>
      <c r="X38" s="668"/>
      <c r="Y38" s="668"/>
      <c r="Z38" s="668"/>
      <c r="AA38" s="669"/>
      <c r="AB38" s="22"/>
    </row>
    <row r="39" spans="2:28" s="21" customFormat="1" ht="36" customHeight="1" thickBot="1" x14ac:dyDescent="0.25">
      <c r="B39" s="20"/>
      <c r="C39" s="670"/>
      <c r="D39" s="671"/>
      <c r="E39" s="671"/>
      <c r="F39" s="671"/>
      <c r="G39" s="672"/>
      <c r="H39" s="248"/>
      <c r="I39" s="248"/>
      <c r="J39" s="247"/>
      <c r="K39" s="667"/>
      <c r="L39" s="668"/>
      <c r="M39" s="668"/>
      <c r="N39" s="668"/>
      <c r="O39" s="668"/>
      <c r="P39" s="668"/>
      <c r="Q39" s="668"/>
      <c r="R39" s="668"/>
      <c r="S39" s="668"/>
      <c r="T39" s="668"/>
      <c r="U39" s="668"/>
      <c r="V39" s="668"/>
      <c r="W39" s="668"/>
      <c r="X39" s="668"/>
      <c r="Y39" s="668"/>
      <c r="Z39" s="668"/>
      <c r="AA39" s="669"/>
      <c r="AB39" s="22"/>
    </row>
    <row r="40" spans="2:28" s="21" customFormat="1" ht="15.75" customHeight="1" thickBot="1" x14ac:dyDescent="0.25">
      <c r="B40" s="20"/>
      <c r="C40" s="676" t="s">
        <v>68</v>
      </c>
      <c r="D40" s="677"/>
      <c r="E40" s="677"/>
      <c r="F40" s="677"/>
      <c r="G40" s="678"/>
      <c r="H40" s="59">
        <f>SUM(H36:H39)</f>
        <v>172461945375</v>
      </c>
      <c r="I40" s="59">
        <f>I37</f>
        <v>277391490000</v>
      </c>
      <c r="J40" s="249">
        <f>H40/I40</f>
        <v>0.62172760013293848</v>
      </c>
      <c r="K40" s="679"/>
      <c r="L40" s="680"/>
      <c r="M40" s="680"/>
      <c r="N40" s="680"/>
      <c r="O40" s="680"/>
      <c r="P40" s="680"/>
      <c r="Q40" s="680"/>
      <c r="R40" s="680"/>
      <c r="S40" s="680"/>
      <c r="T40" s="680"/>
      <c r="U40" s="680"/>
      <c r="V40" s="680"/>
      <c r="W40" s="680"/>
      <c r="X40" s="680"/>
      <c r="Y40" s="680"/>
      <c r="Z40" s="680"/>
      <c r="AA40" s="681"/>
      <c r="AB40" s="22"/>
    </row>
    <row r="41" spans="2:28" s="21" customFormat="1" ht="5.25" customHeight="1" x14ac:dyDescent="0.2">
      <c r="B41" s="20"/>
      <c r="C41" s="61"/>
      <c r="D41" s="61"/>
      <c r="E41" s="61"/>
      <c r="F41" s="61"/>
      <c r="G41" s="61"/>
      <c r="H41" s="62"/>
      <c r="I41" s="62"/>
      <c r="J41" s="63"/>
      <c r="K41" s="61"/>
      <c r="L41" s="61"/>
      <c r="M41" s="61"/>
      <c r="N41" s="61"/>
      <c r="O41" s="61"/>
      <c r="P41" s="61"/>
      <c r="Q41" s="61"/>
      <c r="R41" s="61"/>
      <c r="S41" s="61"/>
      <c r="T41" s="61"/>
      <c r="U41" s="61"/>
      <c r="V41" s="61"/>
      <c r="W41" s="61"/>
      <c r="X41" s="61"/>
      <c r="Y41" s="61"/>
      <c r="Z41" s="61"/>
      <c r="AA41" s="61"/>
      <c r="AB41" s="22"/>
    </row>
    <row r="42" spans="2:28" s="21" customFormat="1" ht="15" thickBot="1" x14ac:dyDescent="0.25">
      <c r="B42" s="20"/>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22"/>
    </row>
    <row r="43" spans="2:28" s="21" customFormat="1" x14ac:dyDescent="0.2">
      <c r="B43" s="20"/>
      <c r="C43" s="682" t="s">
        <v>69</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4"/>
      <c r="AB43" s="22"/>
    </row>
    <row r="44" spans="2:28" ht="15" thickBot="1" x14ac:dyDescent="0.25">
      <c r="B44" s="14"/>
      <c r="C44" s="685"/>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7"/>
      <c r="AB44" s="22"/>
    </row>
    <row r="45" spans="2:28" ht="25.5" customHeight="1" x14ac:dyDescent="0.2">
      <c r="B45" s="14"/>
      <c r="C45" s="688"/>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90"/>
      <c r="AB45" s="22"/>
    </row>
    <row r="46" spans="2:28" ht="25.5" customHeight="1" x14ac:dyDescent="0.2">
      <c r="B46" s="14"/>
      <c r="C46" s="691"/>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693"/>
      <c r="AB46" s="22"/>
    </row>
    <row r="47" spans="2:28" ht="25.5" customHeight="1" x14ac:dyDescent="0.2">
      <c r="B47" s="14"/>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22"/>
    </row>
    <row r="48" spans="2:28" ht="25.5" customHeight="1" x14ac:dyDescent="0.2">
      <c r="B48" s="14"/>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22"/>
    </row>
    <row r="49" spans="2:28" ht="25.5" customHeight="1" x14ac:dyDescent="0.2">
      <c r="B49" s="14"/>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22"/>
    </row>
    <row r="50" spans="2:28" ht="25.5" customHeight="1" x14ac:dyDescent="0.2">
      <c r="B50" s="14"/>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22"/>
    </row>
    <row r="51" spans="2:28" ht="25.5" customHeight="1" x14ac:dyDescent="0.2">
      <c r="B51" s="14"/>
      <c r="C51" s="1718"/>
      <c r="D51" s="1561"/>
      <c r="E51" s="1561"/>
      <c r="F51" s="1561"/>
      <c r="G51" s="1561"/>
      <c r="H51" s="1561"/>
      <c r="I51" s="1561"/>
      <c r="J51" s="1561"/>
      <c r="K51" s="1561"/>
      <c r="L51" s="1561"/>
      <c r="M51" s="1561"/>
      <c r="N51" s="1561"/>
      <c r="O51" s="1561"/>
      <c r="P51" s="1561"/>
      <c r="Q51" s="1561"/>
      <c r="R51" s="1561"/>
      <c r="S51" s="1561"/>
      <c r="T51" s="1561"/>
      <c r="U51" s="1561"/>
      <c r="V51" s="1561"/>
      <c r="W51" s="1561"/>
      <c r="X51" s="1561"/>
      <c r="Y51" s="1561"/>
      <c r="Z51" s="1561"/>
      <c r="AA51" s="1563"/>
      <c r="AB51" s="22"/>
    </row>
    <row r="52" spans="2:28" x14ac:dyDescent="0.2">
      <c r="B52" s="35"/>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37"/>
    </row>
    <row r="53" spans="2:28" ht="15" thickBot="1" x14ac:dyDescent="0.25">
      <c r="B53" s="38"/>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40"/>
    </row>
    <row r="54" spans="2:28" ht="15.75" x14ac:dyDescent="0.2">
      <c r="B54" s="41"/>
      <c r="C54" s="697" t="s">
        <v>45</v>
      </c>
      <c r="D54" s="698"/>
      <c r="E54" s="698"/>
      <c r="F54" s="698"/>
      <c r="G54" s="699"/>
      <c r="H54" s="697" t="s">
        <v>71</v>
      </c>
      <c r="I54" s="699"/>
      <c r="J54" s="697" t="s">
        <v>72</v>
      </c>
      <c r="K54" s="698"/>
      <c r="L54" s="698"/>
      <c r="M54" s="699"/>
      <c r="N54" s="697" t="s">
        <v>106</v>
      </c>
      <c r="O54" s="698"/>
      <c r="P54" s="698"/>
      <c r="Q54" s="698"/>
      <c r="R54" s="698"/>
      <c r="S54" s="698"/>
      <c r="T54" s="698"/>
      <c r="U54" s="699"/>
      <c r="V54" s="703" t="s">
        <v>74</v>
      </c>
      <c r="W54" s="703"/>
      <c r="X54" s="703"/>
      <c r="Y54" s="703"/>
      <c r="Z54" s="703"/>
      <c r="AA54" s="704"/>
      <c r="AB54" s="42"/>
    </row>
    <row r="55" spans="2:28" ht="1.1499999999999999" customHeight="1" x14ac:dyDescent="0.2">
      <c r="B55" s="43"/>
      <c r="C55" s="700"/>
      <c r="D55" s="701"/>
      <c r="E55" s="701"/>
      <c r="F55" s="701"/>
      <c r="G55" s="702"/>
      <c r="H55" s="700"/>
      <c r="I55" s="702"/>
      <c r="J55" s="700"/>
      <c r="K55" s="701"/>
      <c r="L55" s="701"/>
      <c r="M55" s="702"/>
      <c r="N55" s="700"/>
      <c r="O55" s="701"/>
      <c r="P55" s="701"/>
      <c r="Q55" s="701"/>
      <c r="R55" s="701"/>
      <c r="S55" s="701"/>
      <c r="T55" s="701"/>
      <c r="U55" s="702"/>
      <c r="V55" s="705"/>
      <c r="W55" s="705"/>
      <c r="X55" s="705"/>
      <c r="Y55" s="705"/>
      <c r="Z55" s="705"/>
      <c r="AA55" s="706"/>
      <c r="AB55" s="42"/>
    </row>
    <row r="56" spans="2:28" ht="9" customHeight="1" thickBot="1" x14ac:dyDescent="0.25">
      <c r="B56" s="43"/>
      <c r="C56" s="700"/>
      <c r="D56" s="701"/>
      <c r="E56" s="701"/>
      <c r="F56" s="701"/>
      <c r="G56" s="702"/>
      <c r="H56" s="700"/>
      <c r="I56" s="702"/>
      <c r="J56" s="700"/>
      <c r="K56" s="701"/>
      <c r="L56" s="701"/>
      <c r="M56" s="702"/>
      <c r="N56" s="807"/>
      <c r="O56" s="808"/>
      <c r="P56" s="808"/>
      <c r="Q56" s="808"/>
      <c r="R56" s="808"/>
      <c r="S56" s="808"/>
      <c r="T56" s="808"/>
      <c r="U56" s="809"/>
      <c r="V56" s="810"/>
      <c r="W56" s="810"/>
      <c r="X56" s="810"/>
      <c r="Y56" s="810"/>
      <c r="Z56" s="810"/>
      <c r="AA56" s="811"/>
      <c r="AB56" s="42"/>
    </row>
    <row r="57" spans="2:28" ht="57" customHeight="1" x14ac:dyDescent="0.2">
      <c r="B57" s="41"/>
      <c r="C57" s="1719" t="s">
        <v>518</v>
      </c>
      <c r="D57" s="746"/>
      <c r="E57" s="746"/>
      <c r="F57" s="746"/>
      <c r="G57" s="746"/>
      <c r="H57" s="1720">
        <v>0.5494</v>
      </c>
      <c r="I57" s="1720"/>
      <c r="J57" s="1720">
        <v>0.37380000000000002</v>
      </c>
      <c r="K57" s="1720"/>
      <c r="L57" s="1720"/>
      <c r="M57" s="1720"/>
      <c r="N57" s="1729" t="s">
        <v>519</v>
      </c>
      <c r="O57" s="1725"/>
      <c r="P57" s="1725"/>
      <c r="Q57" s="1725"/>
      <c r="R57" s="1725"/>
      <c r="S57" s="1725"/>
      <c r="T57" s="1725"/>
      <c r="U57" s="1726"/>
      <c r="V57" s="1724" t="s">
        <v>520</v>
      </c>
      <c r="W57" s="1727"/>
      <c r="X57" s="1727"/>
      <c r="Y57" s="1727"/>
      <c r="Z57" s="1727"/>
      <c r="AA57" s="1728"/>
      <c r="AB57" s="44"/>
    </row>
    <row r="58" spans="2:28" ht="57" customHeight="1" x14ac:dyDescent="0.2">
      <c r="B58" s="41"/>
      <c r="C58" s="1719" t="s">
        <v>521</v>
      </c>
      <c r="D58" s="746"/>
      <c r="E58" s="746"/>
      <c r="F58" s="746"/>
      <c r="G58" s="746"/>
      <c r="H58" s="1720">
        <v>0.1109</v>
      </c>
      <c r="I58" s="1720"/>
      <c r="J58" s="1721">
        <v>0.24790000000000001</v>
      </c>
      <c r="K58" s="1722"/>
      <c r="L58" s="1722"/>
      <c r="M58" s="1723"/>
      <c r="N58" s="1724" t="s">
        <v>522</v>
      </c>
      <c r="O58" s="1725"/>
      <c r="P58" s="1725"/>
      <c r="Q58" s="1725"/>
      <c r="R58" s="1725"/>
      <c r="S58" s="1725"/>
      <c r="T58" s="1725"/>
      <c r="U58" s="1726"/>
      <c r="V58" s="1724" t="s">
        <v>523</v>
      </c>
      <c r="W58" s="1727"/>
      <c r="X58" s="1727"/>
      <c r="Y58" s="1727"/>
      <c r="Z58" s="1727"/>
      <c r="AA58" s="1728"/>
      <c r="AB58" s="44"/>
    </row>
    <row r="59" spans="2:28" ht="55.5" customHeight="1" x14ac:dyDescent="0.2">
      <c r="B59" s="41"/>
      <c r="C59" s="1704"/>
      <c r="D59" s="748"/>
      <c r="E59" s="748"/>
      <c r="F59" s="748"/>
      <c r="G59" s="748"/>
      <c r="H59" s="1720"/>
      <c r="I59" s="748"/>
      <c r="J59" s="765"/>
      <c r="K59" s="748"/>
      <c r="L59" s="748"/>
      <c r="M59" s="748"/>
      <c r="N59" s="1729"/>
      <c r="O59" s="1725"/>
      <c r="P59" s="1725"/>
      <c r="Q59" s="1725"/>
      <c r="R59" s="1725"/>
      <c r="S59" s="1725"/>
      <c r="T59" s="1725"/>
      <c r="U59" s="1726"/>
      <c r="V59" s="1724"/>
      <c r="W59" s="1727"/>
      <c r="X59" s="1727"/>
      <c r="Y59" s="1727"/>
      <c r="Z59" s="1727"/>
      <c r="AA59" s="1728"/>
      <c r="AB59" s="44"/>
    </row>
    <row r="60" spans="2:28" ht="46.5" customHeight="1" x14ac:dyDescent="0.2">
      <c r="B60" s="41"/>
      <c r="C60" s="1704"/>
      <c r="D60" s="748"/>
      <c r="E60" s="748"/>
      <c r="F60" s="748"/>
      <c r="G60" s="748"/>
      <c r="H60" s="765"/>
      <c r="I60" s="748"/>
      <c r="J60" s="1720"/>
      <c r="K60" s="1720"/>
      <c r="L60" s="1720"/>
      <c r="M60" s="1720"/>
      <c r="N60" s="1729"/>
      <c r="O60" s="1725"/>
      <c r="P60" s="1725"/>
      <c r="Q60" s="1725"/>
      <c r="R60" s="1725"/>
      <c r="S60" s="1725"/>
      <c r="T60" s="1725"/>
      <c r="U60" s="1726"/>
      <c r="V60" s="1724"/>
      <c r="W60" s="1727"/>
      <c r="X60" s="1727"/>
      <c r="Y60" s="1727"/>
      <c r="Z60" s="1727"/>
      <c r="AA60" s="1728"/>
      <c r="AB60" s="44"/>
    </row>
    <row r="61" spans="2:28" x14ac:dyDescent="0.2">
      <c r="B61" s="45"/>
      <c r="C61" s="64"/>
      <c r="D61" s="64"/>
      <c r="E61" s="64"/>
      <c r="F61" s="64"/>
      <c r="G61" s="64"/>
      <c r="H61" s="64"/>
      <c r="I61" s="64"/>
      <c r="J61" s="250"/>
      <c r="K61" s="64"/>
      <c r="L61" s="64"/>
      <c r="M61" s="64"/>
      <c r="N61" s="64"/>
      <c r="O61" s="64"/>
      <c r="P61" s="64"/>
      <c r="Q61" s="64"/>
      <c r="R61" s="64"/>
      <c r="S61" s="64"/>
      <c r="T61" s="64"/>
      <c r="U61" s="64"/>
      <c r="V61" s="64"/>
      <c r="W61" s="64"/>
      <c r="X61" s="64"/>
      <c r="Y61" s="64"/>
      <c r="Z61" s="64"/>
      <c r="AA61" s="64"/>
      <c r="AB61" s="46"/>
    </row>
    <row r="62" spans="2:28" x14ac:dyDescent="0.2">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row>
    <row r="63" spans="2:28" x14ac:dyDescent="0.2">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row>
    <row r="64" spans="2:28" x14ac:dyDescent="0.2">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row>
    <row r="65" spans="3:27" x14ac:dyDescent="0.2">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row>
    <row r="66" spans="3:27" x14ac:dyDescent="0.2">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row>
    <row r="67" spans="3:27" x14ac:dyDescent="0.2">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row>
    <row r="68" spans="3:27" x14ac:dyDescent="0.2">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row>
    <row r="100" ht="6" customHeight="1" x14ac:dyDescent="0.2"/>
  </sheetData>
  <mergeCells count="97">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2"/>
  <sheetViews>
    <sheetView view="pageBreakPreview" zoomScaleNormal="100" zoomScaleSheetLayoutView="100" zoomScalePageLayoutView="70" workbookViewId="0">
      <selection activeCell="P17" sqref="P17"/>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7" style="47" customWidth="1"/>
    <col min="9" max="9" width="18.7109375" style="47" bestFit="1"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501</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524</v>
      </c>
      <c r="J10" s="615"/>
      <c r="K10" s="615"/>
      <c r="L10" s="615"/>
      <c r="M10" s="615"/>
      <c r="N10" s="615"/>
      <c r="O10" s="615"/>
      <c r="P10" s="615"/>
      <c r="Q10" s="616"/>
      <c r="R10" s="620" t="s">
        <v>8</v>
      </c>
      <c r="S10" s="621"/>
      <c r="T10" s="621"/>
      <c r="U10" s="622"/>
      <c r="V10" s="574" t="s">
        <v>9</v>
      </c>
      <c r="W10" s="575"/>
      <c r="X10" s="575"/>
      <c r="Y10" s="575"/>
      <c r="Z10" s="575"/>
      <c r="AA10" s="576"/>
      <c r="AB10" s="10"/>
    </row>
    <row r="11" spans="2:28" ht="20.25" customHeight="1" thickBot="1" x14ac:dyDescent="0.25">
      <c r="B11" s="9"/>
      <c r="C11" s="602"/>
      <c r="D11" s="603"/>
      <c r="E11" s="603"/>
      <c r="F11" s="603"/>
      <c r="G11" s="603"/>
      <c r="H11" s="604"/>
      <c r="I11" s="617"/>
      <c r="J11" s="618"/>
      <c r="K11" s="618"/>
      <c r="L11" s="618"/>
      <c r="M11" s="618"/>
      <c r="N11" s="618"/>
      <c r="O11" s="618"/>
      <c r="P11" s="618"/>
      <c r="Q11" s="619"/>
      <c r="R11" s="564" t="s">
        <v>525</v>
      </c>
      <c r="S11" s="623"/>
      <c r="T11" s="623"/>
      <c r="U11" s="624"/>
      <c r="V11" s="598" t="s">
        <v>504</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526</v>
      </c>
      <c r="J13" s="658"/>
      <c r="K13" s="658"/>
      <c r="L13" s="658"/>
      <c r="M13" s="658"/>
      <c r="N13" s="658"/>
      <c r="O13" s="658"/>
      <c r="P13" s="658"/>
      <c r="Q13" s="658"/>
      <c r="R13" s="658"/>
      <c r="S13" s="659"/>
      <c r="T13" s="599" t="s">
        <v>13</v>
      </c>
      <c r="U13" s="600"/>
      <c r="V13" s="600"/>
      <c r="W13" s="600"/>
      <c r="X13" s="600"/>
      <c r="Y13" s="600"/>
      <c r="Z13" s="600"/>
      <c r="AA13" s="601"/>
      <c r="AB13" s="22"/>
    </row>
    <row r="14" spans="2:28" ht="13.9" customHeight="1" thickBot="1" x14ac:dyDescent="0.25">
      <c r="B14" s="14"/>
      <c r="C14" s="602"/>
      <c r="D14" s="603"/>
      <c r="E14" s="603"/>
      <c r="F14" s="603"/>
      <c r="G14" s="603"/>
      <c r="H14" s="604"/>
      <c r="I14" s="660"/>
      <c r="J14" s="661"/>
      <c r="K14" s="661"/>
      <c r="L14" s="661"/>
      <c r="M14" s="661"/>
      <c r="N14" s="661"/>
      <c r="O14" s="661"/>
      <c r="P14" s="661"/>
      <c r="Q14" s="661"/>
      <c r="R14" s="661"/>
      <c r="S14" s="662"/>
      <c r="T14" s="611" t="s">
        <v>14</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5.450000000000003" customHeight="1" thickBot="1" x14ac:dyDescent="0.25">
      <c r="B16" s="14"/>
      <c r="C16" s="558" t="s">
        <v>15</v>
      </c>
      <c r="D16" s="559"/>
      <c r="E16" s="559"/>
      <c r="F16" s="559"/>
      <c r="G16" s="559"/>
      <c r="H16" s="560"/>
      <c r="I16" s="561" t="s">
        <v>527</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 customHeight="1" thickBot="1" x14ac:dyDescent="0.25">
      <c r="B18" s="14"/>
      <c r="C18" s="558" t="s">
        <v>17</v>
      </c>
      <c r="D18" s="559"/>
      <c r="E18" s="559"/>
      <c r="F18" s="559"/>
      <c r="G18" s="559"/>
      <c r="H18" s="560"/>
      <c r="I18" s="1730" t="s">
        <v>528</v>
      </c>
      <c r="J18" s="1731"/>
      <c r="K18" s="1731"/>
      <c r="L18" s="1731"/>
      <c r="M18" s="1731"/>
      <c r="N18" s="1731"/>
      <c r="O18" s="1731"/>
      <c r="P18" s="1731"/>
      <c r="Q18" s="1731"/>
      <c r="R18" s="1731"/>
      <c r="S18" s="1731"/>
      <c r="T18" s="1731"/>
      <c r="U18" s="1731"/>
      <c r="V18" s="1731"/>
      <c r="W18" s="1731"/>
      <c r="X18" s="1731"/>
      <c r="Y18" s="1731"/>
      <c r="Z18" s="1731"/>
      <c r="AA18" s="1732"/>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118</v>
      </c>
      <c r="J20" s="590"/>
      <c r="K20" s="590"/>
      <c r="L20" s="591"/>
      <c r="M20" s="574" t="s">
        <v>21</v>
      </c>
      <c r="N20" s="575"/>
      <c r="O20" s="575"/>
      <c r="P20" s="575"/>
      <c r="Q20" s="575"/>
      <c r="R20" s="575"/>
      <c r="S20" s="576"/>
      <c r="T20" s="574" t="s">
        <v>22</v>
      </c>
      <c r="U20" s="575"/>
      <c r="V20" s="575"/>
      <c r="W20" s="575"/>
      <c r="X20" s="575"/>
      <c r="Y20" s="575"/>
      <c r="Z20" s="575"/>
      <c r="AA20" s="576"/>
      <c r="AB20" s="22"/>
    </row>
    <row r="21" spans="2:28" ht="19.899999999999999" customHeight="1" thickBot="1" x14ac:dyDescent="0.25">
      <c r="B21" s="14"/>
      <c r="C21" s="586"/>
      <c r="D21" s="587"/>
      <c r="E21" s="587"/>
      <c r="F21" s="587"/>
      <c r="G21" s="587"/>
      <c r="H21" s="588"/>
      <c r="I21" s="592"/>
      <c r="J21" s="593"/>
      <c r="K21" s="593"/>
      <c r="L21" s="594"/>
      <c r="M21" s="595" t="s">
        <v>85</v>
      </c>
      <c r="N21" s="596"/>
      <c r="O21" s="596"/>
      <c r="P21" s="596"/>
      <c r="Q21" s="596"/>
      <c r="R21" s="596"/>
      <c r="S21" s="597"/>
      <c r="T21" s="1581" t="s">
        <v>24</v>
      </c>
      <c r="U21" s="1579"/>
      <c r="V21" s="1579"/>
      <c r="W21" s="1579"/>
      <c r="X21" s="1579"/>
      <c r="Y21" s="1579"/>
      <c r="Z21" s="1579"/>
      <c r="AA21" s="1580"/>
      <c r="AB21" s="22"/>
    </row>
    <row r="22" spans="2:28" ht="12"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3.4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6.25" customHeight="1" thickBot="1" x14ac:dyDescent="0.25">
      <c r="B24" s="14"/>
      <c r="C24" s="577" t="s">
        <v>529</v>
      </c>
      <c r="D24" s="578"/>
      <c r="E24" s="578"/>
      <c r="F24" s="578"/>
      <c r="G24" s="578"/>
      <c r="H24" s="578"/>
      <c r="I24" s="579"/>
      <c r="J24" s="577" t="s">
        <v>501</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19.899999999999999" customHeight="1" thickBot="1" x14ac:dyDescent="0.25">
      <c r="B26" s="14"/>
      <c r="C26" s="558" t="s">
        <v>31</v>
      </c>
      <c r="D26" s="559"/>
      <c r="E26" s="559"/>
      <c r="F26" s="559"/>
      <c r="G26" s="559"/>
      <c r="H26" s="560"/>
      <c r="I26" s="561" t="s">
        <v>530</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0.15" customHeight="1" thickBot="1" x14ac:dyDescent="0.25">
      <c r="B28" s="14"/>
      <c r="C28" s="558" t="s">
        <v>32</v>
      </c>
      <c r="D28" s="559"/>
      <c r="E28" s="559"/>
      <c r="F28" s="559"/>
      <c r="G28" s="559"/>
      <c r="H28" s="560"/>
      <c r="I28" s="564">
        <v>0.8</v>
      </c>
      <c r="J28" s="561"/>
      <c r="K28" s="565" t="s">
        <v>33</v>
      </c>
      <c r="L28" s="566"/>
      <c r="M28" s="566"/>
      <c r="N28" s="567"/>
      <c r="O28" s="568" t="s">
        <v>34</v>
      </c>
      <c r="P28" s="569"/>
      <c r="Q28" s="569"/>
      <c r="R28" s="570"/>
      <c r="S28" s="166"/>
      <c r="T28" s="569" t="s">
        <v>35</v>
      </c>
      <c r="U28" s="569"/>
      <c r="V28" s="570"/>
      <c r="W28" s="251" t="s">
        <v>36</v>
      </c>
      <c r="X28" s="571" t="s">
        <v>37</v>
      </c>
      <c r="Y28" s="572"/>
      <c r="Z28" s="573"/>
      <c r="AA28" s="50"/>
      <c r="AB28" s="22"/>
    </row>
    <row r="29" spans="2:28" ht="12.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3.15" customHeight="1" thickBot="1" x14ac:dyDescent="0.25">
      <c r="B32" s="14"/>
      <c r="C32" s="547"/>
      <c r="D32" s="548"/>
      <c r="E32" s="548"/>
      <c r="F32" s="548"/>
      <c r="G32" s="548"/>
      <c r="H32" s="548"/>
      <c r="I32" s="548"/>
      <c r="J32" s="549"/>
      <c r="K32" s="537">
        <v>0</v>
      </c>
      <c r="L32" s="538"/>
      <c r="M32" s="538"/>
      <c r="N32" s="538"/>
      <c r="O32" s="539">
        <v>0.59</v>
      </c>
      <c r="P32" s="538"/>
      <c r="Q32" s="538"/>
      <c r="R32" s="538"/>
      <c r="S32" s="539">
        <v>0.6</v>
      </c>
      <c r="T32" s="538"/>
      <c r="U32" s="539">
        <v>0.79</v>
      </c>
      <c r="V32" s="538"/>
      <c r="W32" s="538"/>
      <c r="X32" s="539">
        <v>0.8</v>
      </c>
      <c r="Y32" s="538"/>
      <c r="Z32" s="539">
        <v>1</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167" customFormat="1" ht="12.75" thickBot="1" x14ac:dyDescent="0.25">
      <c r="B34" s="168"/>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190"/>
    </row>
    <row r="35" spans="2:28" s="167" customFormat="1" ht="32.25" customHeight="1" x14ac:dyDescent="0.2">
      <c r="B35" s="168"/>
      <c r="C35" s="519" t="s">
        <v>45</v>
      </c>
      <c r="D35" s="520"/>
      <c r="E35" s="520"/>
      <c r="F35" s="520"/>
      <c r="G35" s="521"/>
      <c r="H35" s="52" t="s">
        <v>531</v>
      </c>
      <c r="I35" s="52" t="s">
        <v>532</v>
      </c>
      <c r="J35" s="52" t="s">
        <v>98</v>
      </c>
      <c r="K35" s="1715" t="s">
        <v>49</v>
      </c>
      <c r="L35" s="1716"/>
      <c r="M35" s="1716"/>
      <c r="N35" s="1716"/>
      <c r="O35" s="1716"/>
      <c r="P35" s="1716"/>
      <c r="Q35" s="1716"/>
      <c r="R35" s="1716"/>
      <c r="S35" s="1716"/>
      <c r="T35" s="1716"/>
      <c r="U35" s="1716"/>
      <c r="V35" s="1716"/>
      <c r="W35" s="1716"/>
      <c r="X35" s="1716"/>
      <c r="Y35" s="1716"/>
      <c r="Z35" s="1716"/>
      <c r="AA35" s="1717"/>
      <c r="AB35" s="190"/>
    </row>
    <row r="36" spans="2:28" s="167" customFormat="1" ht="34.5" customHeight="1" x14ac:dyDescent="0.2">
      <c r="B36" s="168"/>
      <c r="C36" s="670" t="s">
        <v>533</v>
      </c>
      <c r="D36" s="671"/>
      <c r="E36" s="671"/>
      <c r="F36" s="671"/>
      <c r="G36" s="672"/>
      <c r="H36" s="246">
        <v>18811693009</v>
      </c>
      <c r="I36" s="246">
        <v>26501644205.709301</v>
      </c>
      <c r="J36" s="247">
        <f>H36/I36</f>
        <v>0.7098311660582689</v>
      </c>
      <c r="K36" s="1587" t="s">
        <v>534</v>
      </c>
      <c r="L36" s="1588"/>
      <c r="M36" s="1588"/>
      <c r="N36" s="1588"/>
      <c r="O36" s="1588"/>
      <c r="P36" s="1588"/>
      <c r="Q36" s="1588"/>
      <c r="R36" s="1588"/>
      <c r="S36" s="1588"/>
      <c r="T36" s="1588"/>
      <c r="U36" s="1588"/>
      <c r="V36" s="1588"/>
      <c r="W36" s="1588"/>
      <c r="X36" s="1588"/>
      <c r="Y36" s="1588"/>
      <c r="Z36" s="1588"/>
      <c r="AA36" s="1589"/>
      <c r="AB36" s="190"/>
    </row>
    <row r="37" spans="2:28" s="167" customFormat="1" ht="33.75" customHeight="1" x14ac:dyDescent="0.2">
      <c r="B37" s="168"/>
      <c r="C37" s="670" t="s">
        <v>535</v>
      </c>
      <c r="D37" s="671"/>
      <c r="E37" s="671"/>
      <c r="F37" s="671"/>
      <c r="G37" s="672"/>
      <c r="H37" s="246">
        <v>35691001642</v>
      </c>
      <c r="I37" s="248">
        <v>43725763751.943398</v>
      </c>
      <c r="J37" s="247">
        <f>H37/I37</f>
        <v>0.81624650044937652</v>
      </c>
      <c r="K37" s="1587" t="s">
        <v>536</v>
      </c>
      <c r="L37" s="1588"/>
      <c r="M37" s="1588"/>
      <c r="N37" s="1588"/>
      <c r="O37" s="1588"/>
      <c r="P37" s="1588"/>
      <c r="Q37" s="1588"/>
      <c r="R37" s="1588"/>
      <c r="S37" s="1588"/>
      <c r="T37" s="1588"/>
      <c r="U37" s="1588"/>
      <c r="V37" s="1588"/>
      <c r="W37" s="1588"/>
      <c r="X37" s="1588"/>
      <c r="Y37" s="1588"/>
      <c r="Z37" s="1588"/>
      <c r="AA37" s="1589"/>
      <c r="AB37" s="190"/>
    </row>
    <row r="38" spans="2:28" s="167" customFormat="1" ht="28.5" customHeight="1" x14ac:dyDescent="0.2">
      <c r="B38" s="168"/>
      <c r="C38" s="670"/>
      <c r="D38" s="671"/>
      <c r="E38" s="671"/>
      <c r="F38" s="671"/>
      <c r="G38" s="672"/>
      <c r="H38" s="248"/>
      <c r="I38" s="248"/>
      <c r="J38" s="105"/>
      <c r="K38" s="1733"/>
      <c r="L38" s="1734"/>
      <c r="M38" s="1734"/>
      <c r="N38" s="1734"/>
      <c r="O38" s="1734"/>
      <c r="P38" s="1734"/>
      <c r="Q38" s="1734"/>
      <c r="R38" s="1734"/>
      <c r="S38" s="1734"/>
      <c r="T38" s="1734"/>
      <c r="U38" s="1734"/>
      <c r="V38" s="1734"/>
      <c r="W38" s="1734"/>
      <c r="X38" s="1734"/>
      <c r="Y38" s="1734"/>
      <c r="Z38" s="1734"/>
      <c r="AA38" s="1735"/>
      <c r="AB38" s="190"/>
    </row>
    <row r="39" spans="2:28" s="167" customFormat="1" ht="28.5" customHeight="1" thickBot="1" x14ac:dyDescent="0.25">
      <c r="B39" s="168"/>
      <c r="C39" s="670"/>
      <c r="D39" s="671"/>
      <c r="E39" s="671"/>
      <c r="F39" s="671"/>
      <c r="G39" s="672"/>
      <c r="H39" s="248"/>
      <c r="I39" s="248"/>
      <c r="J39" s="105"/>
      <c r="K39" s="1733"/>
      <c r="L39" s="1734"/>
      <c r="M39" s="1734"/>
      <c r="N39" s="1734"/>
      <c r="O39" s="1734"/>
      <c r="P39" s="1734"/>
      <c r="Q39" s="1734"/>
      <c r="R39" s="1734"/>
      <c r="S39" s="1734"/>
      <c r="T39" s="1734"/>
      <c r="U39" s="1734"/>
      <c r="V39" s="1734"/>
      <c r="W39" s="1734"/>
      <c r="X39" s="1734"/>
      <c r="Y39" s="1734"/>
      <c r="Z39" s="1734"/>
      <c r="AA39" s="1735"/>
      <c r="AB39" s="190"/>
    </row>
    <row r="40" spans="2:28" s="167" customFormat="1" ht="15.75" customHeight="1" thickBot="1" x14ac:dyDescent="0.25">
      <c r="B40" s="168"/>
      <c r="C40" s="676" t="s">
        <v>68</v>
      </c>
      <c r="D40" s="677"/>
      <c r="E40" s="677"/>
      <c r="F40" s="677"/>
      <c r="G40" s="678"/>
      <c r="H40" s="59">
        <f>SUM(H36:H39)</f>
        <v>54502694651</v>
      </c>
      <c r="I40" s="59">
        <f>SUM(I36:I39)</f>
        <v>70227407957.652695</v>
      </c>
      <c r="J40" s="249">
        <f>H40/I40</f>
        <v>0.77608865592569309</v>
      </c>
      <c r="K40" s="679"/>
      <c r="L40" s="680"/>
      <c r="M40" s="680"/>
      <c r="N40" s="680"/>
      <c r="O40" s="680"/>
      <c r="P40" s="680"/>
      <c r="Q40" s="680"/>
      <c r="R40" s="680"/>
      <c r="S40" s="680"/>
      <c r="T40" s="680"/>
      <c r="U40" s="680"/>
      <c r="V40" s="680"/>
      <c r="W40" s="680"/>
      <c r="X40" s="680"/>
      <c r="Y40" s="680"/>
      <c r="Z40" s="680"/>
      <c r="AA40" s="681"/>
      <c r="AB40" s="190"/>
    </row>
    <row r="41" spans="2:28" s="167" customFormat="1" ht="5.25" customHeight="1" x14ac:dyDescent="0.2">
      <c r="B41" s="168"/>
      <c r="C41" s="61"/>
      <c r="D41" s="61"/>
      <c r="E41" s="61"/>
      <c r="F41" s="61"/>
      <c r="G41" s="61"/>
      <c r="H41" s="62"/>
      <c r="I41" s="62"/>
      <c r="J41" s="63"/>
      <c r="K41" s="61"/>
      <c r="L41" s="61"/>
      <c r="M41" s="61"/>
      <c r="N41" s="61"/>
      <c r="O41" s="61"/>
      <c r="P41" s="61"/>
      <c r="Q41" s="61"/>
      <c r="R41" s="61"/>
      <c r="S41" s="61"/>
      <c r="T41" s="61"/>
      <c r="U41" s="61"/>
      <c r="V41" s="61"/>
      <c r="W41" s="61"/>
      <c r="X41" s="61"/>
      <c r="Y41" s="61"/>
      <c r="Z41" s="61"/>
      <c r="AA41" s="61"/>
      <c r="AB41" s="190"/>
    </row>
    <row r="42" spans="2:28" s="167" customFormat="1" ht="12.75" thickBot="1" x14ac:dyDescent="0.25">
      <c r="B42" s="168"/>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190"/>
    </row>
    <row r="43" spans="2:28" s="167" customFormat="1" ht="12" x14ac:dyDescent="0.2">
      <c r="B43" s="168"/>
      <c r="C43" s="682" t="s">
        <v>69</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4"/>
      <c r="AB43" s="190"/>
    </row>
    <row r="44" spans="2:28" s="109" customFormat="1" ht="12.75" thickBot="1" x14ac:dyDescent="0.25">
      <c r="B44" s="171"/>
      <c r="C44" s="685"/>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7"/>
      <c r="AB44" s="190"/>
    </row>
    <row r="45" spans="2:28" s="109" customFormat="1" ht="9.6" customHeight="1" x14ac:dyDescent="0.2">
      <c r="B45" s="171"/>
      <c r="C45" s="688"/>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90"/>
      <c r="AB45" s="190"/>
    </row>
    <row r="46" spans="2:28" s="109" customFormat="1" ht="9.75" customHeight="1" x14ac:dyDescent="0.2">
      <c r="B46" s="171"/>
      <c r="C46" s="691"/>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693"/>
      <c r="AB46" s="190"/>
    </row>
    <row r="47" spans="2:28" s="109" customFormat="1" ht="12" x14ac:dyDescent="0.2">
      <c r="B47" s="171"/>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190"/>
    </row>
    <row r="48" spans="2:28" s="109" customFormat="1" ht="10.5" customHeight="1" x14ac:dyDescent="0.2">
      <c r="B48" s="171"/>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190"/>
    </row>
    <row r="49" spans="2:28" s="109" customFormat="1" ht="11.25" customHeight="1" x14ac:dyDescent="0.2">
      <c r="B49" s="171"/>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190"/>
    </row>
    <row r="50" spans="2:28" s="109" customFormat="1" ht="11.25" customHeight="1" x14ac:dyDescent="0.2">
      <c r="B50" s="171"/>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190"/>
    </row>
    <row r="51" spans="2:28" s="109" customFormat="1" ht="13.5" customHeight="1" x14ac:dyDescent="0.2">
      <c r="B51" s="171"/>
      <c r="C51" s="691"/>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3"/>
      <c r="AB51" s="190"/>
    </row>
    <row r="52" spans="2:28" s="109" customFormat="1" ht="17.45" customHeight="1" x14ac:dyDescent="0.2">
      <c r="B52" s="171"/>
      <c r="C52" s="691"/>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3"/>
      <c r="AB52" s="190"/>
    </row>
    <row r="53" spans="2:28" s="109" customFormat="1" ht="24.6" customHeight="1" thickBot="1" x14ac:dyDescent="0.25">
      <c r="B53" s="171"/>
      <c r="C53" s="694"/>
      <c r="D53" s="695"/>
      <c r="E53" s="695"/>
      <c r="F53" s="695"/>
      <c r="G53" s="695"/>
      <c r="H53" s="695"/>
      <c r="I53" s="695"/>
      <c r="J53" s="695"/>
      <c r="K53" s="695"/>
      <c r="L53" s="695"/>
      <c r="M53" s="695"/>
      <c r="N53" s="695"/>
      <c r="O53" s="695"/>
      <c r="P53" s="695"/>
      <c r="Q53" s="695"/>
      <c r="R53" s="695"/>
      <c r="S53" s="695"/>
      <c r="T53" s="695"/>
      <c r="U53" s="695"/>
      <c r="V53" s="695"/>
      <c r="W53" s="695"/>
      <c r="X53" s="695"/>
      <c r="Y53" s="695"/>
      <c r="Z53" s="695"/>
      <c r="AA53" s="696"/>
      <c r="AB53" s="190"/>
    </row>
    <row r="54" spans="2:28" s="109" customFormat="1" ht="12" x14ac:dyDescent="0.2">
      <c r="B54" s="172"/>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191"/>
    </row>
    <row r="55" spans="2:28" s="109" customFormat="1" ht="12.75" thickBot="1" x14ac:dyDescent="0.25">
      <c r="B55" s="173"/>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192"/>
    </row>
    <row r="56" spans="2:28" s="109" customFormat="1" ht="12" x14ac:dyDescent="0.2">
      <c r="B56" s="174"/>
      <c r="C56" s="697" t="s">
        <v>45</v>
      </c>
      <c r="D56" s="698"/>
      <c r="E56" s="698"/>
      <c r="F56" s="698"/>
      <c r="G56" s="699"/>
      <c r="H56" s="697" t="s">
        <v>71</v>
      </c>
      <c r="I56" s="699"/>
      <c r="J56" s="697" t="s">
        <v>72</v>
      </c>
      <c r="K56" s="698"/>
      <c r="L56" s="698"/>
      <c r="M56" s="699"/>
      <c r="N56" s="697" t="s">
        <v>106</v>
      </c>
      <c r="O56" s="698"/>
      <c r="P56" s="698"/>
      <c r="Q56" s="698"/>
      <c r="R56" s="698"/>
      <c r="S56" s="698"/>
      <c r="T56" s="698"/>
      <c r="U56" s="699"/>
      <c r="V56" s="703" t="s">
        <v>74</v>
      </c>
      <c r="W56" s="703"/>
      <c r="X56" s="703"/>
      <c r="Y56" s="703"/>
      <c r="Z56" s="703"/>
      <c r="AA56" s="704"/>
      <c r="AB56" s="193"/>
    </row>
    <row r="57" spans="2:28" s="109" customFormat="1" ht="12" x14ac:dyDescent="0.2">
      <c r="B57" s="175"/>
      <c r="C57" s="700"/>
      <c r="D57" s="701"/>
      <c r="E57" s="701"/>
      <c r="F57" s="701"/>
      <c r="G57" s="702"/>
      <c r="H57" s="700"/>
      <c r="I57" s="702"/>
      <c r="J57" s="700"/>
      <c r="K57" s="701"/>
      <c r="L57" s="701"/>
      <c r="M57" s="702"/>
      <c r="N57" s="700"/>
      <c r="O57" s="701"/>
      <c r="P57" s="701"/>
      <c r="Q57" s="701"/>
      <c r="R57" s="701"/>
      <c r="S57" s="701"/>
      <c r="T57" s="701"/>
      <c r="U57" s="702"/>
      <c r="V57" s="705"/>
      <c r="W57" s="705"/>
      <c r="X57" s="705"/>
      <c r="Y57" s="705"/>
      <c r="Z57" s="705"/>
      <c r="AA57" s="706"/>
      <c r="AB57" s="193"/>
    </row>
    <row r="58" spans="2:28" s="109" customFormat="1" ht="12.75" thickBot="1" x14ac:dyDescent="0.25">
      <c r="B58" s="175"/>
      <c r="C58" s="700"/>
      <c r="D58" s="701"/>
      <c r="E58" s="701"/>
      <c r="F58" s="701"/>
      <c r="G58" s="702"/>
      <c r="H58" s="700"/>
      <c r="I58" s="702"/>
      <c r="J58" s="700"/>
      <c r="K58" s="701"/>
      <c r="L58" s="701"/>
      <c r="M58" s="702"/>
      <c r="N58" s="807"/>
      <c r="O58" s="808"/>
      <c r="P58" s="808"/>
      <c r="Q58" s="808"/>
      <c r="R58" s="808"/>
      <c r="S58" s="808"/>
      <c r="T58" s="808"/>
      <c r="U58" s="809"/>
      <c r="V58" s="810"/>
      <c r="W58" s="810"/>
      <c r="X58" s="810"/>
      <c r="Y58" s="810"/>
      <c r="Z58" s="810"/>
      <c r="AA58" s="811"/>
      <c r="AB58" s="193"/>
    </row>
    <row r="59" spans="2:28" s="109" customFormat="1" ht="56.25" customHeight="1" x14ac:dyDescent="0.2">
      <c r="B59" s="174"/>
      <c r="C59" s="1746" t="s">
        <v>518</v>
      </c>
      <c r="D59" s="1747"/>
      <c r="E59" s="1747"/>
      <c r="F59" s="1747"/>
      <c r="G59" s="1747"/>
      <c r="H59" s="1748">
        <v>0.96630000000000005</v>
      </c>
      <c r="I59" s="1749"/>
      <c r="J59" s="1748">
        <v>0.70979999999999999</v>
      </c>
      <c r="K59" s="1749"/>
      <c r="L59" s="1749"/>
      <c r="M59" s="1749"/>
      <c r="N59" s="1742" t="s">
        <v>537</v>
      </c>
      <c r="O59" s="1743"/>
      <c r="P59" s="1743"/>
      <c r="Q59" s="1743"/>
      <c r="R59" s="1743"/>
      <c r="S59" s="1743"/>
      <c r="T59" s="1743"/>
      <c r="U59" s="1744"/>
      <c r="V59" s="1742" t="s">
        <v>538</v>
      </c>
      <c r="W59" s="1743"/>
      <c r="X59" s="1743"/>
      <c r="Y59" s="1743"/>
      <c r="Z59" s="1743"/>
      <c r="AA59" s="1745"/>
      <c r="AB59" s="194"/>
    </row>
    <row r="60" spans="2:28" ht="56.25" customHeight="1" x14ac:dyDescent="0.2">
      <c r="B60" s="41"/>
      <c r="C60" s="1736" t="s">
        <v>521</v>
      </c>
      <c r="D60" s="1737"/>
      <c r="E60" s="1737"/>
      <c r="F60" s="1737"/>
      <c r="G60" s="1737"/>
      <c r="H60" s="1738">
        <v>0.98860000000000003</v>
      </c>
      <c r="I60" s="1739"/>
      <c r="J60" s="1740">
        <v>0.81620000000000004</v>
      </c>
      <c r="K60" s="1741"/>
      <c r="L60" s="1741"/>
      <c r="M60" s="1741"/>
      <c r="N60" s="1742" t="s">
        <v>539</v>
      </c>
      <c r="O60" s="1743"/>
      <c r="P60" s="1743"/>
      <c r="Q60" s="1743"/>
      <c r="R60" s="1743"/>
      <c r="S60" s="1743"/>
      <c r="T60" s="1743"/>
      <c r="U60" s="1744"/>
      <c r="V60" s="1742" t="s">
        <v>540</v>
      </c>
      <c r="W60" s="1743"/>
      <c r="X60" s="1743"/>
      <c r="Y60" s="1743"/>
      <c r="Z60" s="1743"/>
      <c r="AA60" s="1745"/>
      <c r="AB60" s="44"/>
    </row>
    <row r="61" spans="2:28" ht="45.75" customHeight="1" x14ac:dyDescent="0.2">
      <c r="B61" s="41"/>
      <c r="C61" s="1750"/>
      <c r="D61" s="1739"/>
      <c r="E61" s="1739"/>
      <c r="F61" s="1739"/>
      <c r="G61" s="1739"/>
      <c r="H61" s="1738"/>
      <c r="I61" s="1739"/>
      <c r="J61" s="1738"/>
      <c r="K61" s="1738"/>
      <c r="L61" s="1738"/>
      <c r="M61" s="1738"/>
      <c r="N61" s="1742" t="s">
        <v>541</v>
      </c>
      <c r="O61" s="1743"/>
      <c r="P61" s="1743"/>
      <c r="Q61" s="1743"/>
      <c r="R61" s="1743"/>
      <c r="S61" s="1743"/>
      <c r="T61" s="1743"/>
      <c r="U61" s="1744"/>
      <c r="V61" s="1742"/>
      <c r="W61" s="1743"/>
      <c r="X61" s="1743"/>
      <c r="Y61" s="1743"/>
      <c r="Z61" s="1743"/>
      <c r="AA61" s="1745"/>
      <c r="AB61" s="44"/>
    </row>
    <row r="62" spans="2:28" ht="45.75" customHeight="1" x14ac:dyDescent="0.2">
      <c r="B62" s="41"/>
      <c r="C62" s="1750"/>
      <c r="D62" s="1739"/>
      <c r="E62" s="1739"/>
      <c r="F62" s="1739"/>
      <c r="G62" s="1739"/>
      <c r="H62" s="1751"/>
      <c r="I62" s="1752"/>
      <c r="J62" s="1751"/>
      <c r="K62" s="1753"/>
      <c r="L62" s="1753"/>
      <c r="M62" s="1752"/>
      <c r="N62" s="1742"/>
      <c r="O62" s="1743"/>
      <c r="P62" s="1743"/>
      <c r="Q62" s="1743"/>
      <c r="R62" s="1743"/>
      <c r="S62" s="1743"/>
      <c r="T62" s="1743"/>
      <c r="U62" s="1744"/>
      <c r="V62" s="1742"/>
      <c r="W62" s="1743"/>
      <c r="X62" s="1743"/>
      <c r="Y62" s="1743"/>
      <c r="Z62" s="1743"/>
      <c r="AA62" s="1745"/>
      <c r="AB62" s="44"/>
    </row>
    <row r="63" spans="2:28" ht="20.25" customHeight="1" x14ac:dyDescent="0.2">
      <c r="B63" s="45"/>
      <c r="AB63" s="46"/>
    </row>
    <row r="102" ht="6" customHeight="1" x14ac:dyDescent="0.2"/>
  </sheetData>
  <mergeCells count="97">
    <mergeCell ref="C61:G61"/>
    <mergeCell ref="H61:I61"/>
    <mergeCell ref="J61:M61"/>
    <mergeCell ref="N61:U61"/>
    <mergeCell ref="V61:AA61"/>
    <mergeCell ref="C62:G62"/>
    <mergeCell ref="H62:I62"/>
    <mergeCell ref="J62:M62"/>
    <mergeCell ref="N62:U62"/>
    <mergeCell ref="V62:AA62"/>
    <mergeCell ref="C59:G59"/>
    <mergeCell ref="H59:I59"/>
    <mergeCell ref="J59:M59"/>
    <mergeCell ref="N59:U59"/>
    <mergeCell ref="V59:AA59"/>
    <mergeCell ref="C60:G60"/>
    <mergeCell ref="H60:I60"/>
    <mergeCell ref="J60:M60"/>
    <mergeCell ref="N60:U60"/>
    <mergeCell ref="V60:AA60"/>
    <mergeCell ref="C43:AA44"/>
    <mergeCell ref="C45:AA53"/>
    <mergeCell ref="C56:G58"/>
    <mergeCell ref="H56:I58"/>
    <mergeCell ref="J56:M58"/>
    <mergeCell ref="N56:U58"/>
    <mergeCell ref="V56:AA58"/>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55" min="1" max="27" man="1"/>
  </rowBreaks>
  <colBreaks count="1" manualBreakCount="1">
    <brk id="10" max="6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4"/>
  <sheetViews>
    <sheetView view="pageBreakPreview" topLeftCell="A36" zoomScaleNormal="100" zoomScaleSheetLayoutView="100" zoomScalePageLayoutView="70" workbookViewId="0">
      <selection activeCell="I16" sqref="I16:AA16"/>
    </sheetView>
  </sheetViews>
  <sheetFormatPr baseColWidth="10" defaultColWidth="3.7109375" defaultRowHeight="14.25" x14ac:dyDescent="0.2"/>
  <cols>
    <col min="1" max="1" width="3.7109375" style="47"/>
    <col min="2" max="2" width="2.85546875" style="47" customWidth="1"/>
    <col min="3" max="5" width="2.7109375" style="47" customWidth="1"/>
    <col min="6" max="6" width="8.42578125" style="47" customWidth="1"/>
    <col min="7" max="7" width="7.5703125" style="47" customWidth="1"/>
    <col min="8" max="8" width="23.5703125" style="47" customWidth="1"/>
    <col min="9" max="9" width="10.140625" style="47" customWidth="1"/>
    <col min="10" max="10" width="15" style="47" customWidth="1"/>
    <col min="11" max="12" width="3.42578125" style="47" customWidth="1"/>
    <col min="13" max="13" width="6.28515625" style="47" customWidth="1"/>
    <col min="14"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9" ht="15" thickBot="1" x14ac:dyDescent="0.25">
      <c r="B1" s="1"/>
      <c r="C1" s="1"/>
      <c r="D1" s="1"/>
      <c r="E1" s="1"/>
      <c r="F1" s="1"/>
    </row>
    <row r="2" spans="2:29" ht="45.75" customHeight="1" x14ac:dyDescent="0.2">
      <c r="B2" s="729"/>
      <c r="C2" s="730"/>
      <c r="D2" s="730"/>
      <c r="E2" s="730"/>
      <c r="F2" s="730"/>
      <c r="G2" s="730"/>
      <c r="H2" s="731"/>
      <c r="I2" s="639" t="s">
        <v>0</v>
      </c>
      <c r="J2" s="639"/>
      <c r="K2" s="639"/>
      <c r="L2" s="639"/>
      <c r="M2" s="639"/>
      <c r="N2" s="639"/>
      <c r="O2" s="639"/>
      <c r="P2" s="639"/>
      <c r="Q2" s="639"/>
      <c r="R2" s="639"/>
      <c r="S2" s="639"/>
      <c r="T2" s="639"/>
      <c r="U2" s="639"/>
      <c r="V2" s="639"/>
      <c r="W2" s="639"/>
      <c r="X2" s="639"/>
      <c r="Y2" s="639"/>
      <c r="Z2" s="639"/>
      <c r="AA2" s="639"/>
      <c r="AB2" s="639"/>
      <c r="AC2" s="640"/>
    </row>
    <row r="3" spans="2:29" ht="15" customHeight="1" x14ac:dyDescent="0.2">
      <c r="B3" s="732"/>
      <c r="C3" s="733"/>
      <c r="D3" s="733"/>
      <c r="E3" s="733"/>
      <c r="F3" s="733"/>
      <c r="G3" s="733"/>
      <c r="H3" s="734"/>
      <c r="I3" s="641" t="s">
        <v>1</v>
      </c>
      <c r="J3" s="641"/>
      <c r="K3" s="641"/>
      <c r="L3" s="641"/>
      <c r="M3" s="641"/>
      <c r="N3" s="641"/>
      <c r="O3" s="641"/>
      <c r="P3" s="641"/>
      <c r="Q3" s="641" t="s">
        <v>2</v>
      </c>
      <c r="R3" s="641"/>
      <c r="S3" s="641"/>
      <c r="T3" s="641"/>
      <c r="U3" s="641"/>
      <c r="V3" s="641"/>
      <c r="W3" s="641"/>
      <c r="X3" s="641"/>
      <c r="Y3" s="641"/>
      <c r="Z3" s="641"/>
      <c r="AA3" s="641"/>
      <c r="AB3" s="641"/>
      <c r="AC3" s="642"/>
    </row>
    <row r="4" spans="2:29" ht="15.75" thickBot="1" x14ac:dyDescent="0.25">
      <c r="B4" s="735"/>
      <c r="C4" s="736"/>
      <c r="D4" s="736"/>
      <c r="E4" s="736"/>
      <c r="F4" s="736"/>
      <c r="G4" s="736"/>
      <c r="H4" s="737"/>
      <c r="I4" s="643" t="s">
        <v>3</v>
      </c>
      <c r="J4" s="643"/>
      <c r="K4" s="643"/>
      <c r="L4" s="643"/>
      <c r="M4" s="643"/>
      <c r="N4" s="643"/>
      <c r="O4" s="643"/>
      <c r="P4" s="643"/>
      <c r="Q4" s="643"/>
      <c r="R4" s="643"/>
      <c r="S4" s="643"/>
      <c r="T4" s="643"/>
      <c r="U4" s="643"/>
      <c r="V4" s="643"/>
      <c r="W4" s="643"/>
      <c r="X4" s="643"/>
      <c r="Y4" s="643"/>
      <c r="Z4" s="643"/>
      <c r="AA4" s="643"/>
      <c r="AB4" s="643"/>
      <c r="AC4" s="644"/>
    </row>
    <row r="5" spans="2:29" ht="15" x14ac:dyDescent="0.2">
      <c r="I5" s="3"/>
      <c r="J5" s="3"/>
      <c r="K5" s="3"/>
      <c r="L5" s="3"/>
      <c r="M5" s="3"/>
      <c r="N5" s="3"/>
      <c r="O5" s="3"/>
      <c r="P5" s="3"/>
      <c r="Q5" s="3"/>
      <c r="R5" s="3"/>
      <c r="S5" s="3"/>
      <c r="T5" s="3"/>
      <c r="U5" s="3"/>
      <c r="V5" s="3"/>
      <c r="W5" s="3"/>
      <c r="X5" s="3"/>
      <c r="Y5" s="3"/>
      <c r="Z5" s="3"/>
      <c r="AA5" s="3"/>
      <c r="AB5" s="3"/>
    </row>
    <row r="6" spans="2:29"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9" ht="15" customHeight="1" x14ac:dyDescent="0.2">
      <c r="B7" s="9"/>
      <c r="C7" s="651" t="s">
        <v>4</v>
      </c>
      <c r="D7" s="652"/>
      <c r="E7" s="652"/>
      <c r="F7" s="652"/>
      <c r="G7" s="652"/>
      <c r="H7" s="653"/>
      <c r="I7" s="645" t="s">
        <v>249</v>
      </c>
      <c r="J7" s="646"/>
      <c r="K7" s="646"/>
      <c r="L7" s="646"/>
      <c r="M7" s="646"/>
      <c r="N7" s="646"/>
      <c r="O7" s="646"/>
      <c r="P7" s="646"/>
      <c r="Q7" s="646"/>
      <c r="R7" s="646"/>
      <c r="S7" s="646"/>
      <c r="T7" s="646"/>
      <c r="U7" s="646"/>
      <c r="V7" s="646"/>
      <c r="W7" s="646"/>
      <c r="X7" s="646"/>
      <c r="Y7" s="646"/>
      <c r="Z7" s="646"/>
      <c r="AA7" s="647"/>
      <c r="AB7" s="10"/>
    </row>
    <row r="8" spans="2:29" ht="8.4499999999999993" customHeight="1" thickBot="1" x14ac:dyDescent="0.25">
      <c r="B8" s="9"/>
      <c r="C8" s="726"/>
      <c r="D8" s="727"/>
      <c r="E8" s="727"/>
      <c r="F8" s="727"/>
      <c r="G8" s="727"/>
      <c r="H8" s="728"/>
      <c r="I8" s="648"/>
      <c r="J8" s="649"/>
      <c r="K8" s="649"/>
      <c r="L8" s="649"/>
      <c r="M8" s="649"/>
      <c r="N8" s="649"/>
      <c r="O8" s="649"/>
      <c r="P8" s="649"/>
      <c r="Q8" s="649"/>
      <c r="R8" s="649"/>
      <c r="S8" s="649"/>
      <c r="T8" s="649"/>
      <c r="U8" s="649"/>
      <c r="V8" s="649"/>
      <c r="W8" s="649"/>
      <c r="X8" s="649"/>
      <c r="Y8" s="649"/>
      <c r="Z8" s="649"/>
      <c r="AA8" s="650"/>
      <c r="AB8" s="10"/>
    </row>
    <row r="9" spans="2:29"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9" ht="15" customHeight="1" thickBot="1" x14ac:dyDescent="0.25">
      <c r="B10" s="9"/>
      <c r="C10" s="651" t="s">
        <v>6</v>
      </c>
      <c r="D10" s="652"/>
      <c r="E10" s="652"/>
      <c r="F10" s="652"/>
      <c r="G10" s="652"/>
      <c r="H10" s="653"/>
      <c r="I10" s="614" t="s">
        <v>272</v>
      </c>
      <c r="J10" s="615"/>
      <c r="K10" s="615"/>
      <c r="L10" s="615"/>
      <c r="M10" s="615"/>
      <c r="N10" s="615"/>
      <c r="O10" s="615"/>
      <c r="P10" s="615"/>
      <c r="Q10" s="616"/>
      <c r="R10" s="620" t="s">
        <v>8</v>
      </c>
      <c r="S10" s="621"/>
      <c r="T10" s="621"/>
      <c r="U10" s="622"/>
      <c r="V10" s="574" t="s">
        <v>9</v>
      </c>
      <c r="W10" s="575"/>
      <c r="X10" s="575"/>
      <c r="Y10" s="575"/>
      <c r="Z10" s="575"/>
      <c r="AA10" s="576"/>
      <c r="AB10" s="10"/>
    </row>
    <row r="11" spans="2:29" ht="19.149999999999999" customHeight="1" thickBot="1" x14ac:dyDescent="0.25">
      <c r="B11" s="9"/>
      <c r="C11" s="726"/>
      <c r="D11" s="727"/>
      <c r="E11" s="727"/>
      <c r="F11" s="727"/>
      <c r="G11" s="727"/>
      <c r="H11" s="728"/>
      <c r="I11" s="617"/>
      <c r="J11" s="618"/>
      <c r="K11" s="618"/>
      <c r="L11" s="618"/>
      <c r="M11" s="618"/>
      <c r="N11" s="618"/>
      <c r="O11" s="618"/>
      <c r="P11" s="618"/>
      <c r="Q11" s="619"/>
      <c r="R11" s="564" t="s">
        <v>273</v>
      </c>
      <c r="S11" s="623"/>
      <c r="T11" s="623"/>
      <c r="U11" s="624"/>
      <c r="V11" s="598" t="s">
        <v>274</v>
      </c>
      <c r="W11" s="625"/>
      <c r="X11" s="625"/>
      <c r="Y11" s="625"/>
      <c r="Z11" s="625"/>
      <c r="AA11" s="626"/>
      <c r="AB11" s="10"/>
    </row>
    <row r="12" spans="2:29"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9" ht="15" customHeight="1" x14ac:dyDescent="0.2">
      <c r="B13" s="14"/>
      <c r="C13" s="651" t="s">
        <v>11</v>
      </c>
      <c r="D13" s="652"/>
      <c r="E13" s="652"/>
      <c r="F13" s="652"/>
      <c r="G13" s="652"/>
      <c r="H13" s="741"/>
      <c r="I13" s="657" t="s">
        <v>275</v>
      </c>
      <c r="J13" s="658"/>
      <c r="K13" s="658"/>
      <c r="L13" s="658"/>
      <c r="M13" s="658"/>
      <c r="N13" s="658"/>
      <c r="O13" s="658"/>
      <c r="P13" s="658"/>
      <c r="Q13" s="658"/>
      <c r="R13" s="658"/>
      <c r="S13" s="659"/>
      <c r="T13" s="599" t="s">
        <v>13</v>
      </c>
      <c r="U13" s="600"/>
      <c r="V13" s="600"/>
      <c r="W13" s="600"/>
      <c r="X13" s="600"/>
      <c r="Y13" s="600"/>
      <c r="Z13" s="600"/>
      <c r="AA13" s="601"/>
      <c r="AB13" s="22"/>
    </row>
    <row r="14" spans="2:29" ht="26.45" customHeight="1" thickBot="1" x14ac:dyDescent="0.25">
      <c r="B14" s="14"/>
      <c r="C14" s="726"/>
      <c r="D14" s="727"/>
      <c r="E14" s="727"/>
      <c r="F14" s="727"/>
      <c r="G14" s="727"/>
      <c r="H14" s="742"/>
      <c r="I14" s="660"/>
      <c r="J14" s="661"/>
      <c r="K14" s="661"/>
      <c r="L14" s="661"/>
      <c r="M14" s="661"/>
      <c r="N14" s="661"/>
      <c r="O14" s="661"/>
      <c r="P14" s="661"/>
      <c r="Q14" s="661"/>
      <c r="R14" s="661"/>
      <c r="S14" s="662"/>
      <c r="T14" s="611" t="s">
        <v>81</v>
      </c>
      <c r="U14" s="612"/>
      <c r="V14" s="612"/>
      <c r="W14" s="612"/>
      <c r="X14" s="612"/>
      <c r="Y14" s="612"/>
      <c r="Z14" s="612"/>
      <c r="AA14" s="613"/>
      <c r="AB14" s="22"/>
    </row>
    <row r="15" spans="2:29"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9" ht="30.75" customHeight="1" thickBot="1" x14ac:dyDescent="0.25">
      <c r="B16" s="14"/>
      <c r="C16" s="738" t="s">
        <v>15</v>
      </c>
      <c r="D16" s="739"/>
      <c r="E16" s="739"/>
      <c r="F16" s="739"/>
      <c r="G16" s="739"/>
      <c r="H16" s="740"/>
      <c r="I16" s="561" t="s">
        <v>276</v>
      </c>
      <c r="J16" s="562"/>
      <c r="K16" s="562"/>
      <c r="L16" s="562"/>
      <c r="M16" s="562"/>
      <c r="N16" s="562"/>
      <c r="O16" s="562"/>
      <c r="P16" s="562"/>
      <c r="Q16" s="562"/>
      <c r="R16" s="562"/>
      <c r="S16" s="562"/>
      <c r="T16" s="562"/>
      <c r="U16" s="562"/>
      <c r="V16" s="562"/>
      <c r="W16" s="562"/>
      <c r="X16" s="562"/>
      <c r="Y16" s="562"/>
      <c r="Z16" s="562"/>
      <c r="AA16" s="563"/>
      <c r="AB16" s="22"/>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75" customHeight="1" thickBot="1" x14ac:dyDescent="0.25">
      <c r="B18" s="14"/>
      <c r="C18" s="738" t="s">
        <v>17</v>
      </c>
      <c r="D18" s="739"/>
      <c r="E18" s="739"/>
      <c r="F18" s="739"/>
      <c r="G18" s="739"/>
      <c r="H18" s="740"/>
      <c r="I18" s="561" t="s">
        <v>277</v>
      </c>
      <c r="J18" s="562"/>
      <c r="K18" s="562"/>
      <c r="L18" s="562"/>
      <c r="M18" s="562"/>
      <c r="N18" s="562"/>
      <c r="O18" s="562"/>
      <c r="P18" s="562"/>
      <c r="Q18" s="562"/>
      <c r="R18" s="562"/>
      <c r="S18" s="562"/>
      <c r="T18" s="562"/>
      <c r="U18" s="562"/>
      <c r="V18" s="562"/>
      <c r="W18" s="562"/>
      <c r="X18" s="562"/>
      <c r="Y18" s="562"/>
      <c r="Z18" s="562"/>
      <c r="AA18" s="563"/>
      <c r="AB18" s="22"/>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7.45" customHeight="1" thickBot="1" x14ac:dyDescent="0.25">
      <c r="B20" s="14"/>
      <c r="C20" s="583" t="s">
        <v>19</v>
      </c>
      <c r="D20" s="584"/>
      <c r="E20" s="584"/>
      <c r="F20" s="584"/>
      <c r="G20" s="584"/>
      <c r="H20" s="585"/>
      <c r="I20" s="589" t="s">
        <v>278</v>
      </c>
      <c r="J20" s="590"/>
      <c r="K20" s="590"/>
      <c r="L20" s="591"/>
      <c r="M20" s="574" t="s">
        <v>21</v>
      </c>
      <c r="N20" s="575"/>
      <c r="O20" s="575"/>
      <c r="P20" s="575"/>
      <c r="Q20" s="575"/>
      <c r="R20" s="575"/>
      <c r="S20" s="576"/>
      <c r="T20" s="651" t="s">
        <v>22</v>
      </c>
      <c r="U20" s="652"/>
      <c r="V20" s="652"/>
      <c r="W20" s="652"/>
      <c r="X20" s="652"/>
      <c r="Y20" s="652"/>
      <c r="Z20" s="652"/>
      <c r="AA20" s="653"/>
      <c r="AB20" s="22"/>
    </row>
    <row r="21" spans="2:28" ht="19.149999999999999" customHeight="1" thickBot="1" x14ac:dyDescent="0.25">
      <c r="B21" s="14"/>
      <c r="C21" s="586"/>
      <c r="D21" s="587"/>
      <c r="E21" s="587"/>
      <c r="F21" s="587"/>
      <c r="G21" s="587"/>
      <c r="H21" s="588"/>
      <c r="I21" s="592"/>
      <c r="J21" s="593"/>
      <c r="K21" s="593"/>
      <c r="L21" s="594"/>
      <c r="M21" s="595" t="s">
        <v>85</v>
      </c>
      <c r="N21" s="596"/>
      <c r="O21" s="596"/>
      <c r="P21" s="596"/>
      <c r="Q21" s="596"/>
      <c r="R21" s="596"/>
      <c r="S21" s="597"/>
      <c r="T21" s="654" t="s">
        <v>279</v>
      </c>
      <c r="U21" s="655"/>
      <c r="V21" s="655"/>
      <c r="W21" s="655"/>
      <c r="X21" s="655"/>
      <c r="Y21" s="655"/>
      <c r="Z21" s="655"/>
      <c r="AA21" s="656"/>
      <c r="AB21" s="22"/>
    </row>
    <row r="22" spans="2:28" ht="10.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7.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43.15" customHeight="1" thickBot="1" x14ac:dyDescent="0.25">
      <c r="B24" s="14"/>
      <c r="C24" s="577" t="s">
        <v>280</v>
      </c>
      <c r="D24" s="578"/>
      <c r="E24" s="578"/>
      <c r="F24" s="578"/>
      <c r="G24" s="578"/>
      <c r="H24" s="744"/>
      <c r="I24" s="579"/>
      <c r="J24" s="577" t="s">
        <v>258</v>
      </c>
      <c r="K24" s="578"/>
      <c r="L24" s="578"/>
      <c r="M24" s="578"/>
      <c r="N24" s="578"/>
      <c r="O24" s="578"/>
      <c r="P24" s="579"/>
      <c r="Q24" s="580" t="s">
        <v>259</v>
      </c>
      <c r="R24" s="581"/>
      <c r="S24" s="581"/>
      <c r="T24" s="581"/>
      <c r="U24" s="581"/>
      <c r="V24" s="581"/>
      <c r="W24" s="581"/>
      <c r="X24" s="581"/>
      <c r="Y24" s="581"/>
      <c r="Z24" s="581"/>
      <c r="AA24" s="582"/>
      <c r="AB24" s="22"/>
    </row>
    <row r="25" spans="2:28" ht="7.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0" customHeight="1" thickBot="1" x14ac:dyDescent="0.25">
      <c r="B26" s="14"/>
      <c r="C26" s="738" t="s">
        <v>31</v>
      </c>
      <c r="D26" s="739"/>
      <c r="E26" s="739"/>
      <c r="F26" s="739"/>
      <c r="G26" s="739"/>
      <c r="H26" s="740"/>
      <c r="I26" s="561" t="s">
        <v>281</v>
      </c>
      <c r="J26" s="562"/>
      <c r="K26" s="562"/>
      <c r="L26" s="562"/>
      <c r="M26" s="562"/>
      <c r="N26" s="562"/>
      <c r="O26" s="562"/>
      <c r="P26" s="562"/>
      <c r="Q26" s="562"/>
      <c r="R26" s="562"/>
      <c r="S26" s="562"/>
      <c r="T26" s="562"/>
      <c r="U26" s="562"/>
      <c r="V26" s="562"/>
      <c r="W26" s="562"/>
      <c r="X26" s="562"/>
      <c r="Y26" s="562"/>
      <c r="Z26" s="562"/>
      <c r="AA26" s="563"/>
      <c r="AB26" s="22"/>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3.9" customHeight="1" thickBot="1" x14ac:dyDescent="0.25">
      <c r="B28" s="14"/>
      <c r="C28" s="738" t="s">
        <v>32</v>
      </c>
      <c r="D28" s="739"/>
      <c r="E28" s="739"/>
      <c r="F28" s="739"/>
      <c r="G28" s="739"/>
      <c r="H28" s="743"/>
      <c r="I28" s="564" t="s">
        <v>282</v>
      </c>
      <c r="J28" s="561"/>
      <c r="K28" s="565" t="s">
        <v>33</v>
      </c>
      <c r="L28" s="566"/>
      <c r="M28" s="566"/>
      <c r="N28" s="567"/>
      <c r="O28" s="568" t="s">
        <v>34</v>
      </c>
      <c r="P28" s="569"/>
      <c r="Q28" s="569"/>
      <c r="R28" s="570"/>
      <c r="S28" s="48"/>
      <c r="T28" s="569" t="s">
        <v>35</v>
      </c>
      <c r="U28" s="569"/>
      <c r="V28" s="570"/>
      <c r="W28" s="49"/>
      <c r="X28" s="571" t="s">
        <v>37</v>
      </c>
      <c r="Y28" s="572"/>
      <c r="Z28" s="573"/>
      <c r="AA28" s="19" t="s">
        <v>36</v>
      </c>
      <c r="AB28" s="22"/>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t="s">
        <v>283</v>
      </c>
      <c r="L32" s="538"/>
      <c r="M32" s="538"/>
      <c r="N32" s="538"/>
      <c r="O32" s="539" t="s">
        <v>284</v>
      </c>
      <c r="P32" s="538"/>
      <c r="Q32" s="538"/>
      <c r="R32" s="538"/>
      <c r="S32" s="539" t="s">
        <v>285</v>
      </c>
      <c r="T32" s="538"/>
      <c r="U32" s="539" t="s">
        <v>286</v>
      </c>
      <c r="V32" s="538"/>
      <c r="W32" s="538"/>
      <c r="X32" s="539" t="s">
        <v>287</v>
      </c>
      <c r="Y32" s="538"/>
      <c r="Z32" s="539" t="s">
        <v>288</v>
      </c>
      <c r="AA32" s="540"/>
      <c r="AB32" s="22"/>
    </row>
    <row r="33" spans="1:28" ht="10.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1:28" s="21" customFormat="1" ht="15" thickBot="1" x14ac:dyDescent="0.25">
      <c r="A34" s="167"/>
      <c r="B34" s="168"/>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22"/>
    </row>
    <row r="35" spans="1:28" s="21" customFormat="1" ht="78" customHeight="1" thickBot="1" x14ac:dyDescent="0.25">
      <c r="A35" s="167"/>
      <c r="B35" s="168"/>
      <c r="C35" s="519" t="s">
        <v>45</v>
      </c>
      <c r="D35" s="520"/>
      <c r="E35" s="520"/>
      <c r="F35" s="520"/>
      <c r="G35" s="521"/>
      <c r="H35" s="177" t="s">
        <v>289</v>
      </c>
      <c r="I35" s="177" t="s">
        <v>290</v>
      </c>
      <c r="J35" s="52" t="s">
        <v>291</v>
      </c>
      <c r="K35" s="522" t="s">
        <v>49</v>
      </c>
      <c r="L35" s="523"/>
      <c r="M35" s="523"/>
      <c r="N35" s="523"/>
      <c r="O35" s="523"/>
      <c r="P35" s="523"/>
      <c r="Q35" s="523"/>
      <c r="R35" s="523"/>
      <c r="S35" s="523"/>
      <c r="T35" s="523"/>
      <c r="U35" s="523"/>
      <c r="V35" s="523"/>
      <c r="W35" s="523"/>
      <c r="X35" s="523"/>
      <c r="Y35" s="523"/>
      <c r="Z35" s="523"/>
      <c r="AA35" s="524"/>
      <c r="AB35" s="22"/>
    </row>
    <row r="36" spans="1:28" s="21" customFormat="1" ht="164.25" customHeight="1" x14ac:dyDescent="0.2">
      <c r="A36" s="167"/>
      <c r="B36" s="168"/>
      <c r="C36" s="664" t="s">
        <v>292</v>
      </c>
      <c r="D36" s="665"/>
      <c r="E36" s="665"/>
      <c r="F36" s="665"/>
      <c r="G36" s="666"/>
      <c r="H36" s="178">
        <v>341</v>
      </c>
      <c r="I36" s="169">
        <v>193</v>
      </c>
      <c r="J36" s="170">
        <f>H36/I36</f>
        <v>1.766839378238342</v>
      </c>
      <c r="K36" s="667" t="s">
        <v>293</v>
      </c>
      <c r="L36" s="668"/>
      <c r="M36" s="668"/>
      <c r="N36" s="668"/>
      <c r="O36" s="668"/>
      <c r="P36" s="668"/>
      <c r="Q36" s="668"/>
      <c r="R36" s="668"/>
      <c r="S36" s="668"/>
      <c r="T36" s="668"/>
      <c r="U36" s="668"/>
      <c r="V36" s="668"/>
      <c r="W36" s="668"/>
      <c r="X36" s="668"/>
      <c r="Y36" s="668"/>
      <c r="Z36" s="668"/>
      <c r="AA36" s="669"/>
      <c r="AB36" s="22"/>
    </row>
    <row r="37" spans="1:28" s="21" customFormat="1" ht="100.5" customHeight="1" x14ac:dyDescent="0.2">
      <c r="A37" s="167"/>
      <c r="B37" s="168"/>
      <c r="C37" s="664" t="s">
        <v>294</v>
      </c>
      <c r="D37" s="665"/>
      <c r="E37" s="665"/>
      <c r="F37" s="665"/>
      <c r="G37" s="666"/>
      <c r="H37" s="178">
        <v>28</v>
      </c>
      <c r="I37" s="55">
        <v>156</v>
      </c>
      <c r="J37" s="170">
        <v>1</v>
      </c>
      <c r="K37" s="667" t="s">
        <v>295</v>
      </c>
      <c r="L37" s="668"/>
      <c r="M37" s="668"/>
      <c r="N37" s="668"/>
      <c r="O37" s="668"/>
      <c r="P37" s="668"/>
      <c r="Q37" s="668"/>
      <c r="R37" s="668"/>
      <c r="S37" s="668"/>
      <c r="T37" s="668"/>
      <c r="U37" s="668"/>
      <c r="V37" s="668"/>
      <c r="W37" s="668"/>
      <c r="X37" s="668"/>
      <c r="Y37" s="668"/>
      <c r="Z37" s="668"/>
      <c r="AA37" s="669"/>
      <c r="AB37" s="22"/>
    </row>
    <row r="38" spans="1:28" s="21" customFormat="1" ht="60" customHeight="1" x14ac:dyDescent="0.2">
      <c r="A38" s="167"/>
      <c r="B38" s="168"/>
      <c r="C38" s="664"/>
      <c r="D38" s="665"/>
      <c r="E38" s="665"/>
      <c r="F38" s="665"/>
      <c r="G38" s="666"/>
      <c r="H38" s="179"/>
      <c r="I38" s="55"/>
      <c r="J38" s="105"/>
      <c r="K38" s="667"/>
      <c r="L38" s="668"/>
      <c r="M38" s="668"/>
      <c r="N38" s="668"/>
      <c r="O38" s="668"/>
      <c r="P38" s="668"/>
      <c r="Q38" s="668"/>
      <c r="R38" s="668"/>
      <c r="S38" s="668"/>
      <c r="T38" s="668"/>
      <c r="U38" s="668"/>
      <c r="V38" s="668"/>
      <c r="W38" s="668"/>
      <c r="X38" s="668"/>
      <c r="Y38" s="668"/>
      <c r="Z38" s="668"/>
      <c r="AA38" s="669"/>
      <c r="AB38" s="22"/>
    </row>
    <row r="39" spans="1:28" s="21" customFormat="1" ht="66" customHeight="1" x14ac:dyDescent="0.2">
      <c r="A39" s="167"/>
      <c r="B39" s="168"/>
      <c r="C39" s="664"/>
      <c r="D39" s="665"/>
      <c r="E39" s="665"/>
      <c r="F39" s="665"/>
      <c r="G39" s="666"/>
      <c r="H39" s="179"/>
      <c r="I39" s="55"/>
      <c r="J39" s="105"/>
      <c r="K39" s="667"/>
      <c r="L39" s="668"/>
      <c r="M39" s="668"/>
      <c r="N39" s="668"/>
      <c r="O39" s="668"/>
      <c r="P39" s="668"/>
      <c r="Q39" s="668"/>
      <c r="R39" s="668"/>
      <c r="S39" s="668"/>
      <c r="T39" s="668"/>
      <c r="U39" s="668"/>
      <c r="V39" s="668"/>
      <c r="W39" s="668"/>
      <c r="X39" s="668"/>
      <c r="Y39" s="668"/>
      <c r="Z39" s="668"/>
      <c r="AA39" s="669"/>
      <c r="AB39" s="22"/>
    </row>
    <row r="40" spans="1:28" s="21" customFormat="1" ht="15" thickBot="1" x14ac:dyDescent="0.25">
      <c r="A40" s="167"/>
      <c r="B40" s="168"/>
      <c r="C40" s="670"/>
      <c r="D40" s="671"/>
      <c r="E40" s="671"/>
      <c r="F40" s="671"/>
      <c r="G40" s="672"/>
      <c r="H40" s="180"/>
      <c r="I40" s="104"/>
      <c r="J40" s="105" t="e">
        <f>+#REF!/I40</f>
        <v>#REF!</v>
      </c>
      <c r="K40" s="673"/>
      <c r="L40" s="674"/>
      <c r="M40" s="674"/>
      <c r="N40" s="674"/>
      <c r="O40" s="674"/>
      <c r="P40" s="674"/>
      <c r="Q40" s="674"/>
      <c r="R40" s="674"/>
      <c r="S40" s="674"/>
      <c r="T40" s="674"/>
      <c r="U40" s="674"/>
      <c r="V40" s="674"/>
      <c r="W40" s="674"/>
      <c r="X40" s="674"/>
      <c r="Y40" s="674"/>
      <c r="Z40" s="674"/>
      <c r="AA40" s="675"/>
      <c r="AB40" s="22"/>
    </row>
    <row r="41" spans="1:28" s="21" customFormat="1" ht="15.75" customHeight="1" thickBot="1" x14ac:dyDescent="0.25">
      <c r="A41" s="167"/>
      <c r="B41" s="168"/>
      <c r="C41" s="676"/>
      <c r="D41" s="677"/>
      <c r="E41" s="677"/>
      <c r="F41" s="677"/>
      <c r="G41" s="678"/>
      <c r="H41" s="181"/>
      <c r="I41" s="59"/>
      <c r="J41" s="59"/>
      <c r="K41" s="679"/>
      <c r="L41" s="680"/>
      <c r="M41" s="680"/>
      <c r="N41" s="680"/>
      <c r="O41" s="680"/>
      <c r="P41" s="680"/>
      <c r="Q41" s="680"/>
      <c r="R41" s="680"/>
      <c r="S41" s="680"/>
      <c r="T41" s="680"/>
      <c r="U41" s="680"/>
      <c r="V41" s="680"/>
      <c r="W41" s="680"/>
      <c r="X41" s="680"/>
      <c r="Y41" s="680"/>
      <c r="Z41" s="680"/>
      <c r="AA41" s="681"/>
      <c r="AB41" s="22"/>
    </row>
    <row r="42" spans="1:28" s="21" customFormat="1" ht="5.25" customHeight="1" x14ac:dyDescent="0.2">
      <c r="A42" s="167"/>
      <c r="B42" s="168"/>
      <c r="C42" s="61"/>
      <c r="D42" s="61"/>
      <c r="E42" s="61"/>
      <c r="F42" s="61"/>
      <c r="G42" s="61"/>
      <c r="H42" s="61"/>
      <c r="I42" s="62"/>
      <c r="J42" s="63"/>
      <c r="K42" s="61"/>
      <c r="L42" s="61"/>
      <c r="M42" s="61"/>
      <c r="N42" s="61"/>
      <c r="O42" s="61"/>
      <c r="P42" s="61"/>
      <c r="Q42" s="61"/>
      <c r="R42" s="61"/>
      <c r="S42" s="61"/>
      <c r="T42" s="61"/>
      <c r="U42" s="61"/>
      <c r="V42" s="61"/>
      <c r="W42" s="61"/>
      <c r="X42" s="61"/>
      <c r="Y42" s="61"/>
      <c r="Z42" s="61"/>
      <c r="AA42" s="61"/>
      <c r="AB42" s="22"/>
    </row>
    <row r="43" spans="1:28" s="21" customFormat="1" ht="15" thickBot="1" x14ac:dyDescent="0.25">
      <c r="A43" s="167"/>
      <c r="B43" s="168"/>
      <c r="C43" s="61"/>
      <c r="D43" s="61"/>
      <c r="E43" s="61"/>
      <c r="F43" s="61"/>
      <c r="G43" s="61"/>
      <c r="H43" s="61"/>
      <c r="I43" s="62"/>
      <c r="J43" s="63"/>
      <c r="K43" s="61"/>
      <c r="L43" s="61"/>
      <c r="M43" s="61"/>
      <c r="N43" s="61"/>
      <c r="O43" s="61"/>
      <c r="P43" s="61"/>
      <c r="Q43" s="61"/>
      <c r="R43" s="61"/>
      <c r="S43" s="61"/>
      <c r="T43" s="61"/>
      <c r="U43" s="61"/>
      <c r="V43" s="61"/>
      <c r="W43" s="61"/>
      <c r="X43" s="61"/>
      <c r="Y43" s="61"/>
      <c r="Z43" s="61"/>
      <c r="AA43" s="61"/>
      <c r="AB43" s="22"/>
    </row>
    <row r="44" spans="1:28" s="21" customFormat="1" ht="15" thickBot="1" x14ac:dyDescent="0.25">
      <c r="A44" s="167"/>
      <c r="B44" s="168"/>
      <c r="C44" s="682" t="s">
        <v>69</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4"/>
      <c r="AB44" s="22"/>
    </row>
    <row r="45" spans="1:28" ht="15" hidden="1" thickBot="1" x14ac:dyDescent="0.25">
      <c r="A45" s="109"/>
      <c r="B45" s="171"/>
      <c r="C45" s="685"/>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7"/>
      <c r="AB45" s="22"/>
    </row>
    <row r="46" spans="1:28" x14ac:dyDescent="0.2">
      <c r="A46" s="109"/>
      <c r="B46" s="171"/>
      <c r="C46" s="688" t="s">
        <v>188</v>
      </c>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90"/>
      <c r="AB46" s="22"/>
    </row>
    <row r="47" spans="1:28" ht="7.9" customHeight="1" x14ac:dyDescent="0.2">
      <c r="A47" s="109"/>
      <c r="B47" s="171"/>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22"/>
    </row>
    <row r="48" spans="1:28" x14ac:dyDescent="0.2">
      <c r="A48" s="109"/>
      <c r="B48" s="171"/>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22"/>
    </row>
    <row r="49" spans="1:28" ht="6.6" customHeight="1" x14ac:dyDescent="0.2">
      <c r="A49" s="109"/>
      <c r="B49" s="171"/>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22"/>
    </row>
    <row r="50" spans="1:28" ht="103.5" customHeight="1" x14ac:dyDescent="0.2">
      <c r="A50" s="109"/>
      <c r="B50" s="171"/>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22"/>
    </row>
    <row r="51" spans="1:28" ht="63.75" customHeight="1" x14ac:dyDescent="0.2">
      <c r="A51" s="109"/>
      <c r="B51" s="171"/>
      <c r="C51" s="691"/>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3"/>
      <c r="AB51" s="22"/>
    </row>
    <row r="52" spans="1:28" ht="1.9" customHeight="1" x14ac:dyDescent="0.2">
      <c r="A52" s="109"/>
      <c r="B52" s="171"/>
      <c r="C52" s="691"/>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3"/>
      <c r="AB52" s="22"/>
    </row>
    <row r="53" spans="1:28" ht="9.6" customHeight="1" x14ac:dyDescent="0.2">
      <c r="A53" s="109"/>
      <c r="B53" s="171"/>
      <c r="C53" s="691"/>
      <c r="D53" s="692"/>
      <c r="E53" s="692"/>
      <c r="F53" s="692"/>
      <c r="G53" s="692"/>
      <c r="H53" s="692"/>
      <c r="I53" s="692"/>
      <c r="J53" s="692"/>
      <c r="K53" s="692"/>
      <c r="L53" s="692"/>
      <c r="M53" s="692"/>
      <c r="N53" s="692"/>
      <c r="O53" s="692"/>
      <c r="P53" s="692"/>
      <c r="Q53" s="692"/>
      <c r="R53" s="692"/>
      <c r="S53" s="692"/>
      <c r="T53" s="692"/>
      <c r="U53" s="692"/>
      <c r="V53" s="692"/>
      <c r="W53" s="692"/>
      <c r="X53" s="692"/>
      <c r="Y53" s="692"/>
      <c r="Z53" s="692"/>
      <c r="AA53" s="693"/>
      <c r="AB53" s="22"/>
    </row>
    <row r="54" spans="1:28" ht="6.6" customHeight="1" thickBot="1" x14ac:dyDescent="0.25">
      <c r="A54" s="109"/>
      <c r="B54" s="171"/>
      <c r="C54" s="694"/>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6"/>
      <c r="AB54" s="22"/>
    </row>
    <row r="55" spans="1:28" ht="8.4499999999999993" customHeight="1" x14ac:dyDescent="0.2">
      <c r="A55" s="109"/>
      <c r="B55" s="172"/>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37"/>
    </row>
    <row r="56" spans="1:28" ht="9.6" customHeight="1" thickBot="1" x14ac:dyDescent="0.25">
      <c r="A56" s="109"/>
      <c r="B56" s="173"/>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40"/>
    </row>
    <row r="57" spans="1:28" ht="15.75" customHeight="1" x14ac:dyDescent="0.2">
      <c r="A57" s="109"/>
      <c r="B57" s="174"/>
      <c r="C57" s="745" t="s">
        <v>45</v>
      </c>
      <c r="D57" s="745"/>
      <c r="E57" s="745"/>
      <c r="F57" s="745"/>
      <c r="G57" s="745"/>
      <c r="H57" s="697" t="s">
        <v>71</v>
      </c>
      <c r="I57" s="699"/>
      <c r="J57" s="745" t="s">
        <v>72</v>
      </c>
      <c r="K57" s="745"/>
      <c r="L57" s="745"/>
      <c r="M57" s="745"/>
      <c r="N57" s="698" t="s">
        <v>106</v>
      </c>
      <c r="O57" s="698"/>
      <c r="P57" s="698"/>
      <c r="Q57" s="698"/>
      <c r="R57" s="698"/>
      <c r="S57" s="698"/>
      <c r="T57" s="698"/>
      <c r="U57" s="699"/>
      <c r="V57" s="703" t="s">
        <v>74</v>
      </c>
      <c r="W57" s="703"/>
      <c r="X57" s="703"/>
      <c r="Y57" s="703"/>
      <c r="Z57" s="703"/>
      <c r="AA57" s="704"/>
      <c r="AB57" s="42"/>
    </row>
    <row r="58" spans="1:28" ht="10.15" customHeight="1" x14ac:dyDescent="0.2">
      <c r="A58" s="109"/>
      <c r="B58" s="175"/>
      <c r="C58" s="745"/>
      <c r="D58" s="745"/>
      <c r="E58" s="745"/>
      <c r="F58" s="745"/>
      <c r="G58" s="745"/>
      <c r="H58" s="700"/>
      <c r="I58" s="702"/>
      <c r="J58" s="745"/>
      <c r="K58" s="745"/>
      <c r="L58" s="745"/>
      <c r="M58" s="745"/>
      <c r="N58" s="701"/>
      <c r="O58" s="701"/>
      <c r="P58" s="701"/>
      <c r="Q58" s="701"/>
      <c r="R58" s="701"/>
      <c r="S58" s="701"/>
      <c r="T58" s="701"/>
      <c r="U58" s="702"/>
      <c r="V58" s="705"/>
      <c r="W58" s="705"/>
      <c r="X58" s="705"/>
      <c r="Y58" s="705"/>
      <c r="Z58" s="705"/>
      <c r="AA58" s="706"/>
      <c r="AB58" s="42"/>
    </row>
    <row r="59" spans="1:28" ht="9.75" customHeight="1" x14ac:dyDescent="0.2">
      <c r="A59" s="109"/>
      <c r="B59" s="175"/>
      <c r="C59" s="745"/>
      <c r="D59" s="745"/>
      <c r="E59" s="745"/>
      <c r="F59" s="745"/>
      <c r="G59" s="745"/>
      <c r="H59" s="700"/>
      <c r="I59" s="702"/>
      <c r="J59" s="745"/>
      <c r="K59" s="745"/>
      <c r="L59" s="745"/>
      <c r="M59" s="745"/>
      <c r="N59" s="701"/>
      <c r="O59" s="701"/>
      <c r="P59" s="701"/>
      <c r="Q59" s="701"/>
      <c r="R59" s="701"/>
      <c r="S59" s="701"/>
      <c r="T59" s="701"/>
      <c r="U59" s="702"/>
      <c r="V59" s="705"/>
      <c r="W59" s="705"/>
      <c r="X59" s="705"/>
      <c r="Y59" s="705"/>
      <c r="Z59" s="705"/>
      <c r="AA59" s="706"/>
      <c r="AB59" s="42"/>
    </row>
    <row r="60" spans="1:28" ht="212.25" customHeight="1" x14ac:dyDescent="0.2">
      <c r="A60" s="109"/>
      <c r="B60" s="174"/>
      <c r="C60" s="746" t="s">
        <v>296</v>
      </c>
      <c r="D60" s="746"/>
      <c r="E60" s="746"/>
      <c r="F60" s="746"/>
      <c r="G60" s="746"/>
      <c r="H60" s="747" t="s">
        <v>297</v>
      </c>
      <c r="I60" s="747"/>
      <c r="J60" s="748" t="s">
        <v>298</v>
      </c>
      <c r="K60" s="748"/>
      <c r="L60" s="748"/>
      <c r="M60" s="748"/>
      <c r="N60" s="749" t="s">
        <v>297</v>
      </c>
      <c r="O60" s="746"/>
      <c r="P60" s="746"/>
      <c r="Q60" s="746"/>
      <c r="R60" s="746"/>
      <c r="S60" s="746"/>
      <c r="T60" s="746"/>
      <c r="U60" s="746"/>
      <c r="V60" s="746" t="s">
        <v>299</v>
      </c>
      <c r="W60" s="746"/>
      <c r="X60" s="746"/>
      <c r="Y60" s="746"/>
      <c r="Z60" s="746"/>
      <c r="AA60" s="746"/>
      <c r="AB60" s="44"/>
    </row>
    <row r="61" spans="1:28" ht="204" customHeight="1" x14ac:dyDescent="0.2">
      <c r="A61" s="109"/>
      <c r="B61" s="174"/>
      <c r="C61" s="746" t="s">
        <v>294</v>
      </c>
      <c r="D61" s="746"/>
      <c r="E61" s="746"/>
      <c r="F61" s="746"/>
      <c r="G61" s="746"/>
      <c r="H61" s="747" t="s">
        <v>297</v>
      </c>
      <c r="I61" s="747"/>
      <c r="J61" s="748" t="s">
        <v>300</v>
      </c>
      <c r="K61" s="748"/>
      <c r="L61" s="748"/>
      <c r="M61" s="748"/>
      <c r="N61" s="749" t="s">
        <v>297</v>
      </c>
      <c r="O61" s="746"/>
      <c r="P61" s="746"/>
      <c r="Q61" s="746"/>
      <c r="R61" s="746"/>
      <c r="S61" s="746"/>
      <c r="T61" s="746"/>
      <c r="U61" s="746"/>
      <c r="V61" s="746" t="s">
        <v>299</v>
      </c>
      <c r="W61" s="746"/>
      <c r="X61" s="746"/>
      <c r="Y61" s="746"/>
      <c r="Z61" s="746"/>
      <c r="AA61" s="746"/>
      <c r="AB61" s="44"/>
    </row>
    <row r="62" spans="1:28" ht="168.75" customHeight="1" x14ac:dyDescent="0.2">
      <c r="A62" s="109"/>
      <c r="B62" s="174"/>
      <c r="C62" s="748"/>
      <c r="D62" s="748"/>
      <c r="E62" s="748"/>
      <c r="F62" s="748"/>
      <c r="G62" s="748"/>
      <c r="H62" s="748"/>
      <c r="I62" s="748"/>
      <c r="J62" s="748"/>
      <c r="K62" s="748"/>
      <c r="L62" s="748"/>
      <c r="M62" s="748"/>
      <c r="N62" s="756"/>
      <c r="O62" s="757"/>
      <c r="P62" s="757"/>
      <c r="Q62" s="757"/>
      <c r="R62" s="757"/>
      <c r="S62" s="757"/>
      <c r="T62" s="757"/>
      <c r="U62" s="757"/>
      <c r="V62" s="757"/>
      <c r="W62" s="757"/>
      <c r="X62" s="757"/>
      <c r="Y62" s="757"/>
      <c r="Z62" s="757"/>
      <c r="AA62" s="757"/>
      <c r="AB62" s="44"/>
    </row>
    <row r="63" spans="1:28" ht="181.5" customHeight="1" x14ac:dyDescent="0.2">
      <c r="A63" s="109"/>
      <c r="B63" s="174"/>
      <c r="C63" s="748"/>
      <c r="D63" s="748"/>
      <c r="E63" s="748"/>
      <c r="F63" s="748"/>
      <c r="G63" s="748"/>
      <c r="H63" s="748"/>
      <c r="I63" s="748"/>
      <c r="J63" s="748"/>
      <c r="K63" s="748"/>
      <c r="L63" s="748"/>
      <c r="M63" s="748"/>
      <c r="N63" s="756"/>
      <c r="O63" s="757"/>
      <c r="P63" s="757"/>
      <c r="Q63" s="757"/>
      <c r="R63" s="757"/>
      <c r="S63" s="757"/>
      <c r="T63" s="757"/>
      <c r="U63" s="757"/>
      <c r="V63" s="757"/>
      <c r="W63" s="757"/>
      <c r="X63" s="757"/>
      <c r="Y63" s="757"/>
      <c r="Z63" s="757"/>
      <c r="AA63" s="757"/>
      <c r="AB63" s="44"/>
    </row>
    <row r="64" spans="1:28" ht="9" customHeight="1" thickBot="1" x14ac:dyDescent="0.25">
      <c r="A64" s="109"/>
      <c r="B64" s="174"/>
      <c r="C64" s="750"/>
      <c r="D64" s="751"/>
      <c r="E64" s="751"/>
      <c r="F64" s="751"/>
      <c r="G64" s="751"/>
      <c r="H64" s="182"/>
      <c r="I64" s="182"/>
      <c r="J64" s="751"/>
      <c r="K64" s="751"/>
      <c r="L64" s="751"/>
      <c r="M64" s="751"/>
      <c r="N64" s="752"/>
      <c r="O64" s="753"/>
      <c r="P64" s="753"/>
      <c r="Q64" s="753"/>
      <c r="R64" s="753"/>
      <c r="S64" s="753"/>
      <c r="T64" s="753"/>
      <c r="U64" s="754"/>
      <c r="V64" s="752"/>
      <c r="W64" s="753"/>
      <c r="X64" s="753"/>
      <c r="Y64" s="753"/>
      <c r="Z64" s="753"/>
      <c r="AA64" s="755"/>
      <c r="AB64" s="44"/>
    </row>
    <row r="65" spans="1:28" x14ac:dyDescent="0.2">
      <c r="A65" s="109"/>
      <c r="B65" s="176"/>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46"/>
    </row>
    <row r="66" spans="1:28" x14ac:dyDescent="0.2">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row>
    <row r="67" spans="1:28"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row>
    <row r="68" spans="1:28" x14ac:dyDescent="0.2">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row>
    <row r="104" ht="6" customHeight="1" x14ac:dyDescent="0.2"/>
  </sheetData>
  <mergeCells count="103">
    <mergeCell ref="C64:G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1:G41"/>
    <mergeCell ref="K41:AA41"/>
    <mergeCell ref="C44:AA45"/>
    <mergeCell ref="C46:AA54"/>
    <mergeCell ref="C57:G59"/>
    <mergeCell ref="H57:I59"/>
    <mergeCell ref="J57:M59"/>
    <mergeCell ref="N57:U59"/>
    <mergeCell ref="V5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H4"/>
    <mergeCell ref="I2:AC2"/>
    <mergeCell ref="I3:P3"/>
    <mergeCell ref="Q3:AC3"/>
    <mergeCell ref="I4:AC4"/>
    <mergeCell ref="C7:H8"/>
    <mergeCell ref="I7:AA8"/>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1"/>
  <sheetViews>
    <sheetView view="pageBreakPreview" topLeftCell="A27" zoomScaleNormal="100" zoomScaleSheetLayoutView="100" zoomScalePageLayoutView="70" workbookViewId="0">
      <selection activeCell="H37" sqref="H37"/>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7" style="47" customWidth="1"/>
    <col min="9" max="9" width="17.7109375" style="47" bestFit="1"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501</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x14ac:dyDescent="0.2">
      <c r="B10" s="9"/>
      <c r="C10" s="599" t="s">
        <v>6</v>
      </c>
      <c r="D10" s="600"/>
      <c r="E10" s="600"/>
      <c r="F10" s="600"/>
      <c r="G10" s="600"/>
      <c r="H10" s="601"/>
      <c r="I10" s="614" t="s">
        <v>542</v>
      </c>
      <c r="J10" s="615"/>
      <c r="K10" s="615"/>
      <c r="L10" s="615"/>
      <c r="M10" s="615"/>
      <c r="N10" s="615"/>
      <c r="O10" s="615"/>
      <c r="P10" s="615"/>
      <c r="Q10" s="616"/>
      <c r="R10" s="1754" t="s">
        <v>8</v>
      </c>
      <c r="S10" s="1755"/>
      <c r="T10" s="1755"/>
      <c r="U10" s="1756"/>
      <c r="V10" s="574" t="s">
        <v>9</v>
      </c>
      <c r="W10" s="575"/>
      <c r="X10" s="575"/>
      <c r="Y10" s="575"/>
      <c r="Z10" s="575"/>
      <c r="AA10" s="576"/>
      <c r="AB10" s="10"/>
    </row>
    <row r="11" spans="2:28" ht="22.9" customHeight="1" thickBot="1" x14ac:dyDescent="0.25">
      <c r="B11" s="9"/>
      <c r="C11" s="602"/>
      <c r="D11" s="603"/>
      <c r="E11" s="603"/>
      <c r="F11" s="603"/>
      <c r="G11" s="603"/>
      <c r="H11" s="604"/>
      <c r="I11" s="617"/>
      <c r="J11" s="618"/>
      <c r="K11" s="618"/>
      <c r="L11" s="618"/>
      <c r="M11" s="618"/>
      <c r="N11" s="618"/>
      <c r="O11" s="618"/>
      <c r="P11" s="618"/>
      <c r="Q11" s="619"/>
      <c r="R11" s="1757" t="s">
        <v>543</v>
      </c>
      <c r="S11" s="1758"/>
      <c r="T11" s="1758"/>
      <c r="U11" s="1759"/>
      <c r="V11" s="598" t="s">
        <v>340</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544</v>
      </c>
      <c r="J13" s="658"/>
      <c r="K13" s="658"/>
      <c r="L13" s="658"/>
      <c r="M13" s="658"/>
      <c r="N13" s="658"/>
      <c r="O13" s="658"/>
      <c r="P13" s="658"/>
      <c r="Q13" s="658"/>
      <c r="R13" s="658"/>
      <c r="S13" s="659"/>
      <c r="T13" s="599" t="s">
        <v>13</v>
      </c>
      <c r="U13" s="600"/>
      <c r="V13" s="600"/>
      <c r="W13" s="600"/>
      <c r="X13" s="600"/>
      <c r="Y13" s="600"/>
      <c r="Z13" s="600"/>
      <c r="AA13" s="601"/>
      <c r="AB13" s="22"/>
    </row>
    <row r="14" spans="2:28" ht="22.15" customHeight="1" thickBot="1" x14ac:dyDescent="0.25">
      <c r="B14" s="14"/>
      <c r="C14" s="602"/>
      <c r="D14" s="603"/>
      <c r="E14" s="603"/>
      <c r="F14" s="603"/>
      <c r="G14" s="603"/>
      <c r="H14" s="604"/>
      <c r="I14" s="660"/>
      <c r="J14" s="661"/>
      <c r="K14" s="661"/>
      <c r="L14" s="661"/>
      <c r="M14" s="661"/>
      <c r="N14" s="661"/>
      <c r="O14" s="661"/>
      <c r="P14" s="661"/>
      <c r="Q14" s="661"/>
      <c r="R14" s="661"/>
      <c r="S14" s="662"/>
      <c r="T14" s="611" t="s">
        <v>14</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6" customHeight="1" thickBot="1" x14ac:dyDescent="0.25">
      <c r="B16" s="14"/>
      <c r="C16" s="558" t="s">
        <v>15</v>
      </c>
      <c r="D16" s="559"/>
      <c r="E16" s="559"/>
      <c r="F16" s="559"/>
      <c r="G16" s="559"/>
      <c r="H16" s="560"/>
      <c r="I16" s="561" t="s">
        <v>545</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75" customHeight="1" thickBot="1" x14ac:dyDescent="0.25">
      <c r="B18" s="14"/>
      <c r="C18" s="558" t="s">
        <v>17</v>
      </c>
      <c r="D18" s="559"/>
      <c r="E18" s="559"/>
      <c r="F18" s="559"/>
      <c r="G18" s="559"/>
      <c r="H18" s="560"/>
      <c r="I18" s="1712" t="s">
        <v>546</v>
      </c>
      <c r="J18" s="1713"/>
      <c r="K18" s="1713"/>
      <c r="L18" s="1713"/>
      <c r="M18" s="1713"/>
      <c r="N18" s="1713"/>
      <c r="O18" s="1713"/>
      <c r="P18" s="1713"/>
      <c r="Q18" s="1713"/>
      <c r="R18" s="1713"/>
      <c r="S18" s="1713"/>
      <c r="T18" s="1713"/>
      <c r="U18" s="1713"/>
      <c r="V18" s="1713"/>
      <c r="W18" s="1713"/>
      <c r="X18" s="1713"/>
      <c r="Y18" s="1713"/>
      <c r="Z18" s="1713"/>
      <c r="AA18" s="1714"/>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8" customHeight="1" x14ac:dyDescent="0.2">
      <c r="B20" s="14"/>
      <c r="C20" s="583" t="s">
        <v>19</v>
      </c>
      <c r="D20" s="584"/>
      <c r="E20" s="584"/>
      <c r="F20" s="584"/>
      <c r="G20" s="584"/>
      <c r="H20" s="585"/>
      <c r="I20" s="589" t="s">
        <v>508</v>
      </c>
      <c r="J20" s="590"/>
      <c r="K20" s="590"/>
      <c r="L20" s="591"/>
      <c r="M20" s="574" t="s">
        <v>21</v>
      </c>
      <c r="N20" s="575"/>
      <c r="O20" s="575"/>
      <c r="P20" s="575"/>
      <c r="Q20" s="575"/>
      <c r="R20" s="575"/>
      <c r="S20" s="576"/>
      <c r="T20" s="574" t="s">
        <v>22</v>
      </c>
      <c r="U20" s="575"/>
      <c r="V20" s="575"/>
      <c r="W20" s="575"/>
      <c r="X20" s="575"/>
      <c r="Y20" s="575"/>
      <c r="Z20" s="575"/>
      <c r="AA20" s="576"/>
      <c r="AB20" s="22"/>
    </row>
    <row r="21" spans="2:28" ht="20.45"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24</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2.5" customHeight="1" thickBot="1" x14ac:dyDescent="0.25">
      <c r="B24" s="14"/>
      <c r="C24" s="1471" t="s">
        <v>547</v>
      </c>
      <c r="D24" s="1472"/>
      <c r="E24" s="1472"/>
      <c r="F24" s="1472"/>
      <c r="G24" s="1472"/>
      <c r="H24" s="1472"/>
      <c r="I24" s="1473"/>
      <c r="J24" s="577" t="s">
        <v>501</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0.75" customHeight="1" thickBot="1" x14ac:dyDescent="0.25">
      <c r="B26" s="14"/>
      <c r="C26" s="558" t="s">
        <v>31</v>
      </c>
      <c r="D26" s="559"/>
      <c r="E26" s="559"/>
      <c r="F26" s="559"/>
      <c r="G26" s="559"/>
      <c r="H26" s="560"/>
      <c r="I26" s="561" t="s">
        <v>548</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2" customHeight="1" thickBot="1" x14ac:dyDescent="0.25">
      <c r="B28" s="14"/>
      <c r="C28" s="558" t="s">
        <v>32</v>
      </c>
      <c r="D28" s="559"/>
      <c r="E28" s="559"/>
      <c r="F28" s="559"/>
      <c r="G28" s="559"/>
      <c r="H28" s="560"/>
      <c r="I28" s="564">
        <v>0.33</v>
      </c>
      <c r="J28" s="561"/>
      <c r="K28" s="565" t="s">
        <v>33</v>
      </c>
      <c r="L28" s="566"/>
      <c r="M28" s="566"/>
      <c r="N28" s="567"/>
      <c r="O28" s="568" t="s">
        <v>34</v>
      </c>
      <c r="P28" s="569"/>
      <c r="Q28" s="569"/>
      <c r="R28" s="570"/>
      <c r="S28" s="166"/>
      <c r="T28" s="569" t="s">
        <v>35</v>
      </c>
      <c r="U28" s="569"/>
      <c r="V28" s="570"/>
      <c r="W28" s="49"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v>0</v>
      </c>
      <c r="L32" s="538"/>
      <c r="M32" s="538"/>
      <c r="N32" s="538"/>
      <c r="O32" s="539">
        <v>0.39</v>
      </c>
      <c r="P32" s="538"/>
      <c r="Q32" s="538"/>
      <c r="R32" s="538"/>
      <c r="S32" s="539">
        <v>0.4</v>
      </c>
      <c r="T32" s="538"/>
      <c r="U32" s="539">
        <v>0.49</v>
      </c>
      <c r="V32" s="538"/>
      <c r="W32" s="538"/>
      <c r="X32" s="539">
        <v>0.5</v>
      </c>
      <c r="Y32" s="538"/>
      <c r="Z32" s="539">
        <v>1</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43.5" customHeight="1" x14ac:dyDescent="0.2">
      <c r="B35" s="20"/>
      <c r="C35" s="519" t="s">
        <v>45</v>
      </c>
      <c r="D35" s="520"/>
      <c r="E35" s="520"/>
      <c r="F35" s="520"/>
      <c r="G35" s="521"/>
      <c r="H35" s="52" t="s">
        <v>549</v>
      </c>
      <c r="I35" s="52" t="s">
        <v>550</v>
      </c>
      <c r="J35" s="52" t="s">
        <v>98</v>
      </c>
      <c r="K35" s="1715" t="s">
        <v>49</v>
      </c>
      <c r="L35" s="1716"/>
      <c r="M35" s="1716"/>
      <c r="N35" s="1716"/>
      <c r="O35" s="1716"/>
      <c r="P35" s="1716"/>
      <c r="Q35" s="1716"/>
      <c r="R35" s="1716"/>
      <c r="S35" s="1716"/>
      <c r="T35" s="1716"/>
      <c r="U35" s="1716"/>
      <c r="V35" s="1716"/>
      <c r="W35" s="1716"/>
      <c r="X35" s="1716"/>
      <c r="Y35" s="1716"/>
      <c r="Z35" s="1716"/>
      <c r="AA35" s="1717"/>
      <c r="AB35" s="22"/>
    </row>
    <row r="36" spans="2:28" s="21" customFormat="1" ht="33" customHeight="1" x14ac:dyDescent="0.2">
      <c r="B36" s="20"/>
      <c r="C36" s="670" t="s">
        <v>551</v>
      </c>
      <c r="D36" s="671"/>
      <c r="E36" s="671"/>
      <c r="F36" s="671"/>
      <c r="G36" s="672"/>
      <c r="H36" s="246">
        <v>117440756</v>
      </c>
      <c r="I36" s="246">
        <f>9883248975-6051989100</f>
        <v>3831259875</v>
      </c>
      <c r="J36" s="247">
        <f>H36/I36</f>
        <v>3.0653299392800912E-2</v>
      </c>
      <c r="K36" s="1587" t="s">
        <v>552</v>
      </c>
      <c r="L36" s="1588"/>
      <c r="M36" s="1588"/>
      <c r="N36" s="1588"/>
      <c r="O36" s="1588"/>
      <c r="P36" s="1588"/>
      <c r="Q36" s="1588"/>
      <c r="R36" s="1588"/>
      <c r="S36" s="1588"/>
      <c r="T36" s="1588"/>
      <c r="U36" s="1588"/>
      <c r="V36" s="1588"/>
      <c r="W36" s="1588"/>
      <c r="X36" s="1588"/>
      <c r="Y36" s="1588"/>
      <c r="Z36" s="1588"/>
      <c r="AA36" s="1589"/>
      <c r="AB36" s="22"/>
    </row>
    <row r="37" spans="2:28" s="21" customFormat="1" ht="33" customHeight="1" x14ac:dyDescent="0.2">
      <c r="B37" s="20"/>
      <c r="C37" s="670" t="s">
        <v>516</v>
      </c>
      <c r="D37" s="671"/>
      <c r="E37" s="671"/>
      <c r="F37" s="671"/>
      <c r="G37" s="672"/>
      <c r="H37" s="248">
        <f>17700731+444012492</f>
        <v>461713223</v>
      </c>
      <c r="I37" s="246">
        <f>9883248975-6051989100</f>
        <v>3831259875</v>
      </c>
      <c r="J37" s="247">
        <f>H37/I37</f>
        <v>0.12051211300303663</v>
      </c>
      <c r="K37" s="1760" t="s">
        <v>553</v>
      </c>
      <c r="L37" s="1761"/>
      <c r="M37" s="1761"/>
      <c r="N37" s="1761"/>
      <c r="O37" s="1761"/>
      <c r="P37" s="1761"/>
      <c r="Q37" s="1761"/>
      <c r="R37" s="1761"/>
      <c r="S37" s="1761"/>
      <c r="T37" s="1761"/>
      <c r="U37" s="1761"/>
      <c r="V37" s="1761"/>
      <c r="W37" s="1761"/>
      <c r="X37" s="1761"/>
      <c r="Y37" s="1761"/>
      <c r="Z37" s="1761"/>
      <c r="AA37" s="1762"/>
      <c r="AB37" s="22"/>
    </row>
    <row r="38" spans="2:28" s="21" customFormat="1" ht="24" customHeight="1" x14ac:dyDescent="0.2">
      <c r="B38" s="20"/>
      <c r="C38" s="670"/>
      <c r="D38" s="671"/>
      <c r="E38" s="671"/>
      <c r="F38" s="671"/>
      <c r="G38" s="672"/>
      <c r="H38" s="248"/>
      <c r="I38" s="248"/>
      <c r="J38" s="105"/>
      <c r="K38" s="1760"/>
      <c r="L38" s="1761"/>
      <c r="M38" s="1761"/>
      <c r="N38" s="1761"/>
      <c r="O38" s="1761"/>
      <c r="P38" s="1761"/>
      <c r="Q38" s="1761"/>
      <c r="R38" s="1761"/>
      <c r="S38" s="1761"/>
      <c r="T38" s="1761"/>
      <c r="U38" s="1761"/>
      <c r="V38" s="1761"/>
      <c r="W38" s="1761"/>
      <c r="X38" s="1761"/>
      <c r="Y38" s="1761"/>
      <c r="Z38" s="1761"/>
      <c r="AA38" s="1762"/>
      <c r="AB38" s="22"/>
    </row>
    <row r="39" spans="2:28" s="21" customFormat="1" ht="16.5" customHeight="1" thickBot="1" x14ac:dyDescent="0.25">
      <c r="B39" s="20"/>
      <c r="C39" s="670"/>
      <c r="D39" s="671"/>
      <c r="E39" s="671"/>
      <c r="F39" s="671"/>
      <c r="G39" s="672"/>
      <c r="H39" s="248"/>
      <c r="I39" s="248"/>
      <c r="J39" s="105"/>
      <c r="K39" s="1760"/>
      <c r="L39" s="1761"/>
      <c r="M39" s="1761"/>
      <c r="N39" s="1761"/>
      <c r="O39" s="1761"/>
      <c r="P39" s="1761"/>
      <c r="Q39" s="1761"/>
      <c r="R39" s="1761"/>
      <c r="S39" s="1761"/>
      <c r="T39" s="1761"/>
      <c r="U39" s="1761"/>
      <c r="V39" s="1761"/>
      <c r="W39" s="1761"/>
      <c r="X39" s="1761"/>
      <c r="Y39" s="1761"/>
      <c r="Z39" s="1761"/>
      <c r="AA39" s="1762"/>
      <c r="AB39" s="22"/>
    </row>
    <row r="40" spans="2:28" s="21" customFormat="1" ht="15.75" customHeight="1" thickBot="1" x14ac:dyDescent="0.25">
      <c r="B40" s="20"/>
      <c r="C40" s="676" t="s">
        <v>68</v>
      </c>
      <c r="D40" s="677"/>
      <c r="E40" s="677"/>
      <c r="F40" s="677"/>
      <c r="G40" s="678"/>
      <c r="H40" s="59">
        <f>SUM(H36:H39)</f>
        <v>579153979</v>
      </c>
      <c r="I40" s="59">
        <f>I37</f>
        <v>3831259875</v>
      </c>
      <c r="J40" s="249">
        <f>H40/I40</f>
        <v>0.15116541239583756</v>
      </c>
      <c r="K40" s="679"/>
      <c r="L40" s="680"/>
      <c r="M40" s="680"/>
      <c r="N40" s="680"/>
      <c r="O40" s="680"/>
      <c r="P40" s="680"/>
      <c r="Q40" s="680"/>
      <c r="R40" s="680"/>
      <c r="S40" s="680"/>
      <c r="T40" s="680"/>
      <c r="U40" s="680"/>
      <c r="V40" s="680"/>
      <c r="W40" s="680"/>
      <c r="X40" s="680"/>
      <c r="Y40" s="680"/>
      <c r="Z40" s="680"/>
      <c r="AA40" s="681"/>
      <c r="AB40" s="22"/>
    </row>
    <row r="41" spans="2:28" s="21" customFormat="1" ht="5.25" customHeight="1" x14ac:dyDescent="0.2">
      <c r="B41" s="20"/>
      <c r="C41" s="61"/>
      <c r="D41" s="61"/>
      <c r="E41" s="61"/>
      <c r="F41" s="61"/>
      <c r="G41" s="61"/>
      <c r="H41" s="62"/>
      <c r="I41" s="62"/>
      <c r="J41" s="63"/>
      <c r="K41" s="61"/>
      <c r="L41" s="61"/>
      <c r="M41" s="61"/>
      <c r="N41" s="61"/>
      <c r="O41" s="61"/>
      <c r="P41" s="61"/>
      <c r="Q41" s="61"/>
      <c r="R41" s="61"/>
      <c r="S41" s="61"/>
      <c r="T41" s="61"/>
      <c r="U41" s="61"/>
      <c r="V41" s="61"/>
      <c r="W41" s="61"/>
      <c r="X41" s="61"/>
      <c r="Y41" s="61"/>
      <c r="Z41" s="61"/>
      <c r="AA41" s="61"/>
      <c r="AB41" s="22"/>
    </row>
    <row r="42" spans="2:28" s="21" customFormat="1" ht="15" thickBot="1" x14ac:dyDescent="0.25">
      <c r="B42" s="20"/>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22"/>
    </row>
    <row r="43" spans="2:28" s="21" customFormat="1" x14ac:dyDescent="0.2">
      <c r="B43" s="20"/>
      <c r="C43" s="682" t="s">
        <v>69</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4"/>
      <c r="AB43" s="22"/>
    </row>
    <row r="44" spans="2:28" ht="15" thickBot="1" x14ac:dyDescent="0.25">
      <c r="B44" s="14"/>
      <c r="C44" s="685"/>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7"/>
      <c r="AB44" s="22"/>
    </row>
    <row r="45" spans="2:28" ht="36.75" customHeight="1" x14ac:dyDescent="0.2">
      <c r="B45" s="14"/>
      <c r="C45" s="688"/>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90"/>
      <c r="AB45" s="22"/>
    </row>
    <row r="46" spans="2:28" ht="36.75" customHeight="1" x14ac:dyDescent="0.2">
      <c r="B46" s="14"/>
      <c r="C46" s="691"/>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693"/>
      <c r="AB46" s="22"/>
    </row>
    <row r="47" spans="2:28" ht="36.75" customHeight="1" x14ac:dyDescent="0.2">
      <c r="B47" s="14"/>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22"/>
    </row>
    <row r="48" spans="2:28" ht="36.75" customHeight="1" x14ac:dyDescent="0.2">
      <c r="B48" s="14"/>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22"/>
    </row>
    <row r="49" spans="2:28" ht="36.75" customHeight="1" x14ac:dyDescent="0.2">
      <c r="B49" s="14"/>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22"/>
    </row>
    <row r="50" spans="2:28" ht="36.75" customHeight="1" thickBot="1" x14ac:dyDescent="0.25">
      <c r="B50" s="14"/>
      <c r="C50" s="694"/>
      <c r="D50" s="695"/>
      <c r="E50" s="695"/>
      <c r="F50" s="695"/>
      <c r="G50" s="695"/>
      <c r="H50" s="695"/>
      <c r="I50" s="695"/>
      <c r="J50" s="695"/>
      <c r="K50" s="695"/>
      <c r="L50" s="695"/>
      <c r="M50" s="695"/>
      <c r="N50" s="695"/>
      <c r="O50" s="695"/>
      <c r="P50" s="695"/>
      <c r="Q50" s="695"/>
      <c r="R50" s="695"/>
      <c r="S50" s="695"/>
      <c r="T50" s="695"/>
      <c r="U50" s="695"/>
      <c r="V50" s="695"/>
      <c r="W50" s="695"/>
      <c r="X50" s="695"/>
      <c r="Y50" s="695"/>
      <c r="Z50" s="695"/>
      <c r="AA50" s="696"/>
      <c r="AB50" s="22"/>
    </row>
    <row r="51" spans="2:28" x14ac:dyDescent="0.2">
      <c r="B51" s="35"/>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37"/>
    </row>
    <row r="52" spans="2:28" ht="15" thickBot="1" x14ac:dyDescent="0.25">
      <c r="B52" s="38"/>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40"/>
    </row>
    <row r="53" spans="2:28" ht="15.75" x14ac:dyDescent="0.2">
      <c r="B53" s="41"/>
      <c r="C53" s="697" t="s">
        <v>45</v>
      </c>
      <c r="D53" s="698"/>
      <c r="E53" s="698"/>
      <c r="F53" s="698"/>
      <c r="G53" s="699"/>
      <c r="H53" s="697" t="s">
        <v>71</v>
      </c>
      <c r="I53" s="699"/>
      <c r="J53" s="697" t="s">
        <v>72</v>
      </c>
      <c r="K53" s="698"/>
      <c r="L53" s="698"/>
      <c r="M53" s="699"/>
      <c r="N53" s="697" t="s">
        <v>106</v>
      </c>
      <c r="O53" s="698"/>
      <c r="P53" s="698"/>
      <c r="Q53" s="698"/>
      <c r="R53" s="698"/>
      <c r="S53" s="698"/>
      <c r="T53" s="698"/>
      <c r="U53" s="699"/>
      <c r="V53" s="703" t="s">
        <v>74</v>
      </c>
      <c r="W53" s="703"/>
      <c r="X53" s="703"/>
      <c r="Y53" s="703"/>
      <c r="Z53" s="703"/>
      <c r="AA53" s="704"/>
      <c r="AB53" s="42"/>
    </row>
    <row r="54" spans="2:28" ht="2.4500000000000002" customHeight="1" x14ac:dyDescent="0.2">
      <c r="B54" s="43"/>
      <c r="C54" s="700"/>
      <c r="D54" s="701"/>
      <c r="E54" s="701"/>
      <c r="F54" s="701"/>
      <c r="G54" s="702"/>
      <c r="H54" s="700"/>
      <c r="I54" s="702"/>
      <c r="J54" s="700"/>
      <c r="K54" s="701"/>
      <c r="L54" s="701"/>
      <c r="M54" s="702"/>
      <c r="N54" s="700"/>
      <c r="O54" s="701"/>
      <c r="P54" s="701"/>
      <c r="Q54" s="701"/>
      <c r="R54" s="701"/>
      <c r="S54" s="701"/>
      <c r="T54" s="701"/>
      <c r="U54" s="702"/>
      <c r="V54" s="705"/>
      <c r="W54" s="705"/>
      <c r="X54" s="705"/>
      <c r="Y54" s="705"/>
      <c r="Z54" s="705"/>
      <c r="AA54" s="706"/>
      <c r="AB54" s="42"/>
    </row>
    <row r="55" spans="2:28" ht="8.4499999999999993" customHeight="1" thickBot="1" x14ac:dyDescent="0.25">
      <c r="B55" s="43"/>
      <c r="C55" s="700"/>
      <c r="D55" s="701"/>
      <c r="E55" s="701"/>
      <c r="F55" s="701"/>
      <c r="G55" s="702"/>
      <c r="H55" s="700"/>
      <c r="I55" s="702"/>
      <c r="J55" s="700"/>
      <c r="K55" s="701"/>
      <c r="L55" s="701"/>
      <c r="M55" s="702"/>
      <c r="N55" s="807"/>
      <c r="O55" s="808"/>
      <c r="P55" s="808"/>
      <c r="Q55" s="808"/>
      <c r="R55" s="808"/>
      <c r="S55" s="808"/>
      <c r="T55" s="808"/>
      <c r="U55" s="809"/>
      <c r="V55" s="810"/>
      <c r="W55" s="810"/>
      <c r="X55" s="810"/>
      <c r="Y55" s="810"/>
      <c r="Z55" s="810"/>
      <c r="AA55" s="811"/>
      <c r="AB55" s="42"/>
    </row>
    <row r="56" spans="2:28" ht="47.25" customHeight="1" x14ac:dyDescent="0.2">
      <c r="B56" s="41"/>
      <c r="C56" s="1763" t="s">
        <v>518</v>
      </c>
      <c r="D56" s="1764"/>
      <c r="E56" s="1764"/>
      <c r="F56" s="1764"/>
      <c r="G56" s="1764"/>
      <c r="H56" s="1765">
        <v>0</v>
      </c>
      <c r="I56" s="1766"/>
      <c r="J56" s="1765">
        <v>3.0700000000000002E-2</v>
      </c>
      <c r="K56" s="1765"/>
      <c r="L56" s="1765"/>
      <c r="M56" s="1765"/>
      <c r="N56" s="1767" t="s">
        <v>554</v>
      </c>
      <c r="O56" s="1768"/>
      <c r="P56" s="1768"/>
      <c r="Q56" s="1768"/>
      <c r="R56" s="1768"/>
      <c r="S56" s="1768"/>
      <c r="T56" s="1768"/>
      <c r="U56" s="1769"/>
      <c r="V56" s="1767" t="s">
        <v>555</v>
      </c>
      <c r="W56" s="1768"/>
      <c r="X56" s="1768"/>
      <c r="Y56" s="1768"/>
      <c r="Z56" s="1768"/>
      <c r="AA56" s="1770"/>
      <c r="AB56" s="44"/>
    </row>
    <row r="57" spans="2:28" ht="43.5" customHeight="1" x14ac:dyDescent="0.2">
      <c r="B57" s="41"/>
      <c r="C57" s="1771" t="s">
        <v>521</v>
      </c>
      <c r="D57" s="915"/>
      <c r="E57" s="915"/>
      <c r="F57" s="915"/>
      <c r="G57" s="915"/>
      <c r="H57" s="1720">
        <v>0.16930000000000001</v>
      </c>
      <c r="I57" s="1720"/>
      <c r="J57" s="1720">
        <v>0.1205</v>
      </c>
      <c r="K57" s="1720"/>
      <c r="L57" s="1720"/>
      <c r="M57" s="1720"/>
      <c r="N57" s="1767" t="s">
        <v>556</v>
      </c>
      <c r="O57" s="1768"/>
      <c r="P57" s="1768"/>
      <c r="Q57" s="1768"/>
      <c r="R57" s="1768"/>
      <c r="S57" s="1768"/>
      <c r="T57" s="1768"/>
      <c r="U57" s="1769"/>
      <c r="V57" s="1767" t="s">
        <v>557</v>
      </c>
      <c r="W57" s="1768"/>
      <c r="X57" s="1768"/>
      <c r="Y57" s="1768"/>
      <c r="Z57" s="1768"/>
      <c r="AA57" s="1770"/>
      <c r="AB57" s="44"/>
    </row>
    <row r="58" spans="2:28" ht="31.5" customHeight="1" x14ac:dyDescent="0.2">
      <c r="B58" s="41"/>
      <c r="C58" s="1772"/>
      <c r="D58" s="1773"/>
      <c r="E58" s="1773"/>
      <c r="F58" s="1773"/>
      <c r="G58" s="1773"/>
      <c r="H58" s="765"/>
      <c r="I58" s="748"/>
      <c r="J58" s="765"/>
      <c r="K58" s="748"/>
      <c r="L58" s="748"/>
      <c r="M58" s="748"/>
      <c r="N58" s="1767"/>
      <c r="O58" s="1768"/>
      <c r="P58" s="1768"/>
      <c r="Q58" s="1768"/>
      <c r="R58" s="1768"/>
      <c r="S58" s="1768"/>
      <c r="T58" s="1768"/>
      <c r="U58" s="1769"/>
      <c r="V58" s="1767"/>
      <c r="W58" s="1768"/>
      <c r="X58" s="1768"/>
      <c r="Y58" s="1768"/>
      <c r="Z58" s="1768"/>
      <c r="AA58" s="1770"/>
      <c r="AB58" s="44"/>
    </row>
    <row r="59" spans="2:28" ht="34.5" customHeight="1" x14ac:dyDescent="0.2">
      <c r="B59" s="41"/>
      <c r="C59" s="1704"/>
      <c r="D59" s="748"/>
      <c r="E59" s="748"/>
      <c r="F59" s="748"/>
      <c r="G59" s="748"/>
      <c r="H59" s="765"/>
      <c r="I59" s="748"/>
      <c r="J59" s="765"/>
      <c r="K59" s="748"/>
      <c r="L59" s="748"/>
      <c r="M59" s="748"/>
      <c r="N59" s="1774"/>
      <c r="O59" s="1775"/>
      <c r="P59" s="1775"/>
      <c r="Q59" s="1775"/>
      <c r="R59" s="1775"/>
      <c r="S59" s="1775"/>
      <c r="T59" s="1775"/>
      <c r="U59" s="1776"/>
      <c r="V59" s="1774"/>
      <c r="W59" s="1775"/>
      <c r="X59" s="1775"/>
      <c r="Y59" s="1775"/>
      <c r="Z59" s="1775"/>
      <c r="AA59" s="1777"/>
      <c r="AB59" s="44"/>
    </row>
    <row r="60" spans="2:28" x14ac:dyDescent="0.2">
      <c r="B60" s="41"/>
      <c r="C60" s="818"/>
      <c r="D60" s="819"/>
      <c r="E60" s="819"/>
      <c r="F60" s="819"/>
      <c r="G60" s="819"/>
      <c r="H60" s="819"/>
      <c r="I60" s="819"/>
      <c r="J60" s="819"/>
      <c r="K60" s="819"/>
      <c r="L60" s="819"/>
      <c r="M60" s="819"/>
      <c r="N60" s="820"/>
      <c r="O60" s="821"/>
      <c r="P60" s="821"/>
      <c r="Q60" s="821"/>
      <c r="R60" s="821"/>
      <c r="S60" s="821"/>
      <c r="T60" s="821"/>
      <c r="U60" s="822"/>
      <c r="V60" s="820"/>
      <c r="W60" s="821"/>
      <c r="X60" s="821"/>
      <c r="Y60" s="821"/>
      <c r="Z60" s="821"/>
      <c r="AA60" s="823"/>
      <c r="AB60" s="44"/>
    </row>
    <row r="61" spans="2:28" ht="15.75" customHeight="1" thickBot="1" x14ac:dyDescent="0.25">
      <c r="B61" s="41"/>
      <c r="C61" s="717"/>
      <c r="D61" s="718"/>
      <c r="E61" s="718"/>
      <c r="F61" s="718"/>
      <c r="G61" s="718"/>
      <c r="H61" s="718"/>
      <c r="I61" s="718"/>
      <c r="J61" s="718"/>
      <c r="K61" s="718"/>
      <c r="L61" s="718"/>
      <c r="M61" s="718"/>
      <c r="N61" s="719"/>
      <c r="O61" s="720"/>
      <c r="P61" s="720"/>
      <c r="Q61" s="720"/>
      <c r="R61" s="720"/>
      <c r="S61" s="720"/>
      <c r="T61" s="720"/>
      <c r="U61" s="721"/>
      <c r="V61" s="719"/>
      <c r="W61" s="720"/>
      <c r="X61" s="720"/>
      <c r="Y61" s="720"/>
      <c r="Z61" s="720"/>
      <c r="AA61" s="722"/>
      <c r="AB61" s="44"/>
    </row>
    <row r="62" spans="2:28" x14ac:dyDescent="0.2">
      <c r="B62" s="45"/>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46"/>
    </row>
    <row r="63" spans="2:28" x14ac:dyDescent="0.2">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row>
    <row r="64" spans="2:28" x14ac:dyDescent="0.2">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row>
    <row r="65" spans="3:27" x14ac:dyDescent="0.2">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row>
    <row r="66" spans="3:27" x14ac:dyDescent="0.2">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row>
    <row r="67" spans="3:27" x14ac:dyDescent="0.2">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row>
    <row r="68" spans="3:27" x14ac:dyDescent="0.2">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row>
    <row r="69" spans="3:27" x14ac:dyDescent="0.2">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row>
    <row r="70" spans="3:27" x14ac:dyDescent="0.2">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row>
    <row r="71" spans="3:27" x14ac:dyDescent="0.2">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row>
    <row r="72" spans="3:27" x14ac:dyDescent="0.2">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row>
    <row r="73" spans="3:27" x14ac:dyDescent="0.2">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row>
    <row r="74" spans="3:27" x14ac:dyDescent="0.2">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row>
    <row r="75" spans="3:27" x14ac:dyDescent="0.2">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row>
    <row r="76" spans="3:27" x14ac:dyDescent="0.2">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row>
    <row r="77" spans="3:27" x14ac:dyDescent="0.2">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row>
    <row r="78" spans="3:27" x14ac:dyDescent="0.2">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row>
    <row r="79" spans="3:27" x14ac:dyDescent="0.2">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row>
    <row r="80" spans="3:27" x14ac:dyDescent="0.2">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row>
    <row r="81" spans="3:27" x14ac:dyDescent="0.2">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row>
    <row r="101" ht="6" customHeight="1" x14ac:dyDescent="0.2"/>
  </sheetData>
  <mergeCells count="107">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6:G56"/>
    <mergeCell ref="H56:I56"/>
    <mergeCell ref="J56:M56"/>
    <mergeCell ref="N56:U56"/>
    <mergeCell ref="V56:AA56"/>
    <mergeCell ref="C57:G57"/>
    <mergeCell ref="H57:I57"/>
    <mergeCell ref="J57:M57"/>
    <mergeCell ref="N57:U57"/>
    <mergeCell ref="V57:AA57"/>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23622047244095" header="0.31496062992125984" footer="0.31496062992125984"/>
  <pageSetup scale="60" fitToWidth="0"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1"/>
  <sheetViews>
    <sheetView view="pageBreakPreview" topLeftCell="A26" zoomScaleNormal="100" zoomScaleSheetLayoutView="100" zoomScalePageLayoutView="70" workbookViewId="0">
      <selection activeCell="I13" sqref="I13:S14"/>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9" width="18.140625" style="47" customWidth="1"/>
    <col min="10" max="10" width="16.14062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501</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558</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559</v>
      </c>
      <c r="S11" s="623"/>
      <c r="T11" s="623"/>
      <c r="U11" s="624"/>
      <c r="V11" s="598" t="s">
        <v>340</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560</v>
      </c>
      <c r="J13" s="658"/>
      <c r="K13" s="658"/>
      <c r="L13" s="658"/>
      <c r="M13" s="658"/>
      <c r="N13" s="658"/>
      <c r="O13" s="658"/>
      <c r="P13" s="658"/>
      <c r="Q13" s="658"/>
      <c r="R13" s="658"/>
      <c r="S13" s="659"/>
      <c r="T13" s="599" t="s">
        <v>13</v>
      </c>
      <c r="U13" s="600"/>
      <c r="V13" s="600"/>
      <c r="W13" s="600"/>
      <c r="X13" s="600"/>
      <c r="Y13" s="600"/>
      <c r="Z13" s="600"/>
      <c r="AA13" s="601"/>
      <c r="AB13" s="22"/>
    </row>
    <row r="14" spans="2:28" ht="19.899999999999999" customHeight="1" thickBot="1" x14ac:dyDescent="0.25">
      <c r="B14" s="14"/>
      <c r="C14" s="602"/>
      <c r="D14" s="603"/>
      <c r="E14" s="603"/>
      <c r="F14" s="603"/>
      <c r="G14" s="603"/>
      <c r="H14" s="604"/>
      <c r="I14" s="660"/>
      <c r="J14" s="661"/>
      <c r="K14" s="661"/>
      <c r="L14" s="661"/>
      <c r="M14" s="661"/>
      <c r="N14" s="661"/>
      <c r="O14" s="661"/>
      <c r="P14" s="661"/>
      <c r="Q14" s="661"/>
      <c r="R14" s="661"/>
      <c r="S14" s="662"/>
      <c r="T14" s="611" t="s">
        <v>14</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48.75" customHeight="1" thickBot="1" x14ac:dyDescent="0.25">
      <c r="B16" s="14"/>
      <c r="C16" s="558" t="s">
        <v>15</v>
      </c>
      <c r="D16" s="559"/>
      <c r="E16" s="559"/>
      <c r="F16" s="559"/>
      <c r="G16" s="559"/>
      <c r="H16" s="560"/>
      <c r="I16" s="561" t="s">
        <v>561</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45" customHeight="1" thickBot="1" x14ac:dyDescent="0.25">
      <c r="B18" s="14"/>
      <c r="C18" s="558" t="s">
        <v>17</v>
      </c>
      <c r="D18" s="559"/>
      <c r="E18" s="559"/>
      <c r="F18" s="559"/>
      <c r="G18" s="559"/>
      <c r="H18" s="560"/>
      <c r="I18" s="561" t="s">
        <v>562</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508</v>
      </c>
      <c r="J20" s="590"/>
      <c r="K20" s="590"/>
      <c r="L20" s="591"/>
      <c r="M20" s="574" t="s">
        <v>21</v>
      </c>
      <c r="N20" s="575"/>
      <c r="O20" s="575"/>
      <c r="P20" s="575"/>
      <c r="Q20" s="575"/>
      <c r="R20" s="575"/>
      <c r="S20" s="576"/>
      <c r="T20" s="574" t="s">
        <v>22</v>
      </c>
      <c r="U20" s="575"/>
      <c r="V20" s="575"/>
      <c r="W20" s="575"/>
      <c r="X20" s="575"/>
      <c r="Y20" s="575"/>
      <c r="Z20" s="575"/>
      <c r="AA20" s="576"/>
      <c r="AB20" s="22"/>
    </row>
    <row r="21" spans="2:28" ht="21.6"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24</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18" customHeight="1" thickBot="1" x14ac:dyDescent="0.25">
      <c r="B24" s="14"/>
      <c r="C24" s="577" t="s">
        <v>509</v>
      </c>
      <c r="D24" s="1778"/>
      <c r="E24" s="1778"/>
      <c r="F24" s="1778"/>
      <c r="G24" s="1778"/>
      <c r="H24" s="1778"/>
      <c r="I24" s="1779"/>
      <c r="J24" s="577" t="s">
        <v>501</v>
      </c>
      <c r="K24" s="578"/>
      <c r="L24" s="578"/>
      <c r="M24" s="578"/>
      <c r="N24" s="578"/>
      <c r="O24" s="578"/>
      <c r="P24" s="579"/>
      <c r="Q24" s="969" t="s">
        <v>388</v>
      </c>
      <c r="R24" s="538"/>
      <c r="S24" s="538"/>
      <c r="T24" s="538"/>
      <c r="U24" s="538"/>
      <c r="V24" s="538"/>
      <c r="W24" s="538"/>
      <c r="X24" s="538"/>
      <c r="Y24" s="538"/>
      <c r="Z24" s="538"/>
      <c r="AA24" s="540"/>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22.15" customHeight="1" thickBot="1" x14ac:dyDescent="0.25">
      <c r="B26" s="14"/>
      <c r="C26" s="558" t="s">
        <v>31</v>
      </c>
      <c r="D26" s="559"/>
      <c r="E26" s="559"/>
      <c r="F26" s="559"/>
      <c r="G26" s="559"/>
      <c r="H26" s="560"/>
      <c r="I26" s="561" t="s">
        <v>563</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5.6" customHeight="1" thickBot="1" x14ac:dyDescent="0.25">
      <c r="B28" s="14"/>
      <c r="C28" s="558" t="s">
        <v>32</v>
      </c>
      <c r="D28" s="559"/>
      <c r="E28" s="559"/>
      <c r="F28" s="559"/>
      <c r="G28" s="559"/>
      <c r="H28" s="560"/>
      <c r="I28" s="564">
        <v>0.94</v>
      </c>
      <c r="J28" s="561"/>
      <c r="K28" s="565" t="s">
        <v>33</v>
      </c>
      <c r="L28" s="566"/>
      <c r="M28" s="566"/>
      <c r="N28" s="567"/>
      <c r="O28" s="568" t="s">
        <v>34</v>
      </c>
      <c r="P28" s="569"/>
      <c r="Q28" s="569"/>
      <c r="R28" s="570"/>
      <c r="S28" s="166"/>
      <c r="T28" s="569" t="s">
        <v>35</v>
      </c>
      <c r="U28" s="569"/>
      <c r="V28" s="570"/>
      <c r="W28" s="213"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v>0</v>
      </c>
      <c r="L32" s="538"/>
      <c r="M32" s="538"/>
      <c r="N32" s="538"/>
      <c r="O32" s="539">
        <v>0.84</v>
      </c>
      <c r="P32" s="538"/>
      <c r="Q32" s="538"/>
      <c r="R32" s="538"/>
      <c r="S32" s="539">
        <v>0.85</v>
      </c>
      <c r="T32" s="538"/>
      <c r="U32" s="539">
        <v>0.94</v>
      </c>
      <c r="V32" s="538"/>
      <c r="W32" s="538"/>
      <c r="X32" s="1780">
        <v>0.95</v>
      </c>
      <c r="Y32" s="1781"/>
      <c r="Z32" s="1780">
        <v>1</v>
      </c>
      <c r="AA32" s="1782"/>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 thickBot="1" x14ac:dyDescent="0.25">
      <c r="B34" s="20"/>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22"/>
    </row>
    <row r="35" spans="2:28" s="21" customFormat="1" ht="32.450000000000003" customHeight="1" thickBot="1" x14ac:dyDescent="0.25">
      <c r="B35" s="20"/>
      <c r="C35" s="1783" t="s">
        <v>45</v>
      </c>
      <c r="D35" s="1784"/>
      <c r="E35" s="1784"/>
      <c r="F35" s="1784"/>
      <c r="G35" s="1785"/>
      <c r="H35" s="252" t="s">
        <v>564</v>
      </c>
      <c r="I35" s="252" t="s">
        <v>565</v>
      </c>
      <c r="J35" s="252" t="s">
        <v>98</v>
      </c>
      <c r="K35" s="522" t="s">
        <v>49</v>
      </c>
      <c r="L35" s="523"/>
      <c r="M35" s="523"/>
      <c r="N35" s="523"/>
      <c r="O35" s="523"/>
      <c r="P35" s="523"/>
      <c r="Q35" s="523"/>
      <c r="R35" s="523"/>
      <c r="S35" s="523"/>
      <c r="T35" s="523"/>
      <c r="U35" s="523"/>
      <c r="V35" s="523"/>
      <c r="W35" s="523"/>
      <c r="X35" s="523"/>
      <c r="Y35" s="523"/>
      <c r="Z35" s="523"/>
      <c r="AA35" s="524"/>
      <c r="AB35" s="22"/>
    </row>
    <row r="36" spans="2:28" s="21" customFormat="1" ht="49.5" customHeight="1" x14ac:dyDescent="0.2">
      <c r="B36" s="20"/>
      <c r="C36" s="670" t="s">
        <v>551</v>
      </c>
      <c r="D36" s="671"/>
      <c r="E36" s="671"/>
      <c r="F36" s="671"/>
      <c r="G36" s="672"/>
      <c r="H36" s="246">
        <f>13037077490</f>
        <v>13037077490</v>
      </c>
      <c r="I36" s="246">
        <f>51371183364 -6000000</f>
        <v>51365183364</v>
      </c>
      <c r="J36" s="247">
        <f>H36/I36</f>
        <v>0.25381156332320653</v>
      </c>
      <c r="K36" s="667" t="s">
        <v>566</v>
      </c>
      <c r="L36" s="668"/>
      <c r="M36" s="668"/>
      <c r="N36" s="668"/>
      <c r="O36" s="668"/>
      <c r="P36" s="668"/>
      <c r="Q36" s="668"/>
      <c r="R36" s="668"/>
      <c r="S36" s="668"/>
      <c r="T36" s="668"/>
      <c r="U36" s="668"/>
      <c r="V36" s="668"/>
      <c r="W36" s="668"/>
      <c r="X36" s="668"/>
      <c r="Y36" s="668"/>
      <c r="Z36" s="668"/>
      <c r="AA36" s="669"/>
      <c r="AB36" s="22"/>
    </row>
    <row r="37" spans="2:28" s="21" customFormat="1" ht="49.5" customHeight="1" x14ac:dyDescent="0.2">
      <c r="B37" s="20"/>
      <c r="C37" s="670" t="s">
        <v>516</v>
      </c>
      <c r="D37" s="671"/>
      <c r="E37" s="671"/>
      <c r="F37" s="671"/>
      <c r="G37" s="672"/>
      <c r="H37" s="248">
        <f>33230000000-H36</f>
        <v>20192922510</v>
      </c>
      <c r="I37" s="246">
        <f>51371183364-134000000</f>
        <v>51237183364</v>
      </c>
      <c r="J37" s="247">
        <f>H37/I37</f>
        <v>0.3941068026035921</v>
      </c>
      <c r="K37" s="667" t="s">
        <v>567</v>
      </c>
      <c r="L37" s="668"/>
      <c r="M37" s="668"/>
      <c r="N37" s="668"/>
      <c r="O37" s="668"/>
      <c r="P37" s="668"/>
      <c r="Q37" s="668"/>
      <c r="R37" s="668"/>
      <c r="S37" s="668"/>
      <c r="T37" s="668"/>
      <c r="U37" s="668"/>
      <c r="V37" s="668"/>
      <c r="W37" s="668"/>
      <c r="X37" s="668"/>
      <c r="Y37" s="668"/>
      <c r="Z37" s="668"/>
      <c r="AA37" s="669"/>
      <c r="AB37" s="22"/>
    </row>
    <row r="38" spans="2:28" s="21" customFormat="1" ht="49.5" customHeight="1" x14ac:dyDescent="0.2">
      <c r="B38" s="20"/>
      <c r="C38" s="670"/>
      <c r="D38" s="671"/>
      <c r="E38" s="671"/>
      <c r="F38" s="671"/>
      <c r="G38" s="672"/>
      <c r="H38" s="248"/>
      <c r="I38" s="248"/>
      <c r="J38" s="105"/>
      <c r="K38" s="667"/>
      <c r="L38" s="668"/>
      <c r="M38" s="668"/>
      <c r="N38" s="668"/>
      <c r="O38" s="668"/>
      <c r="P38" s="668"/>
      <c r="Q38" s="668"/>
      <c r="R38" s="668"/>
      <c r="S38" s="668"/>
      <c r="T38" s="668"/>
      <c r="U38" s="668"/>
      <c r="V38" s="668"/>
      <c r="W38" s="668"/>
      <c r="X38" s="668"/>
      <c r="Y38" s="668"/>
      <c r="Z38" s="668"/>
      <c r="AA38" s="669"/>
      <c r="AB38" s="22"/>
    </row>
    <row r="39" spans="2:28" s="21" customFormat="1" ht="39.75" customHeight="1" thickBot="1" x14ac:dyDescent="0.25">
      <c r="B39" s="20"/>
      <c r="C39" s="670"/>
      <c r="D39" s="671"/>
      <c r="E39" s="671"/>
      <c r="F39" s="671"/>
      <c r="G39" s="672"/>
      <c r="H39" s="248"/>
      <c r="I39" s="248"/>
      <c r="J39" s="247"/>
      <c r="K39" s="667"/>
      <c r="L39" s="668"/>
      <c r="M39" s="668"/>
      <c r="N39" s="668"/>
      <c r="O39" s="668"/>
      <c r="P39" s="668"/>
      <c r="Q39" s="668"/>
      <c r="R39" s="668"/>
      <c r="S39" s="668"/>
      <c r="T39" s="668"/>
      <c r="U39" s="668"/>
      <c r="V39" s="668"/>
      <c r="W39" s="668"/>
      <c r="X39" s="668"/>
      <c r="Y39" s="668"/>
      <c r="Z39" s="668"/>
      <c r="AA39" s="669"/>
      <c r="AB39" s="22"/>
    </row>
    <row r="40" spans="2:28" s="21" customFormat="1" ht="13.9" customHeight="1" thickBot="1" x14ac:dyDescent="0.25">
      <c r="B40" s="20"/>
      <c r="C40" s="676" t="s">
        <v>68</v>
      </c>
      <c r="D40" s="677"/>
      <c r="E40" s="677"/>
      <c r="F40" s="677"/>
      <c r="G40" s="678"/>
      <c r="H40" s="59">
        <f>SUM(H36:H39)</f>
        <v>33230000000</v>
      </c>
      <c r="I40" s="59">
        <f>I37</f>
        <v>51237183364</v>
      </c>
      <c r="J40" s="249">
        <f>H40/I40</f>
        <v>0.64855243435079002</v>
      </c>
      <c r="K40" s="679"/>
      <c r="L40" s="680"/>
      <c r="M40" s="680"/>
      <c r="N40" s="680"/>
      <c r="O40" s="680"/>
      <c r="P40" s="680"/>
      <c r="Q40" s="680"/>
      <c r="R40" s="680"/>
      <c r="S40" s="680"/>
      <c r="T40" s="680"/>
      <c r="U40" s="680"/>
      <c r="V40" s="680"/>
      <c r="W40" s="680"/>
      <c r="X40" s="680"/>
      <c r="Y40" s="680"/>
      <c r="Z40" s="680"/>
      <c r="AA40" s="681"/>
      <c r="AB40" s="22"/>
    </row>
    <row r="41" spans="2:28" s="21" customFormat="1" ht="9" customHeight="1" x14ac:dyDescent="0.2">
      <c r="B41" s="20"/>
      <c r="C41" s="61"/>
      <c r="D41" s="61"/>
      <c r="E41" s="61"/>
      <c r="F41" s="61"/>
      <c r="G41" s="61"/>
      <c r="H41" s="62"/>
      <c r="I41" s="62"/>
      <c r="J41" s="63"/>
      <c r="K41" s="61"/>
      <c r="L41" s="61"/>
      <c r="M41" s="61"/>
      <c r="N41" s="61"/>
      <c r="O41" s="61"/>
      <c r="P41" s="61"/>
      <c r="Q41" s="61"/>
      <c r="R41" s="61"/>
      <c r="S41" s="61"/>
      <c r="T41" s="61"/>
      <c r="U41" s="61"/>
      <c r="V41" s="61"/>
      <c r="W41" s="61"/>
      <c r="X41" s="61"/>
      <c r="Y41" s="61"/>
      <c r="Z41" s="61"/>
      <c r="AA41" s="61"/>
      <c r="AB41" s="22"/>
    </row>
    <row r="42" spans="2:28" s="21" customFormat="1" ht="4.9000000000000004" customHeight="1" thickBot="1" x14ac:dyDescent="0.25">
      <c r="B42" s="20"/>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22"/>
    </row>
    <row r="43" spans="2:28" s="21" customFormat="1" x14ac:dyDescent="0.2">
      <c r="B43" s="20"/>
      <c r="C43" s="682" t="s">
        <v>69</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4"/>
      <c r="AB43" s="22"/>
    </row>
    <row r="44" spans="2:28" ht="15" thickBot="1" x14ac:dyDescent="0.25">
      <c r="B44" s="14"/>
      <c r="C44" s="685"/>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7"/>
      <c r="AB44" s="22"/>
    </row>
    <row r="45" spans="2:28" ht="21.75" customHeight="1" x14ac:dyDescent="0.2">
      <c r="B45" s="14"/>
      <c r="C45" s="688"/>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90"/>
      <c r="AB45" s="22"/>
    </row>
    <row r="46" spans="2:28" ht="21.75" customHeight="1" x14ac:dyDescent="0.2">
      <c r="B46" s="14"/>
      <c r="C46" s="691"/>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693"/>
      <c r="AB46" s="22"/>
    </row>
    <row r="47" spans="2:28" ht="21.75" customHeight="1" x14ac:dyDescent="0.2">
      <c r="B47" s="14"/>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22"/>
    </row>
    <row r="48" spans="2:28" ht="21.75" customHeight="1" x14ac:dyDescent="0.2">
      <c r="B48" s="14"/>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22"/>
    </row>
    <row r="49" spans="2:28" ht="21.75" customHeight="1" x14ac:dyDescent="0.2">
      <c r="B49" s="14"/>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22"/>
    </row>
    <row r="50" spans="2:28" ht="21.75" customHeight="1" x14ac:dyDescent="0.2">
      <c r="B50" s="14"/>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22"/>
    </row>
    <row r="51" spans="2:28" ht="21.75" customHeight="1" x14ac:dyDescent="0.2">
      <c r="B51" s="14"/>
      <c r="C51" s="691"/>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3"/>
      <c r="AB51" s="22"/>
    </row>
    <row r="52" spans="2:28" ht="21.75" customHeight="1" thickBot="1" x14ac:dyDescent="0.25">
      <c r="B52" s="14"/>
      <c r="C52" s="694"/>
      <c r="D52" s="695"/>
      <c r="E52" s="695"/>
      <c r="F52" s="695"/>
      <c r="G52" s="695"/>
      <c r="H52" s="695"/>
      <c r="I52" s="695"/>
      <c r="J52" s="695"/>
      <c r="K52" s="695"/>
      <c r="L52" s="695"/>
      <c r="M52" s="695"/>
      <c r="N52" s="695"/>
      <c r="O52" s="695"/>
      <c r="P52" s="695"/>
      <c r="Q52" s="695"/>
      <c r="R52" s="695"/>
      <c r="S52" s="695"/>
      <c r="T52" s="695"/>
      <c r="U52" s="695"/>
      <c r="V52" s="695"/>
      <c r="W52" s="695"/>
      <c r="X52" s="695"/>
      <c r="Y52" s="695"/>
      <c r="Z52" s="695"/>
      <c r="AA52" s="696"/>
      <c r="AB52" s="22"/>
    </row>
    <row r="53" spans="2:28" ht="9" customHeight="1" x14ac:dyDescent="0.2">
      <c r="B53" s="35"/>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37"/>
    </row>
    <row r="54" spans="2:28" ht="9.6" customHeight="1" thickBot="1" x14ac:dyDescent="0.25">
      <c r="B54" s="38"/>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40"/>
    </row>
    <row r="55" spans="2:28" ht="15.75" x14ac:dyDescent="0.2">
      <c r="B55" s="41"/>
      <c r="C55" s="697" t="s">
        <v>45</v>
      </c>
      <c r="D55" s="698"/>
      <c r="E55" s="698"/>
      <c r="F55" s="698"/>
      <c r="G55" s="699"/>
      <c r="H55" s="697" t="s">
        <v>71</v>
      </c>
      <c r="I55" s="699"/>
      <c r="J55" s="697" t="s">
        <v>72</v>
      </c>
      <c r="K55" s="698"/>
      <c r="L55" s="698"/>
      <c r="M55" s="699"/>
      <c r="N55" s="697" t="s">
        <v>106</v>
      </c>
      <c r="O55" s="698"/>
      <c r="P55" s="698"/>
      <c r="Q55" s="698"/>
      <c r="R55" s="698"/>
      <c r="S55" s="698"/>
      <c r="T55" s="698"/>
      <c r="U55" s="699"/>
      <c r="V55" s="703" t="s">
        <v>74</v>
      </c>
      <c r="W55" s="703"/>
      <c r="X55" s="703"/>
      <c r="Y55" s="703"/>
      <c r="Z55" s="703"/>
      <c r="AA55" s="704"/>
      <c r="AB55" s="42"/>
    </row>
    <row r="56" spans="2:28" ht="11.45" customHeight="1" thickBot="1" x14ac:dyDescent="0.25">
      <c r="B56" s="43"/>
      <c r="C56" s="700"/>
      <c r="D56" s="701"/>
      <c r="E56" s="701"/>
      <c r="F56" s="701"/>
      <c r="G56" s="702"/>
      <c r="H56" s="700"/>
      <c r="I56" s="702"/>
      <c r="J56" s="700"/>
      <c r="K56" s="701"/>
      <c r="L56" s="701"/>
      <c r="M56" s="702"/>
      <c r="N56" s="700"/>
      <c r="O56" s="701"/>
      <c r="P56" s="701"/>
      <c r="Q56" s="701"/>
      <c r="R56" s="701"/>
      <c r="S56" s="701"/>
      <c r="T56" s="701"/>
      <c r="U56" s="702"/>
      <c r="V56" s="705"/>
      <c r="W56" s="705"/>
      <c r="X56" s="705"/>
      <c r="Y56" s="705"/>
      <c r="Z56" s="705"/>
      <c r="AA56" s="706"/>
      <c r="AB56" s="42"/>
    </row>
    <row r="57" spans="2:28" ht="16.5" hidden="1" thickBot="1" x14ac:dyDescent="0.25">
      <c r="B57" s="43"/>
      <c r="C57" s="700"/>
      <c r="D57" s="701"/>
      <c r="E57" s="701"/>
      <c r="F57" s="701"/>
      <c r="G57" s="702"/>
      <c r="H57" s="700"/>
      <c r="I57" s="702"/>
      <c r="J57" s="700"/>
      <c r="K57" s="701"/>
      <c r="L57" s="701"/>
      <c r="M57" s="702"/>
      <c r="N57" s="807"/>
      <c r="O57" s="808"/>
      <c r="P57" s="808"/>
      <c r="Q57" s="808"/>
      <c r="R57" s="808"/>
      <c r="S57" s="808"/>
      <c r="T57" s="808"/>
      <c r="U57" s="809"/>
      <c r="V57" s="810"/>
      <c r="W57" s="810"/>
      <c r="X57" s="810"/>
      <c r="Y57" s="810"/>
      <c r="Z57" s="810"/>
      <c r="AA57" s="811"/>
      <c r="AB57" s="42"/>
    </row>
    <row r="58" spans="2:28" ht="48" customHeight="1" thickBot="1" x14ac:dyDescent="0.25">
      <c r="B58" s="41"/>
      <c r="C58" s="1763" t="s">
        <v>518</v>
      </c>
      <c r="D58" s="1764"/>
      <c r="E58" s="1764"/>
      <c r="F58" s="1764"/>
      <c r="G58" s="1764"/>
      <c r="H58" s="1765">
        <v>0.65300000000000002</v>
      </c>
      <c r="I58" s="1766"/>
      <c r="J58" s="1765">
        <v>0.25390000000000001</v>
      </c>
      <c r="K58" s="1766"/>
      <c r="L58" s="1766"/>
      <c r="M58" s="1766"/>
      <c r="N58" s="1786" t="s">
        <v>568</v>
      </c>
      <c r="O58" s="1787"/>
      <c r="P58" s="1787"/>
      <c r="Q58" s="1787"/>
      <c r="R58" s="1787"/>
      <c r="S58" s="1787"/>
      <c r="T58" s="1787"/>
      <c r="U58" s="1788"/>
      <c r="V58" s="1786" t="s">
        <v>569</v>
      </c>
      <c r="W58" s="1787"/>
      <c r="X58" s="1787"/>
      <c r="Y58" s="1787"/>
      <c r="Z58" s="1787"/>
      <c r="AA58" s="1789"/>
      <c r="AB58" s="44"/>
    </row>
    <row r="59" spans="2:28" ht="48.75" customHeight="1" x14ac:dyDescent="0.2">
      <c r="B59" s="41"/>
      <c r="C59" s="1771" t="s">
        <v>521</v>
      </c>
      <c r="D59" s="915"/>
      <c r="E59" s="915"/>
      <c r="F59" s="915"/>
      <c r="G59" s="915"/>
      <c r="H59" s="1720">
        <v>0.1739</v>
      </c>
      <c r="I59" s="1720"/>
      <c r="J59" s="1720">
        <v>0.39410000000000001</v>
      </c>
      <c r="K59" s="1720"/>
      <c r="L59" s="1720"/>
      <c r="M59" s="1720"/>
      <c r="N59" s="1786" t="s">
        <v>570</v>
      </c>
      <c r="O59" s="1787"/>
      <c r="P59" s="1787"/>
      <c r="Q59" s="1787"/>
      <c r="R59" s="1787"/>
      <c r="S59" s="1787"/>
      <c r="T59" s="1787"/>
      <c r="U59" s="1788"/>
      <c r="V59" s="1786" t="s">
        <v>571</v>
      </c>
      <c r="W59" s="1787"/>
      <c r="X59" s="1787"/>
      <c r="Y59" s="1787"/>
      <c r="Z59" s="1787"/>
      <c r="AA59" s="1789"/>
      <c r="AB59" s="44"/>
    </row>
    <row r="60" spans="2:28" ht="48.75" customHeight="1" x14ac:dyDescent="0.2">
      <c r="B60" s="41"/>
      <c r="C60" s="1704"/>
      <c r="D60" s="748"/>
      <c r="E60" s="748"/>
      <c r="F60" s="748"/>
      <c r="G60" s="748"/>
      <c r="H60" s="1720"/>
      <c r="I60" s="748"/>
      <c r="J60" s="765"/>
      <c r="K60" s="748"/>
      <c r="L60" s="748"/>
      <c r="M60" s="748"/>
      <c r="N60" s="1790"/>
      <c r="O60" s="1791"/>
      <c r="P60" s="1791"/>
      <c r="Q60" s="1791"/>
      <c r="R60" s="1791"/>
      <c r="S60" s="1791"/>
      <c r="T60" s="1791"/>
      <c r="U60" s="1792"/>
      <c r="V60" s="1790"/>
      <c r="W60" s="1791"/>
      <c r="X60" s="1791"/>
      <c r="Y60" s="1791"/>
      <c r="Z60" s="1791"/>
      <c r="AA60" s="1793"/>
      <c r="AB60" s="44"/>
    </row>
    <row r="61" spans="2:28" ht="34.5" customHeight="1" x14ac:dyDescent="0.2">
      <c r="B61" s="41"/>
      <c r="C61" s="1704"/>
      <c r="D61" s="748"/>
      <c r="E61" s="748"/>
      <c r="F61" s="748"/>
      <c r="G61" s="748"/>
      <c r="H61" s="1720"/>
      <c r="I61" s="748"/>
      <c r="J61" s="1720"/>
      <c r="K61" s="1720"/>
      <c r="L61" s="1720"/>
      <c r="M61" s="1720"/>
      <c r="N61" s="1790"/>
      <c r="O61" s="1791"/>
      <c r="P61" s="1791"/>
      <c r="Q61" s="1791"/>
      <c r="R61" s="1791"/>
      <c r="S61" s="1791"/>
      <c r="T61" s="1791"/>
      <c r="U61" s="1792"/>
      <c r="V61" s="1790"/>
      <c r="W61" s="1791"/>
      <c r="X61" s="1791"/>
      <c r="Y61" s="1791"/>
      <c r="Z61" s="1791"/>
      <c r="AA61" s="1793"/>
      <c r="AB61" s="44"/>
    </row>
    <row r="62" spans="2:28" x14ac:dyDescent="0.2">
      <c r="B62" s="45"/>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46"/>
    </row>
    <row r="63" spans="2:28" x14ac:dyDescent="0.2">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row>
    <row r="64" spans="2:28" x14ac:dyDescent="0.2">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row>
    <row r="101" ht="6" customHeight="1" x14ac:dyDescent="0.2"/>
  </sheetData>
  <mergeCells count="97">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43:AA44"/>
    <mergeCell ref="C45:AA52"/>
    <mergeCell ref="C55:G57"/>
    <mergeCell ref="H55:I57"/>
    <mergeCell ref="J55:M57"/>
    <mergeCell ref="N55:U57"/>
    <mergeCell ref="V55:AA57"/>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4"/>
  <sheetViews>
    <sheetView view="pageBreakPreview" topLeftCell="A27" zoomScaleNormal="100" zoomScaleSheetLayoutView="100" zoomScalePageLayoutView="70" workbookViewId="0">
      <selection activeCell="K42" sqref="K42:AA42"/>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572</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573</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574</v>
      </c>
      <c r="S11" s="623"/>
      <c r="T11" s="623"/>
      <c r="U11" s="624"/>
      <c r="V11" s="598">
        <v>2</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7.25" customHeight="1" x14ac:dyDescent="0.2">
      <c r="B13" s="14"/>
      <c r="C13" s="599" t="s">
        <v>11</v>
      </c>
      <c r="D13" s="600"/>
      <c r="E13" s="600"/>
      <c r="F13" s="600"/>
      <c r="G13" s="600"/>
      <c r="H13" s="601"/>
      <c r="I13" s="1794" t="s">
        <v>575</v>
      </c>
      <c r="J13" s="1795"/>
      <c r="K13" s="1795"/>
      <c r="L13" s="1795"/>
      <c r="M13" s="1795"/>
      <c r="N13" s="1795"/>
      <c r="O13" s="1795"/>
      <c r="P13" s="1795"/>
      <c r="Q13" s="1795"/>
      <c r="R13" s="1795"/>
      <c r="S13" s="1796"/>
      <c r="T13" s="599" t="s">
        <v>13</v>
      </c>
      <c r="U13" s="600"/>
      <c r="V13" s="600"/>
      <c r="W13" s="600"/>
      <c r="X13" s="600"/>
      <c r="Y13" s="600"/>
      <c r="Z13" s="600"/>
      <c r="AA13" s="601"/>
      <c r="AB13" s="22"/>
    </row>
    <row r="14" spans="2:28" ht="40.5" customHeight="1" thickBot="1" x14ac:dyDescent="0.25">
      <c r="B14" s="14"/>
      <c r="C14" s="602"/>
      <c r="D14" s="603"/>
      <c r="E14" s="603"/>
      <c r="F14" s="603"/>
      <c r="G14" s="603"/>
      <c r="H14" s="604"/>
      <c r="I14" s="1797"/>
      <c r="J14" s="1798"/>
      <c r="K14" s="1798"/>
      <c r="L14" s="1798"/>
      <c r="M14" s="1798"/>
      <c r="N14" s="1798"/>
      <c r="O14" s="1798"/>
      <c r="P14" s="1798"/>
      <c r="Q14" s="1798"/>
      <c r="R14" s="1798"/>
      <c r="S14" s="1799"/>
      <c r="T14" s="611" t="s">
        <v>81</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576</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62.25" customHeight="1" thickBot="1" x14ac:dyDescent="0.25">
      <c r="B18" s="14"/>
      <c r="C18" s="558" t="s">
        <v>325</v>
      </c>
      <c r="D18" s="559"/>
      <c r="E18" s="559"/>
      <c r="F18" s="559"/>
      <c r="G18" s="559"/>
      <c r="H18" s="560"/>
      <c r="I18" s="1730" t="s">
        <v>577</v>
      </c>
      <c r="J18" s="1731"/>
      <c r="K18" s="1731"/>
      <c r="L18" s="1731"/>
      <c r="M18" s="1731"/>
      <c r="N18" s="1731"/>
      <c r="O18" s="1731"/>
      <c r="P18" s="1731"/>
      <c r="Q18" s="1731"/>
      <c r="R18" s="1731"/>
      <c r="S18" s="1731"/>
      <c r="T18" s="1731"/>
      <c r="U18" s="1731"/>
      <c r="V18" s="1731"/>
      <c r="W18" s="1731"/>
      <c r="X18" s="1731"/>
      <c r="Y18" s="1731"/>
      <c r="Z18" s="1731"/>
      <c r="AA18" s="1732"/>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508</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578</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46.5" customHeight="1" thickBot="1" x14ac:dyDescent="0.25">
      <c r="B24" s="14"/>
      <c r="C24" s="1471" t="s">
        <v>579</v>
      </c>
      <c r="D24" s="1472"/>
      <c r="E24" s="1472"/>
      <c r="F24" s="1472"/>
      <c r="G24" s="1472"/>
      <c r="H24" s="1472"/>
      <c r="I24" s="1473"/>
      <c r="J24" s="577" t="s">
        <v>501</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580</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1.25" customHeight="1" thickBot="1" x14ac:dyDescent="0.25">
      <c r="B28" s="14"/>
      <c r="C28" s="558" t="s">
        <v>32</v>
      </c>
      <c r="D28" s="559"/>
      <c r="E28" s="559"/>
      <c r="F28" s="559"/>
      <c r="G28" s="559"/>
      <c r="H28" s="560"/>
      <c r="I28" s="922">
        <v>0.3</v>
      </c>
      <c r="J28" s="925"/>
      <c r="K28" s="565" t="s">
        <v>33</v>
      </c>
      <c r="L28" s="566"/>
      <c r="M28" s="566"/>
      <c r="N28" s="567"/>
      <c r="O28" s="568" t="s">
        <v>34</v>
      </c>
      <c r="P28" s="569"/>
      <c r="Q28" s="569"/>
      <c r="R28" s="570"/>
      <c r="S28" s="48"/>
      <c r="T28" s="569" t="s">
        <v>35</v>
      </c>
      <c r="U28" s="569"/>
      <c r="V28" s="570"/>
      <c r="W28" s="49"/>
      <c r="X28" s="571" t="s">
        <v>37</v>
      </c>
      <c r="Y28" s="572"/>
      <c r="Z28" s="573"/>
      <c r="AA28" s="253" t="s">
        <v>94</v>
      </c>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v>0.41</v>
      </c>
      <c r="L32" s="538"/>
      <c r="M32" s="538"/>
      <c r="N32" s="538"/>
      <c r="O32" s="539">
        <v>0.5</v>
      </c>
      <c r="P32" s="538"/>
      <c r="Q32" s="538"/>
      <c r="R32" s="538"/>
      <c r="S32" s="539">
        <v>0.31</v>
      </c>
      <c r="T32" s="538"/>
      <c r="U32" s="539">
        <v>0.4</v>
      </c>
      <c r="V32" s="538"/>
      <c r="W32" s="538"/>
      <c r="X32" s="539">
        <v>0</v>
      </c>
      <c r="Y32" s="538"/>
      <c r="Z32" s="539">
        <v>0.3</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32.25" customHeight="1" x14ac:dyDescent="0.2">
      <c r="B35" s="20"/>
      <c r="C35" s="877" t="s">
        <v>45</v>
      </c>
      <c r="D35" s="878"/>
      <c r="E35" s="878"/>
      <c r="F35" s="878"/>
      <c r="G35" s="879"/>
      <c r="H35" s="52" t="s">
        <v>581</v>
      </c>
      <c r="I35" s="52" t="s">
        <v>582</v>
      </c>
      <c r="J35" s="216" t="s">
        <v>98</v>
      </c>
      <c r="K35" s="1800" t="s">
        <v>49</v>
      </c>
      <c r="L35" s="1801"/>
      <c r="M35" s="1801"/>
      <c r="N35" s="1801"/>
      <c r="O35" s="1801"/>
      <c r="P35" s="1801"/>
      <c r="Q35" s="1801"/>
      <c r="R35" s="1801"/>
      <c r="S35" s="1801"/>
      <c r="T35" s="1801"/>
      <c r="U35" s="1801"/>
      <c r="V35" s="1801"/>
      <c r="W35" s="1801"/>
      <c r="X35" s="1801"/>
      <c r="Y35" s="1801"/>
      <c r="Z35" s="1801"/>
      <c r="AA35" s="1802"/>
      <c r="AB35" s="22"/>
    </row>
    <row r="36" spans="2:28" s="21" customFormat="1" ht="51" customHeight="1" x14ac:dyDescent="0.2">
      <c r="B36" s="20"/>
      <c r="C36" s="1803" t="s">
        <v>533</v>
      </c>
      <c r="D36" s="1804"/>
      <c r="E36" s="1804"/>
      <c r="F36" s="1804"/>
      <c r="G36" s="1805"/>
      <c r="H36" s="206">
        <v>8</v>
      </c>
      <c r="I36" s="206">
        <v>36</v>
      </c>
      <c r="J36" s="72">
        <f>H36/I36</f>
        <v>0.22222222222222221</v>
      </c>
      <c r="K36" s="1806" t="s">
        <v>583</v>
      </c>
      <c r="L36" s="1807"/>
      <c r="M36" s="1807"/>
      <c r="N36" s="1807"/>
      <c r="O36" s="1807"/>
      <c r="P36" s="1807"/>
      <c r="Q36" s="1807"/>
      <c r="R36" s="1807"/>
      <c r="S36" s="1807"/>
      <c r="T36" s="1807"/>
      <c r="U36" s="1807"/>
      <c r="V36" s="1807"/>
      <c r="W36" s="1807"/>
      <c r="X36" s="1807"/>
      <c r="Y36" s="1807"/>
      <c r="Z36" s="1807"/>
      <c r="AA36" s="1808"/>
      <c r="AB36" s="22"/>
    </row>
    <row r="37" spans="2:28" s="21" customFormat="1" ht="50.25" customHeight="1" x14ac:dyDescent="0.2">
      <c r="B37" s="20"/>
      <c r="C37" s="664" t="s">
        <v>535</v>
      </c>
      <c r="D37" s="665"/>
      <c r="E37" s="665"/>
      <c r="F37" s="665"/>
      <c r="G37" s="666"/>
      <c r="H37" s="161">
        <v>8</v>
      </c>
      <c r="I37" s="161">
        <v>34</v>
      </c>
      <c r="J37" s="72">
        <f>H37/I37</f>
        <v>0.23529411764705882</v>
      </c>
      <c r="K37" s="1806" t="s">
        <v>584</v>
      </c>
      <c r="L37" s="1807"/>
      <c r="M37" s="1807"/>
      <c r="N37" s="1807"/>
      <c r="O37" s="1807"/>
      <c r="P37" s="1807"/>
      <c r="Q37" s="1807"/>
      <c r="R37" s="1807"/>
      <c r="S37" s="1807"/>
      <c r="T37" s="1807"/>
      <c r="U37" s="1807"/>
      <c r="V37" s="1807"/>
      <c r="W37" s="1807"/>
      <c r="X37" s="1807"/>
      <c r="Y37" s="1807"/>
      <c r="Z37" s="1807"/>
      <c r="AA37" s="1808"/>
      <c r="AB37" s="22"/>
    </row>
    <row r="38" spans="2:28" s="21" customFormat="1" ht="30.75" customHeight="1" x14ac:dyDescent="0.2">
      <c r="B38" s="20"/>
      <c r="C38" s="664"/>
      <c r="D38" s="665"/>
      <c r="E38" s="665"/>
      <c r="F38" s="665"/>
      <c r="G38" s="666"/>
      <c r="H38" s="161"/>
      <c r="I38" s="161"/>
      <c r="J38" s="226"/>
      <c r="K38" s="1806"/>
      <c r="L38" s="1807"/>
      <c r="M38" s="1807"/>
      <c r="N38" s="1807"/>
      <c r="O38" s="1807"/>
      <c r="P38" s="1807"/>
      <c r="Q38" s="1807"/>
      <c r="R38" s="1807"/>
      <c r="S38" s="1807"/>
      <c r="T38" s="1807"/>
      <c r="U38" s="1807"/>
      <c r="V38" s="1807"/>
      <c r="W38" s="1807"/>
      <c r="X38" s="1807"/>
      <c r="Y38" s="1807"/>
      <c r="Z38" s="1807"/>
      <c r="AA38" s="1808"/>
      <c r="AB38" s="22"/>
    </row>
    <row r="39" spans="2:28" s="21" customFormat="1" ht="30.75" customHeight="1" x14ac:dyDescent="0.2">
      <c r="B39" s="20"/>
      <c r="C39" s="664"/>
      <c r="D39" s="665"/>
      <c r="E39" s="665"/>
      <c r="F39" s="665"/>
      <c r="G39" s="666"/>
      <c r="H39" s="161"/>
      <c r="I39" s="161"/>
      <c r="J39" s="226"/>
      <c r="K39" s="1806"/>
      <c r="L39" s="1807"/>
      <c r="M39" s="1807"/>
      <c r="N39" s="1807"/>
      <c r="O39" s="1807"/>
      <c r="P39" s="1807"/>
      <c r="Q39" s="1807"/>
      <c r="R39" s="1807"/>
      <c r="S39" s="1807"/>
      <c r="T39" s="1807"/>
      <c r="U39" s="1807"/>
      <c r="V39" s="1807"/>
      <c r="W39" s="1807"/>
      <c r="X39" s="1807"/>
      <c r="Y39" s="1807"/>
      <c r="Z39" s="1807"/>
      <c r="AA39" s="1808"/>
      <c r="AB39" s="22"/>
    </row>
    <row r="40" spans="2:28" s="21" customFormat="1" x14ac:dyDescent="0.2">
      <c r="B40" s="20"/>
      <c r="C40" s="861"/>
      <c r="D40" s="862"/>
      <c r="E40" s="862"/>
      <c r="F40" s="862"/>
      <c r="G40" s="863"/>
      <c r="H40" s="161"/>
      <c r="I40" s="161"/>
      <c r="J40" s="226"/>
      <c r="K40" s="980"/>
      <c r="L40" s="981"/>
      <c r="M40" s="981"/>
      <c r="N40" s="981"/>
      <c r="O40" s="981"/>
      <c r="P40" s="981"/>
      <c r="Q40" s="981"/>
      <c r="R40" s="981"/>
      <c r="S40" s="981"/>
      <c r="T40" s="981"/>
      <c r="U40" s="981"/>
      <c r="V40" s="981"/>
      <c r="W40" s="981"/>
      <c r="X40" s="981"/>
      <c r="Y40" s="981"/>
      <c r="Z40" s="981"/>
      <c r="AA40" s="982"/>
      <c r="AB40" s="22"/>
    </row>
    <row r="41" spans="2:28" s="21" customFormat="1" x14ac:dyDescent="0.2">
      <c r="B41" s="20"/>
      <c r="C41" s="861"/>
      <c r="D41" s="862"/>
      <c r="E41" s="862"/>
      <c r="F41" s="862"/>
      <c r="G41" s="863"/>
      <c r="H41" s="161"/>
      <c r="I41" s="161"/>
      <c r="J41" s="226"/>
      <c r="K41" s="980"/>
      <c r="L41" s="981"/>
      <c r="M41" s="981"/>
      <c r="N41" s="981"/>
      <c r="O41" s="981"/>
      <c r="P41" s="981"/>
      <c r="Q41" s="981"/>
      <c r="R41" s="981"/>
      <c r="S41" s="981"/>
      <c r="T41" s="981"/>
      <c r="U41" s="981"/>
      <c r="V41" s="981"/>
      <c r="W41" s="981"/>
      <c r="X41" s="981"/>
      <c r="Y41" s="981"/>
      <c r="Z41" s="981"/>
      <c r="AA41" s="982"/>
      <c r="AB41" s="22"/>
    </row>
    <row r="42" spans="2:28" s="21" customFormat="1" x14ac:dyDescent="0.2">
      <c r="B42" s="20"/>
      <c r="C42" s="861"/>
      <c r="D42" s="862"/>
      <c r="E42" s="862"/>
      <c r="F42" s="862"/>
      <c r="G42" s="863"/>
      <c r="H42" s="161"/>
      <c r="I42" s="161"/>
      <c r="J42" s="226"/>
      <c r="K42" s="980"/>
      <c r="L42" s="981"/>
      <c r="M42" s="981"/>
      <c r="N42" s="981"/>
      <c r="O42" s="981"/>
      <c r="P42" s="981"/>
      <c r="Q42" s="981"/>
      <c r="R42" s="981"/>
      <c r="S42" s="981"/>
      <c r="T42" s="981"/>
      <c r="U42" s="981"/>
      <c r="V42" s="981"/>
      <c r="W42" s="981"/>
      <c r="X42" s="981"/>
      <c r="Y42" s="981"/>
      <c r="Z42" s="981"/>
      <c r="AA42" s="982"/>
      <c r="AB42" s="22"/>
    </row>
    <row r="43" spans="2:28" s="21" customFormat="1" ht="15" thickBot="1" x14ac:dyDescent="0.25">
      <c r="B43" s="20"/>
      <c r="C43" s="861"/>
      <c r="D43" s="862"/>
      <c r="E43" s="862"/>
      <c r="F43" s="862"/>
      <c r="G43" s="863"/>
      <c r="H43" s="254"/>
      <c r="I43" s="254"/>
      <c r="J43" s="226"/>
      <c r="K43" s="1809"/>
      <c r="L43" s="1810"/>
      <c r="M43" s="1810"/>
      <c r="N43" s="1810"/>
      <c r="O43" s="1810"/>
      <c r="P43" s="1810"/>
      <c r="Q43" s="1810"/>
      <c r="R43" s="1810"/>
      <c r="S43" s="1810"/>
      <c r="T43" s="1810"/>
      <c r="U43" s="1810"/>
      <c r="V43" s="1810"/>
      <c r="W43" s="1810"/>
      <c r="X43" s="1810"/>
      <c r="Y43" s="1810"/>
      <c r="Z43" s="1810"/>
      <c r="AA43" s="1811"/>
      <c r="AB43" s="22"/>
    </row>
    <row r="44" spans="2:28" s="21" customFormat="1" ht="15.75" customHeight="1" thickBot="1" x14ac:dyDescent="0.3">
      <c r="B44" s="20"/>
      <c r="C44" s="908" t="s">
        <v>68</v>
      </c>
      <c r="D44" s="909"/>
      <c r="E44" s="909"/>
      <c r="F44" s="909"/>
      <c r="G44" s="910"/>
      <c r="H44" s="217">
        <f>SUM(H36:H43)</f>
        <v>16</v>
      </c>
      <c r="I44" s="217">
        <f>SUM(I36:I43)</f>
        <v>70</v>
      </c>
      <c r="J44" s="255">
        <f>H44/I44</f>
        <v>0.22857142857142856</v>
      </c>
      <c r="K44" s="911"/>
      <c r="L44" s="912"/>
      <c r="M44" s="912"/>
      <c r="N44" s="912"/>
      <c r="O44" s="912"/>
      <c r="P44" s="912"/>
      <c r="Q44" s="912"/>
      <c r="R44" s="912"/>
      <c r="S44" s="912"/>
      <c r="T44" s="912"/>
      <c r="U44" s="912"/>
      <c r="V44" s="912"/>
      <c r="W44" s="912"/>
      <c r="X44" s="912"/>
      <c r="Y44" s="912"/>
      <c r="Z44" s="912"/>
      <c r="AA44" s="913"/>
      <c r="AB44" s="22"/>
    </row>
    <row r="45" spans="2:28" s="21" customFormat="1" ht="5.25" customHeight="1" x14ac:dyDescent="0.2">
      <c r="B45" s="20"/>
      <c r="C45" s="15"/>
      <c r="D45" s="15"/>
      <c r="E45" s="15"/>
      <c r="F45" s="15"/>
      <c r="G45" s="15"/>
      <c r="H45" s="33"/>
      <c r="I45" s="33"/>
      <c r="J45" s="34"/>
      <c r="K45" s="15"/>
      <c r="L45" s="15"/>
      <c r="M45" s="15"/>
      <c r="N45" s="15"/>
      <c r="O45" s="15"/>
      <c r="P45" s="15"/>
      <c r="Q45" s="15"/>
      <c r="R45" s="15"/>
      <c r="S45" s="15"/>
      <c r="T45" s="15"/>
      <c r="U45" s="15"/>
      <c r="V45" s="15"/>
      <c r="W45" s="15"/>
      <c r="X45" s="15"/>
      <c r="Y45" s="15"/>
      <c r="Z45" s="15"/>
      <c r="AA45" s="15"/>
      <c r="AB45" s="22"/>
    </row>
    <row r="46" spans="2:28" s="21" customFormat="1" ht="15" thickBot="1" x14ac:dyDescent="0.25">
      <c r="B46" s="20"/>
      <c r="C46" s="15"/>
      <c r="D46" s="15"/>
      <c r="E46" s="15"/>
      <c r="F46" s="15"/>
      <c r="G46" s="15"/>
      <c r="H46" s="33"/>
      <c r="I46" s="33"/>
      <c r="J46" s="34"/>
      <c r="K46" s="15"/>
      <c r="L46" s="15"/>
      <c r="M46" s="15"/>
      <c r="N46" s="15"/>
      <c r="O46" s="15"/>
      <c r="P46" s="15"/>
      <c r="Q46" s="15"/>
      <c r="R46" s="15"/>
      <c r="S46" s="15"/>
      <c r="T46" s="15"/>
      <c r="U46" s="15"/>
      <c r="V46" s="15"/>
      <c r="W46" s="15"/>
      <c r="X46" s="15"/>
      <c r="Y46" s="15"/>
      <c r="Z46" s="15"/>
      <c r="AA46" s="15"/>
      <c r="AB46" s="22"/>
    </row>
    <row r="47" spans="2:28" s="21" customFormat="1" x14ac:dyDescent="0.2">
      <c r="B47" s="20"/>
      <c r="C47" s="651" t="s">
        <v>69</v>
      </c>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3"/>
      <c r="AB47" s="22"/>
    </row>
    <row r="48" spans="2:28" ht="15" thickBot="1" x14ac:dyDescent="0.25">
      <c r="B48" s="14"/>
      <c r="C48" s="983"/>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5"/>
      <c r="AB48" s="22"/>
    </row>
    <row r="49" spans="2:28" x14ac:dyDescent="0.2">
      <c r="B49" s="14"/>
      <c r="C49" s="890" t="s">
        <v>396</v>
      </c>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2"/>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2"/>
    </row>
    <row r="58" spans="2:28"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2"/>
    </row>
    <row r="59" spans="2:28" x14ac:dyDescent="0.2">
      <c r="B59" s="14"/>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22"/>
    </row>
    <row r="60" spans="2:28" x14ac:dyDescent="0.2">
      <c r="B60" s="14"/>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22"/>
    </row>
    <row r="61" spans="2:28" ht="15" thickBot="1" x14ac:dyDescent="0.25">
      <c r="B61" s="14"/>
      <c r="C61" s="896"/>
      <c r="D61" s="897"/>
      <c r="E61" s="897"/>
      <c r="F61" s="897"/>
      <c r="G61" s="897"/>
      <c r="H61" s="897"/>
      <c r="I61" s="897"/>
      <c r="J61" s="897"/>
      <c r="K61" s="897"/>
      <c r="L61" s="897"/>
      <c r="M61" s="897"/>
      <c r="N61" s="897"/>
      <c r="O61" s="897"/>
      <c r="P61" s="897"/>
      <c r="Q61" s="897"/>
      <c r="R61" s="897"/>
      <c r="S61" s="897"/>
      <c r="T61" s="897"/>
      <c r="U61" s="897"/>
      <c r="V61" s="897"/>
      <c r="W61" s="897"/>
      <c r="X61" s="897"/>
      <c r="Y61" s="897"/>
      <c r="Z61" s="897"/>
      <c r="AA61" s="898"/>
      <c r="AB61" s="22"/>
    </row>
    <row r="62" spans="2:28" x14ac:dyDescent="0.2">
      <c r="B62" s="35"/>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7"/>
    </row>
    <row r="63" spans="2:28" ht="15" thickBot="1" x14ac:dyDescent="0.25">
      <c r="B63" s="38"/>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40"/>
    </row>
    <row r="64" spans="2:28" ht="15.75" x14ac:dyDescent="0.2">
      <c r="B64" s="41"/>
      <c r="C64" s="899" t="s">
        <v>45</v>
      </c>
      <c r="D64" s="900"/>
      <c r="E64" s="900"/>
      <c r="F64" s="900"/>
      <c r="G64" s="901"/>
      <c r="H64" s="899" t="s">
        <v>71</v>
      </c>
      <c r="I64" s="901"/>
      <c r="J64" s="899" t="s">
        <v>72</v>
      </c>
      <c r="K64" s="900"/>
      <c r="L64" s="900"/>
      <c r="M64" s="901"/>
      <c r="N64" s="899" t="s">
        <v>106</v>
      </c>
      <c r="O64" s="900"/>
      <c r="P64" s="900"/>
      <c r="Q64" s="900"/>
      <c r="R64" s="900"/>
      <c r="S64" s="900"/>
      <c r="T64" s="900"/>
      <c r="U64" s="901"/>
      <c r="V64" s="1029" t="s">
        <v>74</v>
      </c>
      <c r="W64" s="1029"/>
      <c r="X64" s="1029"/>
      <c r="Y64" s="1029"/>
      <c r="Z64" s="1029"/>
      <c r="AA64" s="1030"/>
      <c r="AB64" s="42"/>
    </row>
    <row r="65" spans="2:28" ht="15.75" x14ac:dyDescent="0.2">
      <c r="B65" s="43"/>
      <c r="C65" s="902"/>
      <c r="D65" s="903"/>
      <c r="E65" s="903"/>
      <c r="F65" s="903"/>
      <c r="G65" s="904"/>
      <c r="H65" s="902"/>
      <c r="I65" s="904"/>
      <c r="J65" s="902"/>
      <c r="K65" s="903"/>
      <c r="L65" s="903"/>
      <c r="M65" s="904"/>
      <c r="N65" s="902"/>
      <c r="O65" s="903"/>
      <c r="P65" s="903"/>
      <c r="Q65" s="903"/>
      <c r="R65" s="903"/>
      <c r="S65" s="903"/>
      <c r="T65" s="903"/>
      <c r="U65" s="904"/>
      <c r="V65" s="1031"/>
      <c r="W65" s="1031"/>
      <c r="X65" s="1031"/>
      <c r="Y65" s="1031"/>
      <c r="Z65" s="1031"/>
      <c r="AA65" s="1032"/>
      <c r="AB65" s="42"/>
    </row>
    <row r="66" spans="2:28" ht="16.5" thickBot="1" x14ac:dyDescent="0.25">
      <c r="B66" s="43"/>
      <c r="C66" s="902"/>
      <c r="D66" s="903"/>
      <c r="E66" s="903"/>
      <c r="F66" s="903"/>
      <c r="G66" s="904"/>
      <c r="H66" s="902"/>
      <c r="I66" s="904"/>
      <c r="J66" s="902"/>
      <c r="K66" s="903"/>
      <c r="L66" s="903"/>
      <c r="M66" s="904"/>
      <c r="N66" s="905"/>
      <c r="O66" s="906"/>
      <c r="P66" s="906"/>
      <c r="Q66" s="906"/>
      <c r="R66" s="906"/>
      <c r="S66" s="906"/>
      <c r="T66" s="906"/>
      <c r="U66" s="907"/>
      <c r="V66" s="1058"/>
      <c r="W66" s="1058"/>
      <c r="X66" s="1058"/>
      <c r="Y66" s="1058"/>
      <c r="Z66" s="1058"/>
      <c r="AA66" s="1059"/>
      <c r="AB66" s="42"/>
    </row>
    <row r="67" spans="2:28" ht="86.25" customHeight="1" thickBot="1" x14ac:dyDescent="0.25">
      <c r="B67" s="41"/>
      <c r="C67" s="1812" t="s">
        <v>518</v>
      </c>
      <c r="D67" s="1764"/>
      <c r="E67" s="1764"/>
      <c r="F67" s="1764"/>
      <c r="G67" s="1764"/>
      <c r="H67" s="1813">
        <v>0.15</v>
      </c>
      <c r="I67" s="1766"/>
      <c r="J67" s="1813">
        <v>0.22</v>
      </c>
      <c r="K67" s="1766"/>
      <c r="L67" s="1766"/>
      <c r="M67" s="1766"/>
      <c r="N67" s="1814" t="s">
        <v>585</v>
      </c>
      <c r="O67" s="1815"/>
      <c r="P67" s="1815"/>
      <c r="Q67" s="1815"/>
      <c r="R67" s="1815"/>
      <c r="S67" s="1815"/>
      <c r="T67" s="1815"/>
      <c r="U67" s="1816"/>
      <c r="V67" s="1817" t="s">
        <v>586</v>
      </c>
      <c r="W67" s="1818"/>
      <c r="X67" s="1818"/>
      <c r="Y67" s="1818"/>
      <c r="Z67" s="1818"/>
      <c r="AA67" s="1819"/>
      <c r="AB67" s="44"/>
    </row>
    <row r="68" spans="2:28" ht="86.25" customHeight="1" x14ac:dyDescent="0.2">
      <c r="B68" s="41"/>
      <c r="C68" s="1820" t="s">
        <v>521</v>
      </c>
      <c r="D68" s="915"/>
      <c r="E68" s="915"/>
      <c r="F68" s="915"/>
      <c r="G68" s="915"/>
      <c r="H68" s="1821">
        <v>0.06</v>
      </c>
      <c r="I68" s="1395"/>
      <c r="J68" s="1822">
        <v>0.24</v>
      </c>
      <c r="K68" s="1823"/>
      <c r="L68" s="1823"/>
      <c r="M68" s="1823"/>
      <c r="N68" s="1814" t="s">
        <v>587</v>
      </c>
      <c r="O68" s="1815"/>
      <c r="P68" s="1815"/>
      <c r="Q68" s="1815"/>
      <c r="R68" s="1815"/>
      <c r="S68" s="1815"/>
      <c r="T68" s="1815"/>
      <c r="U68" s="1816"/>
      <c r="V68" s="1817" t="s">
        <v>588</v>
      </c>
      <c r="W68" s="1818"/>
      <c r="X68" s="1818"/>
      <c r="Y68" s="1818"/>
      <c r="Z68" s="1818"/>
      <c r="AA68" s="1819"/>
      <c r="AB68" s="44"/>
    </row>
    <row r="69" spans="2:28" ht="26.25" customHeight="1" x14ac:dyDescent="0.2">
      <c r="B69" s="41"/>
      <c r="C69" s="1719"/>
      <c r="D69" s="746"/>
      <c r="E69" s="746"/>
      <c r="F69" s="746"/>
      <c r="G69" s="746"/>
      <c r="H69" s="1037"/>
      <c r="I69" s="1037"/>
      <c r="J69" s="1705"/>
      <c r="K69" s="1037"/>
      <c r="L69" s="1037"/>
      <c r="M69" s="1037"/>
      <c r="N69" s="961"/>
      <c r="O69" s="962"/>
      <c r="P69" s="962"/>
      <c r="Q69" s="962"/>
      <c r="R69" s="962"/>
      <c r="S69" s="962"/>
      <c r="T69" s="962"/>
      <c r="U69" s="963"/>
      <c r="V69" s="1824"/>
      <c r="W69" s="1825"/>
      <c r="X69" s="1825"/>
      <c r="Y69" s="1825"/>
      <c r="Z69" s="1825"/>
      <c r="AA69" s="1826"/>
      <c r="AB69" s="44"/>
    </row>
    <row r="70" spans="2:28" x14ac:dyDescent="0.2">
      <c r="B70" s="41"/>
      <c r="C70" s="635"/>
      <c r="D70" s="636"/>
      <c r="E70" s="636"/>
      <c r="F70" s="636"/>
      <c r="G70" s="636"/>
      <c r="H70" s="636"/>
      <c r="I70" s="636"/>
      <c r="J70" s="636"/>
      <c r="K70" s="636"/>
      <c r="L70" s="636"/>
      <c r="M70" s="636"/>
      <c r="N70" s="961"/>
      <c r="O70" s="962"/>
      <c r="P70" s="962"/>
      <c r="Q70" s="962"/>
      <c r="R70" s="962"/>
      <c r="S70" s="962"/>
      <c r="T70" s="962"/>
      <c r="U70" s="963"/>
      <c r="V70" s="961"/>
      <c r="W70" s="962"/>
      <c r="X70" s="962"/>
      <c r="Y70" s="962"/>
      <c r="Z70" s="962"/>
      <c r="AA70" s="964"/>
      <c r="AB70" s="44"/>
    </row>
    <row r="71" spans="2:28" x14ac:dyDescent="0.2">
      <c r="B71" s="41"/>
      <c r="C71" s="635"/>
      <c r="D71" s="636"/>
      <c r="E71" s="636"/>
      <c r="F71" s="636"/>
      <c r="G71" s="636"/>
      <c r="H71" s="636"/>
      <c r="I71" s="636"/>
      <c r="J71" s="636"/>
      <c r="K71" s="636"/>
      <c r="L71" s="636"/>
      <c r="M71" s="636"/>
      <c r="N71" s="961"/>
      <c r="O71" s="962"/>
      <c r="P71" s="962"/>
      <c r="Q71" s="962"/>
      <c r="R71" s="962"/>
      <c r="S71" s="962"/>
      <c r="T71" s="962"/>
      <c r="U71" s="963"/>
      <c r="V71" s="961"/>
      <c r="W71" s="962"/>
      <c r="X71" s="962"/>
      <c r="Y71" s="962"/>
      <c r="Z71" s="962"/>
      <c r="AA71" s="964"/>
      <c r="AB71" s="44"/>
    </row>
    <row r="72" spans="2:28" x14ac:dyDescent="0.2">
      <c r="B72" s="41"/>
      <c r="C72" s="635"/>
      <c r="D72" s="636"/>
      <c r="E72" s="636"/>
      <c r="F72" s="636"/>
      <c r="G72" s="636"/>
      <c r="H72" s="636"/>
      <c r="I72" s="636"/>
      <c r="J72" s="636"/>
      <c r="K72" s="636"/>
      <c r="L72" s="636"/>
      <c r="M72" s="636"/>
      <c r="N72" s="961"/>
      <c r="O72" s="962"/>
      <c r="P72" s="962"/>
      <c r="Q72" s="962"/>
      <c r="R72" s="962"/>
      <c r="S72" s="962"/>
      <c r="T72" s="962"/>
      <c r="U72" s="963"/>
      <c r="V72" s="961"/>
      <c r="W72" s="962"/>
      <c r="X72" s="962"/>
      <c r="Y72" s="962"/>
      <c r="Z72" s="962"/>
      <c r="AA72" s="964"/>
      <c r="AB72" s="44"/>
    </row>
    <row r="73" spans="2:28" x14ac:dyDescent="0.2">
      <c r="B73" s="41"/>
      <c r="C73" s="635"/>
      <c r="D73" s="636"/>
      <c r="E73" s="636"/>
      <c r="F73" s="636"/>
      <c r="G73" s="636"/>
      <c r="H73" s="636"/>
      <c r="I73" s="636"/>
      <c r="J73" s="636"/>
      <c r="K73" s="636"/>
      <c r="L73" s="636"/>
      <c r="M73" s="636"/>
      <c r="N73" s="961"/>
      <c r="O73" s="962"/>
      <c r="P73" s="962"/>
      <c r="Q73" s="962"/>
      <c r="R73" s="962"/>
      <c r="S73" s="962"/>
      <c r="T73" s="962"/>
      <c r="U73" s="963"/>
      <c r="V73" s="961"/>
      <c r="W73" s="962"/>
      <c r="X73" s="962"/>
      <c r="Y73" s="962"/>
      <c r="Z73" s="962"/>
      <c r="AA73" s="964"/>
      <c r="AB73" s="44"/>
    </row>
    <row r="74" spans="2:28" ht="15.75" customHeight="1" thickBot="1" x14ac:dyDescent="0.25">
      <c r="B74" s="41"/>
      <c r="C74" s="637"/>
      <c r="D74" s="638"/>
      <c r="E74" s="638"/>
      <c r="F74" s="638"/>
      <c r="G74" s="638"/>
      <c r="H74" s="638"/>
      <c r="I74" s="638"/>
      <c r="J74" s="638"/>
      <c r="K74" s="638"/>
      <c r="L74" s="638"/>
      <c r="M74" s="638"/>
      <c r="N74" s="965"/>
      <c r="O74" s="966"/>
      <c r="P74" s="966"/>
      <c r="Q74" s="966"/>
      <c r="R74" s="966"/>
      <c r="S74" s="966"/>
      <c r="T74" s="966"/>
      <c r="U74" s="967"/>
      <c r="V74" s="965"/>
      <c r="W74" s="966"/>
      <c r="X74" s="966"/>
      <c r="Y74" s="966"/>
      <c r="Z74" s="966"/>
      <c r="AA74" s="968"/>
      <c r="AB74" s="44"/>
    </row>
    <row r="75" spans="2:28"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row r="114" ht="6" customHeight="1" x14ac:dyDescent="0.2"/>
  </sheetData>
  <mergeCells count="125">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5"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3"/>
  <sheetViews>
    <sheetView view="pageBreakPreview" topLeftCell="A24" zoomScaleNormal="100" zoomScaleSheetLayoutView="100" zoomScalePageLayoutView="70" workbookViewId="0">
      <selection activeCell="K37" sqref="K37:AA37"/>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7" style="47" customWidth="1"/>
    <col min="9" max="9" width="18.7109375" style="47" bestFit="1"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501</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x14ac:dyDescent="0.2">
      <c r="B10" s="9"/>
      <c r="C10" s="599" t="s">
        <v>6</v>
      </c>
      <c r="D10" s="600"/>
      <c r="E10" s="600"/>
      <c r="F10" s="600"/>
      <c r="G10" s="600"/>
      <c r="H10" s="601"/>
      <c r="I10" s="614" t="s">
        <v>589</v>
      </c>
      <c r="J10" s="615"/>
      <c r="K10" s="615"/>
      <c r="L10" s="615"/>
      <c r="M10" s="615"/>
      <c r="N10" s="615"/>
      <c r="O10" s="615"/>
      <c r="P10" s="615"/>
      <c r="Q10" s="616"/>
      <c r="R10" s="1754" t="s">
        <v>8</v>
      </c>
      <c r="S10" s="1755"/>
      <c r="T10" s="1755"/>
      <c r="U10" s="1756"/>
      <c r="V10" s="574" t="s">
        <v>9</v>
      </c>
      <c r="W10" s="575"/>
      <c r="X10" s="575"/>
      <c r="Y10" s="575"/>
      <c r="Z10" s="575"/>
      <c r="AA10" s="576"/>
      <c r="AB10" s="10"/>
    </row>
    <row r="11" spans="2:28" ht="20.25" customHeight="1" thickBot="1" x14ac:dyDescent="0.25">
      <c r="B11" s="9"/>
      <c r="C11" s="602"/>
      <c r="D11" s="603"/>
      <c r="E11" s="603"/>
      <c r="F11" s="603"/>
      <c r="G11" s="603"/>
      <c r="H11" s="604"/>
      <c r="I11" s="617"/>
      <c r="J11" s="618"/>
      <c r="K11" s="618"/>
      <c r="L11" s="618"/>
      <c r="M11" s="618"/>
      <c r="N11" s="618"/>
      <c r="O11" s="618"/>
      <c r="P11" s="618"/>
      <c r="Q11" s="619"/>
      <c r="R11" s="1757" t="s">
        <v>590</v>
      </c>
      <c r="S11" s="1758"/>
      <c r="T11" s="1758"/>
      <c r="U11" s="1759"/>
      <c r="V11" s="598" t="s">
        <v>591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526</v>
      </c>
      <c r="J13" s="658"/>
      <c r="K13" s="658"/>
      <c r="L13" s="658"/>
      <c r="M13" s="658"/>
      <c r="N13" s="658"/>
      <c r="O13" s="658"/>
      <c r="P13" s="658"/>
      <c r="Q13" s="658"/>
      <c r="R13" s="658"/>
      <c r="S13" s="659"/>
      <c r="T13" s="599" t="s">
        <v>13</v>
      </c>
      <c r="U13" s="600"/>
      <c r="V13" s="600"/>
      <c r="W13" s="600"/>
      <c r="X13" s="600"/>
      <c r="Y13" s="600"/>
      <c r="Z13" s="600"/>
      <c r="AA13" s="601"/>
      <c r="AB13" s="22"/>
    </row>
    <row r="14" spans="2:28" ht="24.75" customHeight="1" thickBot="1" x14ac:dyDescent="0.25">
      <c r="B14" s="14"/>
      <c r="C14" s="602"/>
      <c r="D14" s="603"/>
      <c r="E14" s="603"/>
      <c r="F14" s="603"/>
      <c r="G14" s="603"/>
      <c r="H14" s="604"/>
      <c r="I14" s="660"/>
      <c r="J14" s="661"/>
      <c r="K14" s="661"/>
      <c r="L14" s="661"/>
      <c r="M14" s="661"/>
      <c r="N14" s="661"/>
      <c r="O14" s="661"/>
      <c r="P14" s="661"/>
      <c r="Q14" s="661"/>
      <c r="R14" s="661"/>
      <c r="S14" s="662"/>
      <c r="T14" s="611" t="s">
        <v>14</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5.450000000000003" customHeight="1" thickBot="1" x14ac:dyDescent="0.25">
      <c r="B16" s="14"/>
      <c r="C16" s="558" t="s">
        <v>15</v>
      </c>
      <c r="D16" s="559"/>
      <c r="E16" s="559"/>
      <c r="F16" s="559"/>
      <c r="G16" s="559"/>
      <c r="H16" s="560"/>
      <c r="I16" s="561" t="s">
        <v>592</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 customHeight="1" thickBot="1" x14ac:dyDescent="0.25">
      <c r="B18" s="14"/>
      <c r="C18" s="558" t="s">
        <v>17</v>
      </c>
      <c r="D18" s="559"/>
      <c r="E18" s="559"/>
      <c r="F18" s="559"/>
      <c r="G18" s="559"/>
      <c r="H18" s="560"/>
      <c r="I18" s="1730" t="s">
        <v>593</v>
      </c>
      <c r="J18" s="1731"/>
      <c r="K18" s="1731"/>
      <c r="L18" s="1731"/>
      <c r="M18" s="1731"/>
      <c r="N18" s="1731"/>
      <c r="O18" s="1731"/>
      <c r="P18" s="1731"/>
      <c r="Q18" s="1731"/>
      <c r="R18" s="1731"/>
      <c r="S18" s="1731"/>
      <c r="T18" s="1731"/>
      <c r="U18" s="1731"/>
      <c r="V18" s="1731"/>
      <c r="W18" s="1731"/>
      <c r="X18" s="1731"/>
      <c r="Y18" s="1731"/>
      <c r="Z18" s="1731"/>
      <c r="AA18" s="1732"/>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118</v>
      </c>
      <c r="J20" s="590"/>
      <c r="K20" s="590"/>
      <c r="L20" s="591"/>
      <c r="M20" s="574" t="s">
        <v>21</v>
      </c>
      <c r="N20" s="575"/>
      <c r="O20" s="575"/>
      <c r="P20" s="575"/>
      <c r="Q20" s="575"/>
      <c r="R20" s="575"/>
      <c r="S20" s="576"/>
      <c r="T20" s="574" t="s">
        <v>22</v>
      </c>
      <c r="U20" s="575"/>
      <c r="V20" s="575"/>
      <c r="W20" s="575"/>
      <c r="X20" s="575"/>
      <c r="Y20" s="575"/>
      <c r="Z20" s="575"/>
      <c r="AA20" s="576"/>
      <c r="AB20" s="22"/>
    </row>
    <row r="21" spans="2:28" ht="19.899999999999999"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24</v>
      </c>
      <c r="U21" s="596"/>
      <c r="V21" s="596"/>
      <c r="W21" s="596"/>
      <c r="X21" s="596"/>
      <c r="Y21" s="596"/>
      <c r="Z21" s="596"/>
      <c r="AA21" s="597"/>
      <c r="AB21" s="22"/>
    </row>
    <row r="22" spans="2:28" ht="12"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3.4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6.25" customHeight="1" thickBot="1" x14ac:dyDescent="0.25">
      <c r="B24" s="14"/>
      <c r="C24" s="577" t="s">
        <v>529</v>
      </c>
      <c r="D24" s="578"/>
      <c r="E24" s="578"/>
      <c r="F24" s="578"/>
      <c r="G24" s="578"/>
      <c r="H24" s="578"/>
      <c r="I24" s="579"/>
      <c r="J24" s="577" t="s">
        <v>501</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19.899999999999999" customHeight="1" thickBot="1" x14ac:dyDescent="0.25">
      <c r="B26" s="14"/>
      <c r="C26" s="558" t="s">
        <v>31</v>
      </c>
      <c r="D26" s="559"/>
      <c r="E26" s="559"/>
      <c r="F26" s="559"/>
      <c r="G26" s="559"/>
      <c r="H26" s="560"/>
      <c r="I26" s="561" t="s">
        <v>594</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0.15" customHeight="1" thickBot="1" x14ac:dyDescent="0.25">
      <c r="B28" s="14"/>
      <c r="C28" s="558" t="s">
        <v>32</v>
      </c>
      <c r="D28" s="559"/>
      <c r="E28" s="559"/>
      <c r="F28" s="559"/>
      <c r="G28" s="559"/>
      <c r="H28" s="560"/>
      <c r="I28" s="564">
        <v>0.8</v>
      </c>
      <c r="J28" s="561"/>
      <c r="K28" s="565" t="s">
        <v>33</v>
      </c>
      <c r="L28" s="566"/>
      <c r="M28" s="566"/>
      <c r="N28" s="567"/>
      <c r="O28" s="568" t="s">
        <v>34</v>
      </c>
      <c r="P28" s="569"/>
      <c r="Q28" s="569"/>
      <c r="R28" s="570"/>
      <c r="S28" s="166"/>
      <c r="T28" s="569" t="s">
        <v>35</v>
      </c>
      <c r="U28" s="569"/>
      <c r="V28" s="570"/>
      <c r="W28" s="251" t="s">
        <v>36</v>
      </c>
      <c r="X28" s="571" t="s">
        <v>37</v>
      </c>
      <c r="Y28" s="572"/>
      <c r="Z28" s="573"/>
      <c r="AA28" s="50"/>
      <c r="AB28" s="22"/>
    </row>
    <row r="29" spans="2:28" ht="12.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3.15" customHeight="1" thickBot="1" x14ac:dyDescent="0.25">
      <c r="B32" s="14"/>
      <c r="C32" s="547"/>
      <c r="D32" s="548"/>
      <c r="E32" s="548"/>
      <c r="F32" s="548"/>
      <c r="G32" s="548"/>
      <c r="H32" s="548"/>
      <c r="I32" s="548"/>
      <c r="J32" s="549"/>
      <c r="K32" s="537">
        <v>0</v>
      </c>
      <c r="L32" s="538"/>
      <c r="M32" s="538"/>
      <c r="N32" s="538"/>
      <c r="O32" s="539">
        <v>0.59</v>
      </c>
      <c r="P32" s="538"/>
      <c r="Q32" s="538"/>
      <c r="R32" s="538"/>
      <c r="S32" s="539">
        <v>0.6</v>
      </c>
      <c r="T32" s="538"/>
      <c r="U32" s="539">
        <v>0.79</v>
      </c>
      <c r="V32" s="538"/>
      <c r="W32" s="538"/>
      <c r="X32" s="539">
        <v>0.8</v>
      </c>
      <c r="Y32" s="538"/>
      <c r="Z32" s="539">
        <v>1</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167" customFormat="1" ht="12.75" thickBot="1" x14ac:dyDescent="0.25">
      <c r="B34" s="168"/>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190"/>
    </row>
    <row r="35" spans="2:28" s="167" customFormat="1" ht="32.25" customHeight="1" x14ac:dyDescent="0.2">
      <c r="B35" s="168"/>
      <c r="C35" s="519" t="s">
        <v>45</v>
      </c>
      <c r="D35" s="520"/>
      <c r="E35" s="520"/>
      <c r="F35" s="520"/>
      <c r="G35" s="521"/>
      <c r="H35" s="52" t="s">
        <v>531</v>
      </c>
      <c r="I35" s="52" t="s">
        <v>532</v>
      </c>
      <c r="J35" s="52" t="s">
        <v>98</v>
      </c>
      <c r="K35" s="1715" t="s">
        <v>49</v>
      </c>
      <c r="L35" s="1716"/>
      <c r="M35" s="1716"/>
      <c r="N35" s="1716"/>
      <c r="O35" s="1716"/>
      <c r="P35" s="1716"/>
      <c r="Q35" s="1716"/>
      <c r="R35" s="1716"/>
      <c r="S35" s="1716"/>
      <c r="T35" s="1716"/>
      <c r="U35" s="1716"/>
      <c r="V35" s="1716"/>
      <c r="W35" s="1716"/>
      <c r="X35" s="1716"/>
      <c r="Y35" s="1716"/>
      <c r="Z35" s="1716"/>
      <c r="AA35" s="1717"/>
      <c r="AB35" s="190"/>
    </row>
    <row r="36" spans="2:28" s="167" customFormat="1" ht="33.75" customHeight="1" x14ac:dyDescent="0.2">
      <c r="B36" s="168"/>
      <c r="C36" s="670" t="s">
        <v>595</v>
      </c>
      <c r="D36" s="671"/>
      <c r="E36" s="671"/>
      <c r="F36" s="671"/>
      <c r="G36" s="672"/>
      <c r="H36" s="246">
        <v>15989792276</v>
      </c>
      <c r="I36" s="246">
        <v>20536711956</v>
      </c>
      <c r="J36" s="247">
        <f>H36/I36</f>
        <v>0.77859553711705187</v>
      </c>
      <c r="K36" s="1587" t="s">
        <v>596</v>
      </c>
      <c r="L36" s="1588"/>
      <c r="M36" s="1588"/>
      <c r="N36" s="1588"/>
      <c r="O36" s="1588"/>
      <c r="P36" s="1588"/>
      <c r="Q36" s="1588"/>
      <c r="R36" s="1588"/>
      <c r="S36" s="1588"/>
      <c r="T36" s="1588"/>
      <c r="U36" s="1588"/>
      <c r="V36" s="1588"/>
      <c r="W36" s="1588"/>
      <c r="X36" s="1588"/>
      <c r="Y36" s="1588"/>
      <c r="Z36" s="1588"/>
      <c r="AA36" s="1589"/>
      <c r="AB36" s="190"/>
    </row>
    <row r="37" spans="2:28" s="167" customFormat="1" ht="33.75" customHeight="1" x14ac:dyDescent="0.2">
      <c r="B37" s="168"/>
      <c r="C37" s="670" t="s">
        <v>535</v>
      </c>
      <c r="D37" s="671"/>
      <c r="E37" s="671"/>
      <c r="F37" s="671"/>
      <c r="G37" s="672"/>
      <c r="H37" s="248">
        <v>5892258322</v>
      </c>
      <c r="I37" s="248">
        <v>9359204588.2171707</v>
      </c>
      <c r="J37" s="247">
        <f>H37/I37</f>
        <v>0.62956827863535492</v>
      </c>
      <c r="K37" s="1587" t="s">
        <v>597</v>
      </c>
      <c r="L37" s="1588"/>
      <c r="M37" s="1588"/>
      <c r="N37" s="1588"/>
      <c r="O37" s="1588"/>
      <c r="P37" s="1588"/>
      <c r="Q37" s="1588"/>
      <c r="R37" s="1588"/>
      <c r="S37" s="1588"/>
      <c r="T37" s="1588"/>
      <c r="U37" s="1588"/>
      <c r="V37" s="1588"/>
      <c r="W37" s="1588"/>
      <c r="X37" s="1588"/>
      <c r="Y37" s="1588"/>
      <c r="Z37" s="1588"/>
      <c r="AA37" s="1589"/>
      <c r="AB37" s="190"/>
    </row>
    <row r="38" spans="2:28" s="167" customFormat="1" ht="24.75" customHeight="1" x14ac:dyDescent="0.2">
      <c r="B38" s="168"/>
      <c r="C38" s="670"/>
      <c r="D38" s="671"/>
      <c r="E38" s="671"/>
      <c r="F38" s="671"/>
      <c r="G38" s="672"/>
      <c r="H38" s="248"/>
      <c r="I38" s="248"/>
      <c r="J38" s="247"/>
      <c r="K38" s="1733"/>
      <c r="L38" s="1734"/>
      <c r="M38" s="1734"/>
      <c r="N38" s="1734"/>
      <c r="O38" s="1734"/>
      <c r="P38" s="1734"/>
      <c r="Q38" s="1734"/>
      <c r="R38" s="1734"/>
      <c r="S38" s="1734"/>
      <c r="T38" s="1734"/>
      <c r="U38" s="1734"/>
      <c r="V38" s="1734"/>
      <c r="W38" s="1734"/>
      <c r="X38" s="1734"/>
      <c r="Y38" s="1734"/>
      <c r="Z38" s="1734"/>
      <c r="AA38" s="1735"/>
      <c r="AB38" s="190"/>
    </row>
    <row r="39" spans="2:28" s="167" customFormat="1" ht="24.75" customHeight="1" x14ac:dyDescent="0.2">
      <c r="B39" s="168"/>
      <c r="C39" s="670"/>
      <c r="D39" s="671"/>
      <c r="E39" s="671"/>
      <c r="F39" s="671"/>
      <c r="G39" s="672"/>
      <c r="H39" s="248"/>
      <c r="I39" s="248"/>
      <c r="J39" s="247"/>
      <c r="K39" s="1733"/>
      <c r="L39" s="1734"/>
      <c r="M39" s="1734"/>
      <c r="N39" s="1734"/>
      <c r="O39" s="1734"/>
      <c r="P39" s="1734"/>
      <c r="Q39" s="1734"/>
      <c r="R39" s="1734"/>
      <c r="S39" s="1734"/>
      <c r="T39" s="1734"/>
      <c r="U39" s="1734"/>
      <c r="V39" s="1734"/>
      <c r="W39" s="1734"/>
      <c r="X39" s="1734"/>
      <c r="Y39" s="1734"/>
      <c r="Z39" s="1734"/>
      <c r="AA39" s="1735"/>
      <c r="AB39" s="190"/>
    </row>
    <row r="40" spans="2:28" s="167" customFormat="1" ht="24.75" customHeight="1" x14ac:dyDescent="0.2">
      <c r="B40" s="168"/>
      <c r="C40" s="670"/>
      <c r="D40" s="671"/>
      <c r="E40" s="671"/>
      <c r="F40" s="671"/>
      <c r="G40" s="672"/>
      <c r="H40" s="248"/>
      <c r="I40" s="248"/>
      <c r="J40" s="105"/>
      <c r="K40" s="1733"/>
      <c r="L40" s="1734"/>
      <c r="M40" s="1734"/>
      <c r="N40" s="1734"/>
      <c r="O40" s="1734"/>
      <c r="P40" s="1734"/>
      <c r="Q40" s="1734"/>
      <c r="R40" s="1734"/>
      <c r="S40" s="1734"/>
      <c r="T40" s="1734"/>
      <c r="U40" s="1734"/>
      <c r="V40" s="1734"/>
      <c r="W40" s="1734"/>
      <c r="X40" s="1734"/>
      <c r="Y40" s="1734"/>
      <c r="Z40" s="1734"/>
      <c r="AA40" s="1735"/>
      <c r="AB40" s="190"/>
    </row>
    <row r="41" spans="2:28" s="167" customFormat="1" ht="24.75" customHeight="1" thickBot="1" x14ac:dyDescent="0.25">
      <c r="B41" s="168"/>
      <c r="C41" s="670"/>
      <c r="D41" s="671"/>
      <c r="E41" s="671"/>
      <c r="F41" s="671"/>
      <c r="G41" s="672"/>
      <c r="H41" s="248"/>
      <c r="I41" s="248"/>
      <c r="J41" s="105"/>
      <c r="K41" s="1733"/>
      <c r="L41" s="1734"/>
      <c r="M41" s="1734"/>
      <c r="N41" s="1734"/>
      <c r="O41" s="1734"/>
      <c r="P41" s="1734"/>
      <c r="Q41" s="1734"/>
      <c r="R41" s="1734"/>
      <c r="S41" s="1734"/>
      <c r="T41" s="1734"/>
      <c r="U41" s="1734"/>
      <c r="V41" s="1734"/>
      <c r="W41" s="1734"/>
      <c r="X41" s="1734"/>
      <c r="Y41" s="1734"/>
      <c r="Z41" s="1734"/>
      <c r="AA41" s="1735"/>
      <c r="AB41" s="190"/>
    </row>
    <row r="42" spans="2:28" s="167" customFormat="1" ht="15.75" customHeight="1" thickBot="1" x14ac:dyDescent="0.25">
      <c r="B42" s="168"/>
      <c r="C42" s="676" t="s">
        <v>68</v>
      </c>
      <c r="D42" s="677"/>
      <c r="E42" s="677"/>
      <c r="F42" s="677"/>
      <c r="G42" s="678"/>
      <c r="H42" s="59">
        <f>SUM(H36:H41)</f>
        <v>21882050598</v>
      </c>
      <c r="I42" s="59">
        <f>SUM(I36:I41)</f>
        <v>29895916544.217171</v>
      </c>
      <c r="J42" s="249">
        <f>H42/I42</f>
        <v>0.73194111863523681</v>
      </c>
      <c r="K42" s="679"/>
      <c r="L42" s="680"/>
      <c r="M42" s="680"/>
      <c r="N42" s="680"/>
      <c r="O42" s="680"/>
      <c r="P42" s="680"/>
      <c r="Q42" s="680"/>
      <c r="R42" s="680"/>
      <c r="S42" s="680"/>
      <c r="T42" s="680"/>
      <c r="U42" s="680"/>
      <c r="V42" s="680"/>
      <c r="W42" s="680"/>
      <c r="X42" s="680"/>
      <c r="Y42" s="680"/>
      <c r="Z42" s="680"/>
      <c r="AA42" s="681"/>
      <c r="AB42" s="190"/>
    </row>
    <row r="43" spans="2:28" s="167" customFormat="1" ht="5.25" customHeight="1" x14ac:dyDescent="0.2">
      <c r="B43" s="168"/>
      <c r="C43" s="61"/>
      <c r="D43" s="61"/>
      <c r="E43" s="61"/>
      <c r="F43" s="61"/>
      <c r="G43" s="61"/>
      <c r="H43" s="62"/>
      <c r="I43" s="62"/>
      <c r="J43" s="63"/>
      <c r="K43" s="61"/>
      <c r="L43" s="61"/>
      <c r="M43" s="61"/>
      <c r="N43" s="61"/>
      <c r="O43" s="61"/>
      <c r="P43" s="61"/>
      <c r="Q43" s="61"/>
      <c r="R43" s="61"/>
      <c r="S43" s="61"/>
      <c r="T43" s="61"/>
      <c r="U43" s="61"/>
      <c r="V43" s="61"/>
      <c r="W43" s="61"/>
      <c r="X43" s="61"/>
      <c r="Y43" s="61"/>
      <c r="Z43" s="61"/>
      <c r="AA43" s="61"/>
      <c r="AB43" s="190"/>
    </row>
    <row r="44" spans="2:28" s="167" customFormat="1" ht="12.75" thickBot="1" x14ac:dyDescent="0.25">
      <c r="B44" s="168"/>
      <c r="C44" s="61"/>
      <c r="D44" s="61"/>
      <c r="E44" s="61"/>
      <c r="F44" s="61"/>
      <c r="G44" s="61"/>
      <c r="H44" s="62"/>
      <c r="I44" s="62"/>
      <c r="J44" s="63"/>
      <c r="K44" s="61"/>
      <c r="L44" s="61"/>
      <c r="M44" s="61"/>
      <c r="N44" s="61"/>
      <c r="O44" s="61"/>
      <c r="P44" s="61"/>
      <c r="Q44" s="61"/>
      <c r="R44" s="61"/>
      <c r="S44" s="61"/>
      <c r="T44" s="61"/>
      <c r="U44" s="61"/>
      <c r="V44" s="61"/>
      <c r="W44" s="61"/>
      <c r="X44" s="61"/>
      <c r="Y44" s="61"/>
      <c r="Z44" s="61"/>
      <c r="AA44" s="61"/>
      <c r="AB44" s="190"/>
    </row>
    <row r="45" spans="2:28" s="167" customFormat="1" ht="12" x14ac:dyDescent="0.2">
      <c r="B45" s="168"/>
      <c r="C45" s="682" t="s">
        <v>69</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4"/>
      <c r="AB45" s="190"/>
    </row>
    <row r="46" spans="2:28" s="109" customFormat="1" ht="12.75" thickBot="1" x14ac:dyDescent="0.25">
      <c r="B46" s="171"/>
      <c r="C46" s="685"/>
      <c r="D46" s="686"/>
      <c r="E46" s="686"/>
      <c r="F46" s="686"/>
      <c r="G46" s="686"/>
      <c r="H46" s="686"/>
      <c r="I46" s="686"/>
      <c r="J46" s="686"/>
      <c r="K46" s="686"/>
      <c r="L46" s="686"/>
      <c r="M46" s="686"/>
      <c r="N46" s="686"/>
      <c r="O46" s="686"/>
      <c r="P46" s="686"/>
      <c r="Q46" s="686"/>
      <c r="R46" s="686"/>
      <c r="S46" s="686"/>
      <c r="T46" s="686"/>
      <c r="U46" s="686"/>
      <c r="V46" s="686"/>
      <c r="W46" s="686"/>
      <c r="X46" s="686"/>
      <c r="Y46" s="686"/>
      <c r="Z46" s="686"/>
      <c r="AA46" s="687"/>
      <c r="AB46" s="190"/>
    </row>
    <row r="47" spans="2:28" s="109" customFormat="1" ht="9.6" customHeight="1" x14ac:dyDescent="0.2">
      <c r="B47" s="171"/>
      <c r="C47" s="688"/>
      <c r="D47" s="689"/>
      <c r="E47" s="689"/>
      <c r="F47" s="689"/>
      <c r="G47" s="689"/>
      <c r="H47" s="689"/>
      <c r="I47" s="689"/>
      <c r="J47" s="689"/>
      <c r="K47" s="689"/>
      <c r="L47" s="689"/>
      <c r="M47" s="689"/>
      <c r="N47" s="689"/>
      <c r="O47" s="689"/>
      <c r="P47" s="689"/>
      <c r="Q47" s="689"/>
      <c r="R47" s="689"/>
      <c r="S47" s="689"/>
      <c r="T47" s="689"/>
      <c r="U47" s="689"/>
      <c r="V47" s="689"/>
      <c r="W47" s="689"/>
      <c r="X47" s="689"/>
      <c r="Y47" s="689"/>
      <c r="Z47" s="689"/>
      <c r="AA47" s="690"/>
      <c r="AB47" s="190"/>
    </row>
    <row r="48" spans="2:28" s="109" customFormat="1" ht="10.5" customHeight="1" x14ac:dyDescent="0.2">
      <c r="B48" s="171"/>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190"/>
    </row>
    <row r="49" spans="2:28" s="109" customFormat="1" ht="12" x14ac:dyDescent="0.2">
      <c r="B49" s="171"/>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190"/>
    </row>
    <row r="50" spans="2:28" s="109" customFormat="1" ht="10.5" customHeight="1" x14ac:dyDescent="0.2">
      <c r="B50" s="171"/>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190"/>
    </row>
    <row r="51" spans="2:28" s="109" customFormat="1" ht="14.25" customHeight="1" x14ac:dyDescent="0.2">
      <c r="B51" s="171"/>
      <c r="C51" s="691"/>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3"/>
      <c r="AB51" s="190"/>
    </row>
    <row r="52" spans="2:28" s="109" customFormat="1" ht="17.25" customHeight="1" x14ac:dyDescent="0.2">
      <c r="B52" s="171"/>
      <c r="C52" s="691"/>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3"/>
      <c r="AB52" s="190"/>
    </row>
    <row r="53" spans="2:28" s="109" customFormat="1" ht="14.25" customHeight="1" x14ac:dyDescent="0.2">
      <c r="B53" s="171"/>
      <c r="C53" s="691"/>
      <c r="D53" s="692"/>
      <c r="E53" s="692"/>
      <c r="F53" s="692"/>
      <c r="G53" s="692"/>
      <c r="H53" s="692"/>
      <c r="I53" s="692"/>
      <c r="J53" s="692"/>
      <c r="K53" s="692"/>
      <c r="L53" s="692"/>
      <c r="M53" s="692"/>
      <c r="N53" s="692"/>
      <c r="O53" s="692"/>
      <c r="P53" s="692"/>
      <c r="Q53" s="692"/>
      <c r="R53" s="692"/>
      <c r="S53" s="692"/>
      <c r="T53" s="692"/>
      <c r="U53" s="692"/>
      <c r="V53" s="692"/>
      <c r="W53" s="692"/>
      <c r="X53" s="692"/>
      <c r="Y53" s="692"/>
      <c r="Z53" s="692"/>
      <c r="AA53" s="693"/>
      <c r="AB53" s="190"/>
    </row>
    <row r="54" spans="2:28" s="109" customFormat="1" ht="17.45" customHeight="1" x14ac:dyDescent="0.2">
      <c r="B54" s="171"/>
      <c r="C54" s="691"/>
      <c r="D54" s="692"/>
      <c r="E54" s="692"/>
      <c r="F54" s="692"/>
      <c r="G54" s="692"/>
      <c r="H54" s="692"/>
      <c r="I54" s="692"/>
      <c r="J54" s="692"/>
      <c r="K54" s="692"/>
      <c r="L54" s="692"/>
      <c r="M54" s="692"/>
      <c r="N54" s="692"/>
      <c r="O54" s="692"/>
      <c r="P54" s="692"/>
      <c r="Q54" s="692"/>
      <c r="R54" s="692"/>
      <c r="S54" s="692"/>
      <c r="T54" s="692"/>
      <c r="U54" s="692"/>
      <c r="V54" s="692"/>
      <c r="W54" s="692"/>
      <c r="X54" s="692"/>
      <c r="Y54" s="692"/>
      <c r="Z54" s="692"/>
      <c r="AA54" s="693"/>
      <c r="AB54" s="190"/>
    </row>
    <row r="55" spans="2:28" s="109" customFormat="1" ht="24.6" customHeight="1" thickBot="1" x14ac:dyDescent="0.25">
      <c r="B55" s="171"/>
      <c r="C55" s="694"/>
      <c r="D55" s="695"/>
      <c r="E55" s="695"/>
      <c r="F55" s="695"/>
      <c r="G55" s="695"/>
      <c r="H55" s="695"/>
      <c r="I55" s="695"/>
      <c r="J55" s="695"/>
      <c r="K55" s="695"/>
      <c r="L55" s="695"/>
      <c r="M55" s="695"/>
      <c r="N55" s="695"/>
      <c r="O55" s="695"/>
      <c r="P55" s="695"/>
      <c r="Q55" s="695"/>
      <c r="R55" s="695"/>
      <c r="S55" s="695"/>
      <c r="T55" s="695"/>
      <c r="U55" s="695"/>
      <c r="V55" s="695"/>
      <c r="W55" s="695"/>
      <c r="X55" s="695"/>
      <c r="Y55" s="695"/>
      <c r="Z55" s="695"/>
      <c r="AA55" s="696"/>
      <c r="AB55" s="190"/>
    </row>
    <row r="56" spans="2:28" s="109" customFormat="1" ht="12" x14ac:dyDescent="0.2">
      <c r="B56" s="172"/>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191"/>
    </row>
    <row r="57" spans="2:28" s="109" customFormat="1" ht="12.75" thickBot="1" x14ac:dyDescent="0.25">
      <c r="B57" s="173"/>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192"/>
    </row>
    <row r="58" spans="2:28" s="109" customFormat="1" ht="12" x14ac:dyDescent="0.2">
      <c r="B58" s="174"/>
      <c r="C58" s="697" t="s">
        <v>45</v>
      </c>
      <c r="D58" s="698"/>
      <c r="E58" s="698"/>
      <c r="F58" s="698"/>
      <c r="G58" s="699"/>
      <c r="H58" s="697" t="s">
        <v>71</v>
      </c>
      <c r="I58" s="699"/>
      <c r="J58" s="697" t="s">
        <v>72</v>
      </c>
      <c r="K58" s="698"/>
      <c r="L58" s="698"/>
      <c r="M58" s="699"/>
      <c r="N58" s="697" t="s">
        <v>106</v>
      </c>
      <c r="O58" s="698"/>
      <c r="P58" s="698"/>
      <c r="Q58" s="698"/>
      <c r="R58" s="698"/>
      <c r="S58" s="698"/>
      <c r="T58" s="698"/>
      <c r="U58" s="699"/>
      <c r="V58" s="703" t="s">
        <v>74</v>
      </c>
      <c r="W58" s="703"/>
      <c r="X58" s="703"/>
      <c r="Y58" s="703"/>
      <c r="Z58" s="703"/>
      <c r="AA58" s="704"/>
      <c r="AB58" s="193"/>
    </row>
    <row r="59" spans="2:28" s="109" customFormat="1" ht="12" x14ac:dyDescent="0.2">
      <c r="B59" s="175"/>
      <c r="C59" s="700"/>
      <c r="D59" s="701"/>
      <c r="E59" s="701"/>
      <c r="F59" s="701"/>
      <c r="G59" s="702"/>
      <c r="H59" s="700"/>
      <c r="I59" s="702"/>
      <c r="J59" s="700"/>
      <c r="K59" s="701"/>
      <c r="L59" s="701"/>
      <c r="M59" s="702"/>
      <c r="N59" s="700"/>
      <c r="O59" s="701"/>
      <c r="P59" s="701"/>
      <c r="Q59" s="701"/>
      <c r="R59" s="701"/>
      <c r="S59" s="701"/>
      <c r="T59" s="701"/>
      <c r="U59" s="702"/>
      <c r="V59" s="705"/>
      <c r="W59" s="705"/>
      <c r="X59" s="705"/>
      <c r="Y59" s="705"/>
      <c r="Z59" s="705"/>
      <c r="AA59" s="706"/>
      <c r="AB59" s="193"/>
    </row>
    <row r="60" spans="2:28" s="109" customFormat="1" ht="12.75" thickBot="1" x14ac:dyDescent="0.25">
      <c r="B60" s="175"/>
      <c r="C60" s="807"/>
      <c r="D60" s="808"/>
      <c r="E60" s="808"/>
      <c r="F60" s="808"/>
      <c r="G60" s="809"/>
      <c r="H60" s="807"/>
      <c r="I60" s="809"/>
      <c r="J60" s="807"/>
      <c r="K60" s="808"/>
      <c r="L60" s="808"/>
      <c r="M60" s="809"/>
      <c r="N60" s="807"/>
      <c r="O60" s="808"/>
      <c r="P60" s="808"/>
      <c r="Q60" s="808"/>
      <c r="R60" s="808"/>
      <c r="S60" s="808"/>
      <c r="T60" s="808"/>
      <c r="U60" s="809"/>
      <c r="V60" s="810"/>
      <c r="W60" s="810"/>
      <c r="X60" s="810"/>
      <c r="Y60" s="810"/>
      <c r="Z60" s="810"/>
      <c r="AA60" s="811"/>
      <c r="AB60" s="193"/>
    </row>
    <row r="61" spans="2:28" s="109" customFormat="1" ht="97.5" customHeight="1" x14ac:dyDescent="0.2">
      <c r="B61" s="174"/>
      <c r="C61" s="1763" t="s">
        <v>518</v>
      </c>
      <c r="D61" s="1764"/>
      <c r="E61" s="1764"/>
      <c r="F61" s="1764"/>
      <c r="G61" s="1764"/>
      <c r="H61" s="1765">
        <v>0.71460000000000001</v>
      </c>
      <c r="I61" s="1766"/>
      <c r="J61" s="1765">
        <v>0.77859999999999996</v>
      </c>
      <c r="K61" s="1766"/>
      <c r="L61" s="1766"/>
      <c r="M61" s="1766"/>
      <c r="N61" s="1729" t="s">
        <v>598</v>
      </c>
      <c r="O61" s="1725"/>
      <c r="P61" s="1725"/>
      <c r="Q61" s="1725"/>
      <c r="R61" s="1725"/>
      <c r="S61" s="1725"/>
      <c r="T61" s="1725"/>
      <c r="U61" s="1726"/>
      <c r="V61" s="1729" t="s">
        <v>599</v>
      </c>
      <c r="W61" s="1725"/>
      <c r="X61" s="1725"/>
      <c r="Y61" s="1725"/>
      <c r="Z61" s="1725"/>
      <c r="AA61" s="1827"/>
      <c r="AB61" s="194"/>
    </row>
    <row r="62" spans="2:28" ht="97.5" customHeight="1" x14ac:dyDescent="0.2">
      <c r="B62" s="41"/>
      <c r="C62" s="1832" t="s">
        <v>600</v>
      </c>
      <c r="D62" s="1833"/>
      <c r="E62" s="1833"/>
      <c r="F62" s="1833"/>
      <c r="G62" s="1833"/>
      <c r="H62" s="1831">
        <v>0.74029999999999996</v>
      </c>
      <c r="I62" s="1773"/>
      <c r="J62" s="1831">
        <v>0.62960000000000005</v>
      </c>
      <c r="K62" s="1773"/>
      <c r="L62" s="1773"/>
      <c r="M62" s="1773"/>
      <c r="N62" s="1729" t="s">
        <v>601</v>
      </c>
      <c r="O62" s="1725"/>
      <c r="P62" s="1725"/>
      <c r="Q62" s="1725"/>
      <c r="R62" s="1725"/>
      <c r="S62" s="1725"/>
      <c r="T62" s="1725"/>
      <c r="U62" s="1726"/>
      <c r="V62" s="1729" t="s">
        <v>602</v>
      </c>
      <c r="W62" s="1725"/>
      <c r="X62" s="1725"/>
      <c r="Y62" s="1725"/>
      <c r="Z62" s="1725"/>
      <c r="AA62" s="1827"/>
      <c r="AB62" s="44"/>
    </row>
    <row r="63" spans="2:28" ht="75.75" customHeight="1" x14ac:dyDescent="0.2">
      <c r="B63" s="41"/>
      <c r="C63" s="1828"/>
      <c r="D63" s="1829"/>
      <c r="E63" s="1829"/>
      <c r="F63" s="1829"/>
      <c r="G63" s="1830"/>
      <c r="H63" s="1831"/>
      <c r="I63" s="1773"/>
      <c r="J63" s="1705"/>
      <c r="K63" s="1037"/>
      <c r="L63" s="1037"/>
      <c r="M63" s="1037"/>
      <c r="N63" s="1729"/>
      <c r="O63" s="1725"/>
      <c r="P63" s="1725"/>
      <c r="Q63" s="1725"/>
      <c r="R63" s="1725"/>
      <c r="S63" s="1725"/>
      <c r="T63" s="1725"/>
      <c r="U63" s="1726"/>
      <c r="V63" s="1729"/>
      <c r="W63" s="1725"/>
      <c r="X63" s="1725"/>
      <c r="Y63" s="1725"/>
      <c r="Z63" s="1725"/>
      <c r="AA63" s="1827"/>
      <c r="AB63" s="44"/>
    </row>
    <row r="64" spans="2:28" ht="75.75" customHeight="1" x14ac:dyDescent="0.2">
      <c r="B64" s="45"/>
      <c r="C64" s="1828"/>
      <c r="D64" s="1829"/>
      <c r="E64" s="1829"/>
      <c r="F64" s="1829"/>
      <c r="G64" s="1830"/>
      <c r="H64" s="1831"/>
      <c r="I64" s="1773"/>
      <c r="J64" s="1705"/>
      <c r="K64" s="1037"/>
      <c r="L64" s="1037"/>
      <c r="M64" s="1037"/>
      <c r="N64" s="1729"/>
      <c r="O64" s="1725"/>
      <c r="P64" s="1725"/>
      <c r="Q64" s="1725"/>
      <c r="R64" s="1725"/>
      <c r="S64" s="1725"/>
      <c r="T64" s="1725"/>
      <c r="U64" s="1726"/>
      <c r="V64" s="1729"/>
      <c r="W64" s="1725"/>
      <c r="X64" s="1725"/>
      <c r="Y64" s="1725"/>
      <c r="Z64" s="1725"/>
      <c r="AA64" s="1827"/>
      <c r="AB64" s="46"/>
    </row>
    <row r="103" ht="6" customHeight="1" x14ac:dyDescent="0.2"/>
  </sheetData>
  <mergeCells count="101">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58:G60"/>
    <mergeCell ref="H58:I60"/>
    <mergeCell ref="J58:M60"/>
    <mergeCell ref="N58:U60"/>
    <mergeCell ref="V58:AA60"/>
    <mergeCell ref="C61:G61"/>
    <mergeCell ref="H61:I61"/>
    <mergeCell ref="J61:M61"/>
    <mergeCell ref="N61:U61"/>
    <mergeCell ref="V61:AA61"/>
    <mergeCell ref="C41:G41"/>
    <mergeCell ref="K41:AA41"/>
    <mergeCell ref="C42:G42"/>
    <mergeCell ref="K42:AA42"/>
    <mergeCell ref="C45:AA46"/>
    <mergeCell ref="C47: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60" min="1" max="27"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24"/>
  <sheetViews>
    <sheetView showGridLines="0" view="pageBreakPreview" topLeftCell="A35" zoomScaleNormal="100" zoomScaleSheetLayoutView="100" zoomScalePageLayoutView="70" workbookViewId="0">
      <selection activeCell="J43" sqref="J43"/>
    </sheetView>
  </sheetViews>
  <sheetFormatPr baseColWidth="10" defaultColWidth="3.7109375" defaultRowHeight="14.25" x14ac:dyDescent="0.2"/>
  <cols>
    <col min="1" max="1" width="3.7109375" style="2"/>
    <col min="2" max="2" width="1.42578125" style="2" customWidth="1"/>
    <col min="3" max="6" width="2.7109375" style="2" customWidth="1"/>
    <col min="7" max="7" width="6.140625" style="2" customWidth="1"/>
    <col min="8" max="10" width="15.7109375" style="2" customWidth="1"/>
    <col min="11" max="19" width="3.28515625" style="2" customWidth="1"/>
    <col min="20" max="20" width="4.7109375" style="2" customWidth="1"/>
    <col min="21" max="22" width="6.7109375" style="2" customWidth="1"/>
    <col min="23" max="23" width="4.7109375" style="2" customWidth="1"/>
    <col min="24" max="27" width="5" style="2" customWidth="1"/>
    <col min="28" max="28" width="1.42578125" style="2" customWidth="1"/>
    <col min="29" max="16384" width="3.7109375" style="2"/>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customHeight="1" x14ac:dyDescent="0.2">
      <c r="B3" s="635"/>
      <c r="C3" s="636"/>
      <c r="D3" s="636"/>
      <c r="E3" s="636"/>
      <c r="F3" s="636"/>
      <c r="G3" s="636"/>
      <c r="H3" s="641" t="s">
        <v>1</v>
      </c>
      <c r="I3" s="641"/>
      <c r="J3" s="641"/>
      <c r="K3" s="641"/>
      <c r="L3" s="641"/>
      <c r="M3" s="641"/>
      <c r="N3" s="641"/>
      <c r="O3" s="641"/>
      <c r="P3" s="641" t="s">
        <v>2</v>
      </c>
      <c r="Q3" s="641"/>
      <c r="R3" s="641" t="s">
        <v>2</v>
      </c>
      <c r="S3" s="641"/>
      <c r="T3" s="641"/>
      <c r="U3" s="641"/>
      <c r="V3" s="641"/>
      <c r="W3" s="641"/>
      <c r="X3" s="641"/>
      <c r="Y3" s="641"/>
      <c r="Z3" s="641"/>
      <c r="AA3" s="641"/>
      <c r="AB3" s="642"/>
    </row>
    <row r="4" spans="2:28" ht="15.75" customHeight="1"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9.9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5</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9.9499999999999993"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10</v>
      </c>
      <c r="S11" s="623"/>
      <c r="T11" s="623"/>
      <c r="U11" s="624"/>
      <c r="V11" s="598">
        <v>4</v>
      </c>
      <c r="W11" s="625"/>
      <c r="X11" s="625"/>
      <c r="Y11" s="625"/>
      <c r="Z11" s="625"/>
      <c r="AA11" s="626"/>
      <c r="AB11" s="10"/>
    </row>
    <row r="12" spans="2:28" ht="9.9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99" t="s">
        <v>11</v>
      </c>
      <c r="D13" s="600"/>
      <c r="E13" s="600"/>
      <c r="F13" s="600"/>
      <c r="G13" s="600"/>
      <c r="H13" s="601"/>
      <c r="I13" s="657" t="s">
        <v>12</v>
      </c>
      <c r="J13" s="658"/>
      <c r="K13" s="658"/>
      <c r="L13" s="658"/>
      <c r="M13" s="658"/>
      <c r="N13" s="658"/>
      <c r="O13" s="658"/>
      <c r="P13" s="658"/>
      <c r="Q13" s="658"/>
      <c r="R13" s="658"/>
      <c r="S13" s="659"/>
      <c r="T13" s="599" t="s">
        <v>13</v>
      </c>
      <c r="U13" s="600"/>
      <c r="V13" s="600"/>
      <c r="W13" s="600"/>
      <c r="X13" s="600"/>
      <c r="Y13" s="600"/>
      <c r="Z13" s="600"/>
      <c r="AA13" s="601"/>
      <c r="AB13" s="16"/>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14</v>
      </c>
      <c r="U14" s="612"/>
      <c r="V14" s="612"/>
      <c r="W14" s="612"/>
      <c r="X14" s="612"/>
      <c r="Y14" s="612"/>
      <c r="Z14" s="612"/>
      <c r="AA14" s="613"/>
      <c r="AB14" s="16"/>
    </row>
    <row r="15" spans="2:28" ht="9.9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146.25" customHeight="1" thickBot="1" x14ac:dyDescent="0.25">
      <c r="B16" s="14"/>
      <c r="C16" s="558" t="s">
        <v>15</v>
      </c>
      <c r="D16" s="559"/>
      <c r="E16" s="559"/>
      <c r="F16" s="559"/>
      <c r="G16" s="559"/>
      <c r="H16" s="560"/>
      <c r="I16" s="1712" t="s">
        <v>16</v>
      </c>
      <c r="J16" s="1713"/>
      <c r="K16" s="1713"/>
      <c r="L16" s="1713"/>
      <c r="M16" s="1713"/>
      <c r="N16" s="1713"/>
      <c r="O16" s="1713"/>
      <c r="P16" s="1713"/>
      <c r="Q16" s="1713"/>
      <c r="R16" s="1713"/>
      <c r="S16" s="1713"/>
      <c r="T16" s="1713"/>
      <c r="U16" s="1713"/>
      <c r="V16" s="1713"/>
      <c r="W16" s="1713"/>
      <c r="X16" s="1713"/>
      <c r="Y16" s="1713"/>
      <c r="Z16" s="1713"/>
      <c r="AA16" s="1714"/>
      <c r="AB16" s="16"/>
    </row>
    <row r="17" spans="2:39" ht="9.9499999999999993"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9" ht="63.75" customHeight="1" thickBot="1" x14ac:dyDescent="0.25">
      <c r="B18" s="14"/>
      <c r="C18" s="558" t="s">
        <v>17</v>
      </c>
      <c r="D18" s="559"/>
      <c r="E18" s="559"/>
      <c r="F18" s="559"/>
      <c r="G18" s="559"/>
      <c r="H18" s="560"/>
      <c r="I18" s="1712" t="s">
        <v>18</v>
      </c>
      <c r="J18" s="1713"/>
      <c r="K18" s="1713"/>
      <c r="L18" s="1713"/>
      <c r="M18" s="1713"/>
      <c r="N18" s="1713"/>
      <c r="O18" s="1713"/>
      <c r="P18" s="1713"/>
      <c r="Q18" s="1713"/>
      <c r="R18" s="1713"/>
      <c r="S18" s="1713"/>
      <c r="T18" s="1713"/>
      <c r="U18" s="1713"/>
      <c r="V18" s="1713"/>
      <c r="W18" s="1713"/>
      <c r="X18" s="1713"/>
      <c r="Y18" s="1713"/>
      <c r="Z18" s="1713"/>
      <c r="AA18" s="1714"/>
      <c r="AB18" s="16"/>
      <c r="AD18" s="1894"/>
      <c r="AE18" s="1894"/>
      <c r="AF18" s="1894"/>
      <c r="AG18" s="1894"/>
      <c r="AH18" s="1894"/>
      <c r="AI18" s="1894"/>
      <c r="AJ18" s="1894"/>
      <c r="AK18" s="1894"/>
      <c r="AL18" s="1894"/>
      <c r="AM18" s="1894"/>
    </row>
    <row r="19" spans="2:39" ht="9.9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9" ht="22.5" customHeight="1" x14ac:dyDescent="0.2">
      <c r="B20" s="14"/>
      <c r="C20" s="583" t="s">
        <v>19</v>
      </c>
      <c r="D20" s="584"/>
      <c r="E20" s="584"/>
      <c r="F20" s="584"/>
      <c r="G20" s="584"/>
      <c r="H20" s="585"/>
      <c r="I20" s="589" t="s">
        <v>20</v>
      </c>
      <c r="J20" s="590"/>
      <c r="K20" s="590"/>
      <c r="L20" s="591"/>
      <c r="M20" s="574" t="s">
        <v>21</v>
      </c>
      <c r="N20" s="575"/>
      <c r="O20" s="575"/>
      <c r="P20" s="575"/>
      <c r="Q20" s="575"/>
      <c r="R20" s="575"/>
      <c r="S20" s="576"/>
      <c r="T20" s="574" t="s">
        <v>22</v>
      </c>
      <c r="U20" s="575"/>
      <c r="V20" s="575"/>
      <c r="W20" s="575"/>
      <c r="X20" s="575"/>
      <c r="Y20" s="575"/>
      <c r="Z20" s="575"/>
      <c r="AA20" s="576"/>
      <c r="AB20" s="16"/>
    </row>
    <row r="21" spans="2:39" ht="17.25" customHeight="1" thickBot="1" x14ac:dyDescent="0.25">
      <c r="B21" s="14"/>
      <c r="C21" s="586"/>
      <c r="D21" s="587"/>
      <c r="E21" s="587"/>
      <c r="F21" s="587"/>
      <c r="G21" s="587"/>
      <c r="H21" s="588"/>
      <c r="I21" s="592"/>
      <c r="J21" s="593"/>
      <c r="K21" s="593"/>
      <c r="L21" s="594"/>
      <c r="M21" s="779" t="s">
        <v>23</v>
      </c>
      <c r="N21" s="780"/>
      <c r="O21" s="780"/>
      <c r="P21" s="780"/>
      <c r="Q21" s="780"/>
      <c r="R21" s="780"/>
      <c r="S21" s="781"/>
      <c r="T21" s="1895" t="s">
        <v>24</v>
      </c>
      <c r="U21" s="780"/>
      <c r="V21" s="780"/>
      <c r="W21" s="780"/>
      <c r="X21" s="780"/>
      <c r="Y21" s="780"/>
      <c r="Z21" s="780"/>
      <c r="AA21" s="781"/>
      <c r="AB21" s="16"/>
    </row>
    <row r="22" spans="2:39" ht="9.9499999999999993"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9" ht="31.5" customHeight="1" thickBot="1" x14ac:dyDescent="0.25">
      <c r="B23" s="14"/>
      <c r="C23" s="574" t="s">
        <v>25</v>
      </c>
      <c r="D23" s="575"/>
      <c r="E23" s="575"/>
      <c r="F23" s="575"/>
      <c r="G23" s="575"/>
      <c r="H23" s="575"/>
      <c r="I23" s="576"/>
      <c r="J23" s="738" t="s">
        <v>26</v>
      </c>
      <c r="K23" s="739"/>
      <c r="L23" s="739"/>
      <c r="M23" s="739"/>
      <c r="N23" s="739"/>
      <c r="O23" s="739"/>
      <c r="P23" s="743"/>
      <c r="Q23" s="738" t="s">
        <v>27</v>
      </c>
      <c r="R23" s="739"/>
      <c r="S23" s="739"/>
      <c r="T23" s="739"/>
      <c r="U23" s="739"/>
      <c r="V23" s="739"/>
      <c r="W23" s="739"/>
      <c r="X23" s="739"/>
      <c r="Y23" s="739"/>
      <c r="Z23" s="739"/>
      <c r="AA23" s="743"/>
      <c r="AB23" s="16"/>
    </row>
    <row r="24" spans="2:39" ht="32.25" customHeight="1" thickBot="1" x14ac:dyDescent="0.25">
      <c r="B24" s="14"/>
      <c r="C24" s="1042" t="s">
        <v>28</v>
      </c>
      <c r="D24" s="1043"/>
      <c r="E24" s="1043"/>
      <c r="F24" s="1043"/>
      <c r="G24" s="1043"/>
      <c r="H24" s="1043"/>
      <c r="I24" s="1888"/>
      <c r="J24" s="855" t="s">
        <v>29</v>
      </c>
      <c r="K24" s="1889"/>
      <c r="L24" s="1889"/>
      <c r="M24" s="1889"/>
      <c r="N24" s="1889"/>
      <c r="O24" s="1889"/>
      <c r="P24" s="1890"/>
      <c r="Q24" s="1891" t="s">
        <v>30</v>
      </c>
      <c r="R24" s="1892"/>
      <c r="S24" s="1892"/>
      <c r="T24" s="1892"/>
      <c r="U24" s="1892"/>
      <c r="V24" s="1892"/>
      <c r="W24" s="1892"/>
      <c r="X24" s="1892"/>
      <c r="Y24" s="1892"/>
      <c r="Z24" s="1892"/>
      <c r="AA24" s="1893"/>
      <c r="AB24" s="16"/>
    </row>
    <row r="25" spans="2:39" ht="9.9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9" ht="60" customHeight="1" thickBot="1" x14ac:dyDescent="0.25">
      <c r="B26" s="14"/>
      <c r="C26" s="738" t="s">
        <v>31</v>
      </c>
      <c r="D26" s="739"/>
      <c r="E26" s="739"/>
      <c r="F26" s="739"/>
      <c r="G26" s="739"/>
      <c r="H26" s="743"/>
      <c r="I26" s="855"/>
      <c r="J26" s="1889"/>
      <c r="K26" s="1889"/>
      <c r="L26" s="1889"/>
      <c r="M26" s="1889"/>
      <c r="N26" s="1889"/>
      <c r="O26" s="1889"/>
      <c r="P26" s="1889"/>
      <c r="Q26" s="1889"/>
      <c r="R26" s="1889"/>
      <c r="S26" s="1889"/>
      <c r="T26" s="1889"/>
      <c r="U26" s="1889"/>
      <c r="V26" s="1889"/>
      <c r="W26" s="1889"/>
      <c r="X26" s="1889"/>
      <c r="Y26" s="1889"/>
      <c r="Z26" s="1889"/>
      <c r="AA26" s="1890"/>
      <c r="AB26" s="16"/>
    </row>
    <row r="27" spans="2:39" ht="9.9499999999999993"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9" ht="37.5" customHeight="1" thickBot="1" x14ac:dyDescent="0.25">
      <c r="B28" s="14"/>
      <c r="C28" s="738" t="s">
        <v>32</v>
      </c>
      <c r="D28" s="739"/>
      <c r="E28" s="739"/>
      <c r="F28" s="739"/>
      <c r="G28" s="739"/>
      <c r="H28" s="743"/>
      <c r="I28" s="564">
        <v>0.95</v>
      </c>
      <c r="J28" s="624"/>
      <c r="K28" s="1885" t="s">
        <v>33</v>
      </c>
      <c r="L28" s="1886"/>
      <c r="M28" s="1886"/>
      <c r="N28" s="1887"/>
      <c r="O28" s="568" t="s">
        <v>34</v>
      </c>
      <c r="P28" s="569"/>
      <c r="Q28" s="569"/>
      <c r="R28" s="570"/>
      <c r="S28" s="18"/>
      <c r="T28" s="568" t="s">
        <v>35</v>
      </c>
      <c r="U28" s="569"/>
      <c r="V28" s="570"/>
      <c r="W28" s="19" t="s">
        <v>36</v>
      </c>
      <c r="X28" s="568" t="s">
        <v>37</v>
      </c>
      <c r="Y28" s="569"/>
      <c r="Z28" s="570"/>
      <c r="AA28" s="19"/>
      <c r="AB28" s="16"/>
    </row>
    <row r="29" spans="2:39" ht="9.9499999999999993"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ht="15" customHeight="1" x14ac:dyDescent="0.25">
      <c r="B30" s="14"/>
      <c r="C30" s="541" t="s">
        <v>38</v>
      </c>
      <c r="D30" s="542"/>
      <c r="E30" s="542"/>
      <c r="F30" s="542"/>
      <c r="G30" s="542"/>
      <c r="H30" s="542"/>
      <c r="I30" s="542"/>
      <c r="J30" s="543"/>
      <c r="K30" s="1871" t="s">
        <v>39</v>
      </c>
      <c r="L30" s="1872"/>
      <c r="M30" s="1872"/>
      <c r="N30" s="1872"/>
      <c r="O30" s="1872"/>
      <c r="P30" s="1872"/>
      <c r="Q30" s="1872"/>
      <c r="R30" s="1873"/>
      <c r="S30" s="1874" t="s">
        <v>40</v>
      </c>
      <c r="T30" s="1875"/>
      <c r="U30" s="1875"/>
      <c r="V30" s="1875"/>
      <c r="W30" s="1876"/>
      <c r="X30" s="1877" t="s">
        <v>41</v>
      </c>
      <c r="Y30" s="1878"/>
      <c r="Z30" s="1878"/>
      <c r="AA30" s="1879"/>
      <c r="AB30" s="16"/>
    </row>
    <row r="31" spans="2:39" ht="14.25" customHeight="1" x14ac:dyDescent="0.2">
      <c r="B31" s="14"/>
      <c r="C31" s="544"/>
      <c r="D31" s="545"/>
      <c r="E31" s="545"/>
      <c r="F31" s="545"/>
      <c r="G31" s="545"/>
      <c r="H31" s="545"/>
      <c r="I31" s="545"/>
      <c r="J31" s="546"/>
      <c r="K31" s="1880" t="s">
        <v>42</v>
      </c>
      <c r="L31" s="1881"/>
      <c r="M31" s="1881"/>
      <c r="N31" s="1882"/>
      <c r="O31" s="1883" t="s">
        <v>43</v>
      </c>
      <c r="P31" s="1881"/>
      <c r="Q31" s="1881"/>
      <c r="R31" s="1882"/>
      <c r="S31" s="1883" t="s">
        <v>42</v>
      </c>
      <c r="T31" s="1882"/>
      <c r="U31" s="1883" t="s">
        <v>43</v>
      </c>
      <c r="V31" s="1881"/>
      <c r="W31" s="1882"/>
      <c r="X31" s="1883" t="s">
        <v>42</v>
      </c>
      <c r="Y31" s="1882"/>
      <c r="Z31" s="1883" t="s">
        <v>43</v>
      </c>
      <c r="AA31" s="1884"/>
      <c r="AB31" s="16"/>
    </row>
    <row r="32" spans="2:39" ht="15" customHeight="1" thickBot="1" x14ac:dyDescent="0.25">
      <c r="B32" s="14"/>
      <c r="C32" s="547"/>
      <c r="D32" s="548"/>
      <c r="E32" s="548"/>
      <c r="F32" s="548"/>
      <c r="G32" s="548"/>
      <c r="H32" s="548"/>
      <c r="I32" s="548"/>
      <c r="J32" s="549"/>
      <c r="K32" s="779">
        <v>0</v>
      </c>
      <c r="L32" s="780"/>
      <c r="M32" s="780"/>
      <c r="N32" s="969"/>
      <c r="O32" s="1870">
        <v>79</v>
      </c>
      <c r="P32" s="780"/>
      <c r="Q32" s="780"/>
      <c r="R32" s="969"/>
      <c r="S32" s="1870">
        <v>80</v>
      </c>
      <c r="T32" s="969"/>
      <c r="U32" s="1870">
        <v>94</v>
      </c>
      <c r="V32" s="780"/>
      <c r="W32" s="969"/>
      <c r="X32" s="1870">
        <v>95</v>
      </c>
      <c r="Y32" s="969"/>
      <c r="Z32" s="1870">
        <v>100</v>
      </c>
      <c r="AA32" s="781"/>
      <c r="AB32" s="16"/>
    </row>
    <row r="33" spans="2:28" ht="9.9499999999999993"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4.25" customHeight="1" x14ac:dyDescent="0.2">
      <c r="B34" s="20"/>
      <c r="C34" s="1859" t="s">
        <v>44</v>
      </c>
      <c r="D34" s="1860"/>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1861"/>
      <c r="AB34" s="16"/>
    </row>
    <row r="35" spans="2:28" s="21" customFormat="1" ht="12" customHeight="1" thickBot="1" x14ac:dyDescent="0.25">
      <c r="B35" s="20"/>
      <c r="C35" s="1862"/>
      <c r="D35" s="1863"/>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4"/>
      <c r="AB35" s="16"/>
    </row>
    <row r="36" spans="2:28" s="21" customFormat="1" ht="15" customHeight="1" x14ac:dyDescent="0.2">
      <c r="B36" s="20"/>
      <c r="C36" s="1859" t="s">
        <v>45</v>
      </c>
      <c r="D36" s="1860"/>
      <c r="E36" s="1860"/>
      <c r="F36" s="1860"/>
      <c r="G36" s="1861"/>
      <c r="H36" s="1868" t="s">
        <v>46</v>
      </c>
      <c r="I36" s="1868" t="s">
        <v>47</v>
      </c>
      <c r="J36" s="1868" t="s">
        <v>48</v>
      </c>
      <c r="K36" s="1859" t="s">
        <v>49</v>
      </c>
      <c r="L36" s="1860"/>
      <c r="M36" s="1860"/>
      <c r="N36" s="1860"/>
      <c r="O36" s="1860"/>
      <c r="P36" s="1860"/>
      <c r="Q36" s="1860"/>
      <c r="R36" s="1860"/>
      <c r="S36" s="1860"/>
      <c r="T36" s="1860"/>
      <c r="U36" s="1860"/>
      <c r="V36" s="1860"/>
      <c r="W36" s="1860"/>
      <c r="X36" s="1860"/>
      <c r="Y36" s="1860"/>
      <c r="Z36" s="1860"/>
      <c r="AA36" s="1861"/>
      <c r="AB36" s="16"/>
    </row>
    <row r="37" spans="2:28" s="21" customFormat="1" ht="102.95" customHeight="1" x14ac:dyDescent="0.2">
      <c r="B37" s="20"/>
      <c r="C37" s="1865"/>
      <c r="D37" s="1866"/>
      <c r="E37" s="1866"/>
      <c r="F37" s="1866"/>
      <c r="G37" s="1867"/>
      <c r="H37" s="1869"/>
      <c r="I37" s="1869"/>
      <c r="J37" s="1869"/>
      <c r="K37" s="1865"/>
      <c r="L37" s="1866"/>
      <c r="M37" s="1866"/>
      <c r="N37" s="1866"/>
      <c r="O37" s="1866"/>
      <c r="P37" s="1866"/>
      <c r="Q37" s="1866"/>
      <c r="R37" s="1866"/>
      <c r="S37" s="1866"/>
      <c r="T37" s="1866"/>
      <c r="U37" s="1866"/>
      <c r="V37" s="1866"/>
      <c r="W37" s="1866"/>
      <c r="X37" s="1866"/>
      <c r="Y37" s="1866"/>
      <c r="Z37" s="1866"/>
      <c r="AA37" s="1867"/>
      <c r="AB37" s="1856"/>
    </row>
    <row r="38" spans="2:28" s="21" customFormat="1" ht="240.95" customHeight="1" x14ac:dyDescent="0.2">
      <c r="B38" s="20"/>
      <c r="C38" s="1853" t="s">
        <v>50</v>
      </c>
      <c r="D38" s="1406"/>
      <c r="E38" s="1406"/>
      <c r="F38" s="1406"/>
      <c r="G38" s="1406"/>
      <c r="H38" s="23">
        <v>4249</v>
      </c>
      <c r="I38" s="23">
        <v>4249</v>
      </c>
      <c r="J38" s="24">
        <f>H38/I38</f>
        <v>1</v>
      </c>
      <c r="K38" s="1857" t="s">
        <v>51</v>
      </c>
      <c r="L38" s="1857"/>
      <c r="M38" s="1857"/>
      <c r="N38" s="1857"/>
      <c r="O38" s="1857"/>
      <c r="P38" s="1857"/>
      <c r="Q38" s="1857"/>
      <c r="R38" s="1857"/>
      <c r="S38" s="1857"/>
      <c r="T38" s="1857"/>
      <c r="U38" s="1857"/>
      <c r="V38" s="1857"/>
      <c r="W38" s="1857"/>
      <c r="X38" s="1857"/>
      <c r="Y38" s="1857"/>
      <c r="Z38" s="1857"/>
      <c r="AA38" s="1858"/>
      <c r="AB38" s="1856"/>
    </row>
    <row r="39" spans="2:28" s="21" customFormat="1" ht="240.95" customHeight="1" x14ac:dyDescent="0.2">
      <c r="B39" s="20"/>
      <c r="C39" s="1853" t="s">
        <v>52</v>
      </c>
      <c r="D39" s="1406"/>
      <c r="E39" s="1406"/>
      <c r="F39" s="1406"/>
      <c r="G39" s="1406"/>
      <c r="H39" s="23">
        <v>3400</v>
      </c>
      <c r="I39" s="23">
        <v>3400</v>
      </c>
      <c r="J39" s="24">
        <f t="shared" ref="J39:J49" si="0">H39/I39</f>
        <v>1</v>
      </c>
      <c r="K39" s="1857" t="s">
        <v>53</v>
      </c>
      <c r="L39" s="1854"/>
      <c r="M39" s="1854"/>
      <c r="N39" s="1854"/>
      <c r="O39" s="1854"/>
      <c r="P39" s="1854"/>
      <c r="Q39" s="1854"/>
      <c r="R39" s="1854"/>
      <c r="S39" s="1854"/>
      <c r="T39" s="1854"/>
      <c r="U39" s="1854"/>
      <c r="V39" s="1854"/>
      <c r="W39" s="1854"/>
      <c r="X39" s="1854"/>
      <c r="Y39" s="1854"/>
      <c r="Z39" s="1854"/>
      <c r="AA39" s="1855"/>
      <c r="AB39" s="16"/>
    </row>
    <row r="40" spans="2:28" s="21" customFormat="1" ht="240.95" customHeight="1" x14ac:dyDescent="0.2">
      <c r="B40" s="20"/>
      <c r="C40" s="1853" t="s">
        <v>54</v>
      </c>
      <c r="D40" s="1406"/>
      <c r="E40" s="1406"/>
      <c r="F40" s="1406"/>
      <c r="G40" s="1406"/>
      <c r="H40" s="25">
        <v>3505</v>
      </c>
      <c r="I40" s="23">
        <v>3505</v>
      </c>
      <c r="J40" s="24">
        <f t="shared" si="0"/>
        <v>1</v>
      </c>
      <c r="K40" s="1854" t="s">
        <v>55</v>
      </c>
      <c r="L40" s="1854"/>
      <c r="M40" s="1854"/>
      <c r="N40" s="1854"/>
      <c r="O40" s="1854"/>
      <c r="P40" s="1854"/>
      <c r="Q40" s="1854"/>
      <c r="R40" s="1854"/>
      <c r="S40" s="1854"/>
      <c r="T40" s="1854"/>
      <c r="U40" s="1854"/>
      <c r="V40" s="1854"/>
      <c r="W40" s="1854"/>
      <c r="X40" s="1854"/>
      <c r="Y40" s="1854"/>
      <c r="Z40" s="1854"/>
      <c r="AA40" s="1855"/>
      <c r="AB40" s="16"/>
    </row>
    <row r="41" spans="2:28" s="21" customFormat="1" ht="279.95" customHeight="1" x14ac:dyDescent="0.2">
      <c r="B41" s="20"/>
      <c r="C41" s="1853" t="s">
        <v>56</v>
      </c>
      <c r="D41" s="1406"/>
      <c r="E41" s="1406"/>
      <c r="F41" s="1406"/>
      <c r="G41" s="1406"/>
      <c r="H41" s="23">
        <v>3580</v>
      </c>
      <c r="I41" s="23">
        <v>3580</v>
      </c>
      <c r="J41" s="24">
        <f t="shared" si="0"/>
        <v>1</v>
      </c>
      <c r="K41" s="1854" t="s">
        <v>57</v>
      </c>
      <c r="L41" s="1854"/>
      <c r="M41" s="1854"/>
      <c r="N41" s="1854"/>
      <c r="O41" s="1854"/>
      <c r="P41" s="1854"/>
      <c r="Q41" s="1854"/>
      <c r="R41" s="1854"/>
      <c r="S41" s="1854"/>
      <c r="T41" s="1854"/>
      <c r="U41" s="1854"/>
      <c r="V41" s="1854"/>
      <c r="W41" s="1854"/>
      <c r="X41" s="1854"/>
      <c r="Y41" s="1854"/>
      <c r="Z41" s="1854"/>
      <c r="AA41" s="1855"/>
      <c r="AB41" s="16"/>
    </row>
    <row r="42" spans="2:28" s="21" customFormat="1" ht="279.95" customHeight="1" x14ac:dyDescent="0.2">
      <c r="B42" s="20"/>
      <c r="C42" s="1853" t="s">
        <v>58</v>
      </c>
      <c r="D42" s="1406"/>
      <c r="E42" s="1406"/>
      <c r="F42" s="1406"/>
      <c r="G42" s="1406"/>
      <c r="H42" s="23">
        <v>4107</v>
      </c>
      <c r="I42" s="23">
        <v>4107</v>
      </c>
      <c r="J42" s="24">
        <f t="shared" si="0"/>
        <v>1</v>
      </c>
      <c r="K42" s="1854" t="s">
        <v>59</v>
      </c>
      <c r="L42" s="1854"/>
      <c r="M42" s="1854"/>
      <c r="N42" s="1854"/>
      <c r="O42" s="1854"/>
      <c r="P42" s="1854"/>
      <c r="Q42" s="1854"/>
      <c r="R42" s="1854"/>
      <c r="S42" s="1854"/>
      <c r="T42" s="1854"/>
      <c r="U42" s="1854"/>
      <c r="V42" s="1854"/>
      <c r="W42" s="1854"/>
      <c r="X42" s="1854"/>
      <c r="Y42" s="1854"/>
      <c r="Z42" s="1854"/>
      <c r="AA42" s="1855"/>
      <c r="AB42" s="16"/>
    </row>
    <row r="43" spans="2:28" s="21" customFormat="1" ht="279.95" customHeight="1" x14ac:dyDescent="0.2">
      <c r="B43" s="20"/>
      <c r="C43" s="1853" t="s">
        <v>60</v>
      </c>
      <c r="D43" s="1406"/>
      <c r="E43" s="1406"/>
      <c r="F43" s="1406"/>
      <c r="G43" s="1406"/>
      <c r="H43" s="23">
        <v>3580</v>
      </c>
      <c r="I43" s="23">
        <v>3580</v>
      </c>
      <c r="J43" s="24">
        <f t="shared" si="0"/>
        <v>1</v>
      </c>
      <c r="K43" s="1854" t="s">
        <v>61</v>
      </c>
      <c r="L43" s="1854"/>
      <c r="M43" s="1854"/>
      <c r="N43" s="1854"/>
      <c r="O43" s="1854"/>
      <c r="P43" s="1854"/>
      <c r="Q43" s="1854"/>
      <c r="R43" s="1854"/>
      <c r="S43" s="1854"/>
      <c r="T43" s="1854"/>
      <c r="U43" s="1854"/>
      <c r="V43" s="1854"/>
      <c r="W43" s="1854"/>
      <c r="X43" s="1854"/>
      <c r="Y43" s="1854"/>
      <c r="Z43" s="1854"/>
      <c r="AA43" s="1855"/>
      <c r="AB43" s="16"/>
    </row>
    <row r="44" spans="2:28" s="21" customFormat="1" ht="279.95" customHeight="1" x14ac:dyDescent="0.2">
      <c r="B44" s="20"/>
      <c r="C44" s="1853" t="s">
        <v>62</v>
      </c>
      <c r="D44" s="1406"/>
      <c r="E44" s="1406"/>
      <c r="F44" s="1406"/>
      <c r="G44" s="1406"/>
      <c r="H44" s="23"/>
      <c r="I44" s="23"/>
      <c r="J44" s="24" t="e">
        <f t="shared" si="0"/>
        <v>#DIV/0!</v>
      </c>
      <c r="K44" s="1854"/>
      <c r="L44" s="1854"/>
      <c r="M44" s="1854"/>
      <c r="N44" s="1854"/>
      <c r="O44" s="1854"/>
      <c r="P44" s="1854"/>
      <c r="Q44" s="1854"/>
      <c r="R44" s="1854"/>
      <c r="S44" s="1854"/>
      <c r="T44" s="1854"/>
      <c r="U44" s="1854"/>
      <c r="V44" s="1854"/>
      <c r="W44" s="1854"/>
      <c r="X44" s="1854"/>
      <c r="Y44" s="1854"/>
      <c r="Z44" s="1854"/>
      <c r="AA44" s="1855"/>
      <c r="AB44" s="16"/>
    </row>
    <row r="45" spans="2:28" s="21" customFormat="1" ht="279.95" customHeight="1" x14ac:dyDescent="0.2">
      <c r="B45" s="20"/>
      <c r="C45" s="1853" t="s">
        <v>63</v>
      </c>
      <c r="D45" s="1406"/>
      <c r="E45" s="1406"/>
      <c r="F45" s="1406"/>
      <c r="G45" s="1406"/>
      <c r="H45" s="23"/>
      <c r="I45" s="23"/>
      <c r="J45" s="24" t="e">
        <f t="shared" si="0"/>
        <v>#DIV/0!</v>
      </c>
      <c r="K45" s="1854"/>
      <c r="L45" s="1854"/>
      <c r="M45" s="1854"/>
      <c r="N45" s="1854"/>
      <c r="O45" s="1854"/>
      <c r="P45" s="1854"/>
      <c r="Q45" s="1854"/>
      <c r="R45" s="1854"/>
      <c r="S45" s="1854"/>
      <c r="T45" s="1854"/>
      <c r="U45" s="1854"/>
      <c r="V45" s="1854"/>
      <c r="W45" s="1854"/>
      <c r="X45" s="1854"/>
      <c r="Y45" s="1854"/>
      <c r="Z45" s="1854"/>
      <c r="AA45" s="1855"/>
      <c r="AB45" s="16"/>
    </row>
    <row r="46" spans="2:28" s="21" customFormat="1" ht="279.95" customHeight="1" x14ac:dyDescent="0.2">
      <c r="B46" s="20"/>
      <c r="C46" s="1853" t="s">
        <v>64</v>
      </c>
      <c r="D46" s="1406"/>
      <c r="E46" s="1406"/>
      <c r="F46" s="1406"/>
      <c r="G46" s="1406"/>
      <c r="H46" s="26"/>
      <c r="I46" s="23"/>
      <c r="J46" s="24" t="e">
        <f t="shared" si="0"/>
        <v>#DIV/0!</v>
      </c>
      <c r="K46" s="1854"/>
      <c r="L46" s="1854"/>
      <c r="M46" s="1854"/>
      <c r="N46" s="1854"/>
      <c r="O46" s="1854"/>
      <c r="P46" s="1854"/>
      <c r="Q46" s="1854"/>
      <c r="R46" s="1854"/>
      <c r="S46" s="1854"/>
      <c r="T46" s="1854"/>
      <c r="U46" s="1854"/>
      <c r="V46" s="1854"/>
      <c r="W46" s="1854"/>
      <c r="X46" s="1854"/>
      <c r="Y46" s="1854"/>
      <c r="Z46" s="1854"/>
      <c r="AA46" s="1855"/>
      <c r="AB46" s="16"/>
    </row>
    <row r="47" spans="2:28" s="21" customFormat="1" ht="279.95" customHeight="1" x14ac:dyDescent="0.2">
      <c r="B47" s="20"/>
      <c r="C47" s="1853" t="s">
        <v>65</v>
      </c>
      <c r="D47" s="1406"/>
      <c r="E47" s="1406"/>
      <c r="F47" s="1406"/>
      <c r="G47" s="1406"/>
      <c r="H47" s="23"/>
      <c r="I47" s="23"/>
      <c r="J47" s="24" t="e">
        <f t="shared" si="0"/>
        <v>#DIV/0!</v>
      </c>
      <c r="K47" s="1854"/>
      <c r="L47" s="1854"/>
      <c r="M47" s="1854"/>
      <c r="N47" s="1854"/>
      <c r="O47" s="1854"/>
      <c r="P47" s="1854"/>
      <c r="Q47" s="1854"/>
      <c r="R47" s="1854"/>
      <c r="S47" s="1854"/>
      <c r="T47" s="1854"/>
      <c r="U47" s="1854"/>
      <c r="V47" s="1854"/>
      <c r="W47" s="1854"/>
      <c r="X47" s="1854"/>
      <c r="Y47" s="1854"/>
      <c r="Z47" s="1854"/>
      <c r="AA47" s="1855"/>
      <c r="AB47" s="16"/>
    </row>
    <row r="48" spans="2:28" s="21" customFormat="1" ht="279.95" customHeight="1" x14ac:dyDescent="0.2">
      <c r="B48" s="20"/>
      <c r="C48" s="1853" t="s">
        <v>66</v>
      </c>
      <c r="D48" s="1406"/>
      <c r="E48" s="1406"/>
      <c r="F48" s="1406"/>
      <c r="G48" s="1406"/>
      <c r="H48" s="23"/>
      <c r="I48" s="23"/>
      <c r="J48" s="24" t="e">
        <f t="shared" si="0"/>
        <v>#DIV/0!</v>
      </c>
      <c r="K48" s="1854"/>
      <c r="L48" s="1854"/>
      <c r="M48" s="1854"/>
      <c r="N48" s="1854"/>
      <c r="O48" s="1854"/>
      <c r="P48" s="1854"/>
      <c r="Q48" s="1854"/>
      <c r="R48" s="1854"/>
      <c r="S48" s="1854"/>
      <c r="T48" s="1854"/>
      <c r="U48" s="1854"/>
      <c r="V48" s="1854"/>
      <c r="W48" s="1854"/>
      <c r="X48" s="1854"/>
      <c r="Y48" s="1854"/>
      <c r="Z48" s="1854"/>
      <c r="AA48" s="1855"/>
      <c r="AB48" s="16"/>
    </row>
    <row r="49" spans="2:28" s="21" customFormat="1" ht="279.95" customHeight="1" x14ac:dyDescent="0.2">
      <c r="B49" s="20"/>
      <c r="C49" s="1853" t="s">
        <v>67</v>
      </c>
      <c r="D49" s="1406"/>
      <c r="E49" s="1406"/>
      <c r="F49" s="1406"/>
      <c r="G49" s="1406"/>
      <c r="H49" s="23"/>
      <c r="I49" s="23"/>
      <c r="J49" s="24" t="e">
        <f t="shared" si="0"/>
        <v>#DIV/0!</v>
      </c>
      <c r="K49" s="1854"/>
      <c r="L49" s="1854"/>
      <c r="M49" s="1854"/>
      <c r="N49" s="1854"/>
      <c r="O49" s="1854"/>
      <c r="P49" s="1854"/>
      <c r="Q49" s="1854"/>
      <c r="R49" s="1854"/>
      <c r="S49" s="1854"/>
      <c r="T49" s="1854"/>
      <c r="U49" s="1854"/>
      <c r="V49" s="1854"/>
      <c r="W49" s="1854"/>
      <c r="X49" s="1854"/>
      <c r="Y49" s="1854"/>
      <c r="Z49" s="1854"/>
      <c r="AA49" s="1855"/>
      <c r="AB49" s="16"/>
    </row>
    <row r="50" spans="2:28" s="32" customFormat="1" ht="18.75" customHeight="1" thickBot="1" x14ac:dyDescent="0.3">
      <c r="B50" s="27"/>
      <c r="C50" s="1846" t="s">
        <v>68</v>
      </c>
      <c r="D50" s="1847"/>
      <c r="E50" s="1847"/>
      <c r="F50" s="1847"/>
      <c r="G50" s="1848"/>
      <c r="H50" s="28">
        <f>IF(H38="","",SUM(H38:H43))</f>
        <v>22421</v>
      </c>
      <c r="I50" s="29">
        <f>IF(I38="","",SUM(I38:I43))</f>
        <v>22421</v>
      </c>
      <c r="J50" s="30">
        <f>IF(H50="","",+H50/I50)</f>
        <v>1</v>
      </c>
      <c r="K50" s="1849"/>
      <c r="L50" s="1849"/>
      <c r="M50" s="1849"/>
      <c r="N50" s="1849"/>
      <c r="O50" s="1849"/>
      <c r="P50" s="1849"/>
      <c r="Q50" s="1849"/>
      <c r="R50" s="1849"/>
      <c r="S50" s="1849"/>
      <c r="T50" s="1849"/>
      <c r="U50" s="1849"/>
      <c r="V50" s="1849"/>
      <c r="W50" s="1849"/>
      <c r="X50" s="1849"/>
      <c r="Y50" s="1849"/>
      <c r="Z50" s="1849"/>
      <c r="AA50" s="1850"/>
      <c r="AB50" s="31"/>
    </row>
    <row r="51" spans="2:28" s="21" customFormat="1" ht="5.25" customHeight="1" x14ac:dyDescent="0.2">
      <c r="B51" s="20"/>
      <c r="C51" s="15"/>
      <c r="D51" s="15"/>
      <c r="E51" s="15"/>
      <c r="F51" s="15"/>
      <c r="G51" s="15"/>
      <c r="H51" s="33"/>
      <c r="I51" s="33"/>
      <c r="J51" s="33"/>
      <c r="K51" s="33"/>
      <c r="L51" s="34"/>
      <c r="M51" s="15"/>
      <c r="N51" s="15"/>
      <c r="O51" s="15"/>
      <c r="P51" s="15"/>
      <c r="Q51" s="15"/>
      <c r="R51" s="15"/>
      <c r="S51" s="15"/>
      <c r="T51" s="15"/>
      <c r="U51" s="15"/>
      <c r="V51" s="15"/>
      <c r="W51" s="15"/>
      <c r="X51" s="15"/>
      <c r="Y51" s="15"/>
      <c r="Z51" s="15"/>
      <c r="AA51" s="15"/>
      <c r="AB51" s="16"/>
    </row>
    <row r="52" spans="2:28" s="21" customFormat="1" ht="5.0999999999999996" customHeight="1" thickBot="1" x14ac:dyDescent="0.25">
      <c r="B52" s="20"/>
      <c r="C52" s="15"/>
      <c r="D52" s="15"/>
      <c r="E52" s="15"/>
      <c r="F52" s="15"/>
      <c r="G52" s="15"/>
      <c r="H52" s="33"/>
      <c r="I52" s="33"/>
      <c r="J52" s="33"/>
      <c r="K52" s="33"/>
      <c r="L52" s="34"/>
      <c r="M52" s="15"/>
      <c r="N52" s="15"/>
      <c r="O52" s="15"/>
      <c r="P52" s="15"/>
      <c r="Q52" s="15"/>
      <c r="R52" s="15"/>
      <c r="S52" s="15"/>
      <c r="T52" s="15"/>
      <c r="U52" s="15"/>
      <c r="V52" s="15"/>
      <c r="W52" s="15"/>
      <c r="X52" s="15"/>
      <c r="Y52" s="15"/>
      <c r="Z52" s="15"/>
      <c r="AA52" s="15"/>
      <c r="AB52" s="16"/>
    </row>
    <row r="53" spans="2:28" s="21" customFormat="1" ht="14.25" customHeight="1" x14ac:dyDescent="0.2">
      <c r="B53" s="20"/>
      <c r="C53" s="651" t="s">
        <v>69</v>
      </c>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3"/>
      <c r="AB53" s="16"/>
    </row>
    <row r="54" spans="2:28" ht="15" customHeight="1" thickBot="1" x14ac:dyDescent="0.25">
      <c r="B54" s="14"/>
      <c r="C54" s="726"/>
      <c r="D54" s="727"/>
      <c r="E54" s="727"/>
      <c r="F54" s="727"/>
      <c r="G54" s="727"/>
      <c r="H54" s="727"/>
      <c r="I54" s="727"/>
      <c r="J54" s="727"/>
      <c r="K54" s="727"/>
      <c r="L54" s="727"/>
      <c r="M54" s="727"/>
      <c r="N54" s="727"/>
      <c r="O54" s="727"/>
      <c r="P54" s="727"/>
      <c r="Q54" s="727"/>
      <c r="R54" s="727"/>
      <c r="S54" s="727"/>
      <c r="T54" s="727"/>
      <c r="U54" s="727"/>
      <c r="V54" s="727"/>
      <c r="W54" s="727"/>
      <c r="X54" s="727"/>
      <c r="Y54" s="727"/>
      <c r="Z54" s="727"/>
      <c r="AA54" s="728"/>
      <c r="AB54" s="16"/>
    </row>
    <row r="55" spans="2:28" ht="14.25" customHeight="1" x14ac:dyDescent="0.2">
      <c r="B55" s="14"/>
      <c r="C55" s="890" t="s">
        <v>70</v>
      </c>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2"/>
      <c r="AB55" s="16"/>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16"/>
    </row>
    <row r="57" spans="2:28" ht="14.25" customHeight="1"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16"/>
    </row>
    <row r="58" spans="2:28" ht="15" customHeight="1"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16"/>
    </row>
    <row r="59" spans="2:28" x14ac:dyDescent="0.2">
      <c r="B59" s="14"/>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16"/>
    </row>
    <row r="60" spans="2:28" x14ac:dyDescent="0.2">
      <c r="B60" s="14"/>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16"/>
    </row>
    <row r="61" spans="2:28" x14ac:dyDescent="0.2">
      <c r="B61" s="14"/>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16"/>
    </row>
    <row r="62" spans="2:28" x14ac:dyDescent="0.2">
      <c r="B62" s="14"/>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16"/>
    </row>
    <row r="63" spans="2:28" x14ac:dyDescent="0.2">
      <c r="B63" s="14"/>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16"/>
    </row>
    <row r="64" spans="2:28" x14ac:dyDescent="0.2">
      <c r="B64" s="14"/>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16"/>
    </row>
    <row r="65" spans="2:28" x14ac:dyDescent="0.2">
      <c r="B65" s="14"/>
      <c r="C65" s="893"/>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5"/>
      <c r="AB65" s="16"/>
    </row>
    <row r="66" spans="2:28" x14ac:dyDescent="0.2">
      <c r="B66" s="14"/>
      <c r="C66" s="893"/>
      <c r="D66" s="894"/>
      <c r="E66" s="894"/>
      <c r="F66" s="894"/>
      <c r="G66" s="894"/>
      <c r="H66" s="894"/>
      <c r="I66" s="894"/>
      <c r="J66" s="894"/>
      <c r="K66" s="894"/>
      <c r="L66" s="894"/>
      <c r="M66" s="894"/>
      <c r="N66" s="894"/>
      <c r="O66" s="894"/>
      <c r="P66" s="894"/>
      <c r="Q66" s="894"/>
      <c r="R66" s="894"/>
      <c r="S66" s="894"/>
      <c r="T66" s="894"/>
      <c r="U66" s="894"/>
      <c r="V66" s="894"/>
      <c r="W66" s="894"/>
      <c r="X66" s="894"/>
      <c r="Y66" s="894"/>
      <c r="Z66" s="894"/>
      <c r="AA66" s="895"/>
      <c r="AB66" s="16"/>
    </row>
    <row r="67" spans="2:28" ht="15" thickBot="1" x14ac:dyDescent="0.25">
      <c r="B67" s="14"/>
      <c r="C67" s="896"/>
      <c r="D67" s="897"/>
      <c r="E67" s="897"/>
      <c r="F67" s="897"/>
      <c r="G67" s="897"/>
      <c r="H67" s="897"/>
      <c r="I67" s="897"/>
      <c r="J67" s="897"/>
      <c r="K67" s="897"/>
      <c r="L67" s="897"/>
      <c r="M67" s="897"/>
      <c r="N67" s="897"/>
      <c r="O67" s="897"/>
      <c r="P67" s="897"/>
      <c r="Q67" s="897"/>
      <c r="R67" s="897"/>
      <c r="S67" s="897"/>
      <c r="T67" s="897"/>
      <c r="U67" s="897"/>
      <c r="V67" s="897"/>
      <c r="W67" s="897"/>
      <c r="X67" s="897"/>
      <c r="Y67" s="897"/>
      <c r="Z67" s="897"/>
      <c r="AA67" s="898"/>
      <c r="AB67" s="16"/>
    </row>
    <row r="68" spans="2:28" ht="7.5" customHeight="1" x14ac:dyDescent="0.2">
      <c r="B68" s="35"/>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7"/>
    </row>
    <row r="69" spans="2:28" ht="6.75" customHeight="1" thickBot="1" x14ac:dyDescent="0.25">
      <c r="B69" s="38"/>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40"/>
    </row>
    <row r="70" spans="2:28" ht="14.25" customHeight="1" x14ac:dyDescent="0.2">
      <c r="B70" s="41"/>
      <c r="C70" s="986" t="s">
        <v>45</v>
      </c>
      <c r="D70" s="987"/>
      <c r="E70" s="987"/>
      <c r="F70" s="987"/>
      <c r="G70" s="987"/>
      <c r="H70" s="987" t="s">
        <v>71</v>
      </c>
      <c r="I70" s="987"/>
      <c r="J70" s="987" t="s">
        <v>72</v>
      </c>
      <c r="K70" s="987"/>
      <c r="L70" s="987"/>
      <c r="M70" s="987"/>
      <c r="N70" s="987" t="s">
        <v>73</v>
      </c>
      <c r="O70" s="987"/>
      <c r="P70" s="987"/>
      <c r="Q70" s="987"/>
      <c r="R70" s="987"/>
      <c r="S70" s="987"/>
      <c r="T70" s="987"/>
      <c r="U70" s="987"/>
      <c r="V70" s="987" t="s">
        <v>74</v>
      </c>
      <c r="W70" s="987"/>
      <c r="X70" s="987"/>
      <c r="Y70" s="987"/>
      <c r="Z70" s="987"/>
      <c r="AA70" s="1851"/>
      <c r="AB70" s="42"/>
    </row>
    <row r="71" spans="2:28" ht="14.25" customHeight="1" x14ac:dyDescent="0.2">
      <c r="B71" s="43"/>
      <c r="C71" s="988"/>
      <c r="D71" s="989"/>
      <c r="E71" s="989"/>
      <c r="F71" s="989"/>
      <c r="G71" s="989"/>
      <c r="H71" s="989"/>
      <c r="I71" s="989"/>
      <c r="J71" s="989"/>
      <c r="K71" s="989"/>
      <c r="L71" s="989"/>
      <c r="M71" s="989"/>
      <c r="N71" s="989"/>
      <c r="O71" s="989"/>
      <c r="P71" s="989"/>
      <c r="Q71" s="989"/>
      <c r="R71" s="989"/>
      <c r="S71" s="989"/>
      <c r="T71" s="989"/>
      <c r="U71" s="989"/>
      <c r="V71" s="989"/>
      <c r="W71" s="989"/>
      <c r="X71" s="989"/>
      <c r="Y71" s="989"/>
      <c r="Z71" s="989"/>
      <c r="AA71" s="1852"/>
      <c r="AB71" s="42"/>
    </row>
    <row r="72" spans="2:28" ht="15" customHeight="1" x14ac:dyDescent="0.2">
      <c r="B72" s="43"/>
      <c r="C72" s="988"/>
      <c r="D72" s="989"/>
      <c r="E72" s="989"/>
      <c r="F72" s="989"/>
      <c r="G72" s="989"/>
      <c r="H72" s="989"/>
      <c r="I72" s="989"/>
      <c r="J72" s="989"/>
      <c r="K72" s="989"/>
      <c r="L72" s="989"/>
      <c r="M72" s="989"/>
      <c r="N72" s="989"/>
      <c r="O72" s="989"/>
      <c r="P72" s="989"/>
      <c r="Q72" s="989"/>
      <c r="R72" s="989"/>
      <c r="S72" s="989"/>
      <c r="T72" s="989"/>
      <c r="U72" s="989"/>
      <c r="V72" s="989"/>
      <c r="W72" s="989"/>
      <c r="X72" s="989"/>
      <c r="Y72" s="989"/>
      <c r="Z72" s="989"/>
      <c r="AA72" s="1852"/>
      <c r="AB72" s="42"/>
    </row>
    <row r="73" spans="2:28" ht="75" customHeight="1" x14ac:dyDescent="0.2">
      <c r="B73" s="41"/>
      <c r="C73" s="1834" t="str">
        <f>+C38</f>
        <v>MES 1</v>
      </c>
      <c r="D73" s="1395"/>
      <c r="E73" s="1395"/>
      <c r="F73" s="1395"/>
      <c r="G73" s="1395"/>
      <c r="H73" s="1845">
        <v>1</v>
      </c>
      <c r="I73" s="1845"/>
      <c r="J73" s="1844">
        <v>1</v>
      </c>
      <c r="K73" s="1844"/>
      <c r="L73" s="1844"/>
      <c r="M73" s="1844"/>
      <c r="N73" s="1837" t="s">
        <v>75</v>
      </c>
      <c r="O73" s="1837"/>
      <c r="P73" s="1837"/>
      <c r="Q73" s="1837"/>
      <c r="R73" s="1837"/>
      <c r="S73" s="1837"/>
      <c r="T73" s="1837"/>
      <c r="U73" s="1837"/>
      <c r="V73" s="1838" t="s">
        <v>76</v>
      </c>
      <c r="W73" s="1838"/>
      <c r="X73" s="1838"/>
      <c r="Y73" s="1838"/>
      <c r="Z73" s="1838"/>
      <c r="AA73" s="1839"/>
      <c r="AB73" s="44"/>
    </row>
    <row r="74" spans="2:28" ht="75" customHeight="1" x14ac:dyDescent="0.2">
      <c r="B74" s="41"/>
      <c r="C74" s="1834" t="str">
        <f t="shared" ref="C74:C84" si="1">+C39</f>
        <v>MES 2</v>
      </c>
      <c r="D74" s="1395"/>
      <c r="E74" s="1395"/>
      <c r="F74" s="1395"/>
      <c r="G74" s="1395"/>
      <c r="H74" s="1845">
        <v>1</v>
      </c>
      <c r="I74" s="1845"/>
      <c r="J74" s="1844">
        <v>1</v>
      </c>
      <c r="K74" s="1844"/>
      <c r="L74" s="1844"/>
      <c r="M74" s="1844"/>
      <c r="N74" s="1837" t="s">
        <v>75</v>
      </c>
      <c r="O74" s="1837"/>
      <c r="P74" s="1837"/>
      <c r="Q74" s="1837"/>
      <c r="R74" s="1837"/>
      <c r="S74" s="1837"/>
      <c r="T74" s="1837"/>
      <c r="U74" s="1837"/>
      <c r="V74" s="1838" t="s">
        <v>76</v>
      </c>
      <c r="W74" s="1838"/>
      <c r="X74" s="1838"/>
      <c r="Y74" s="1838"/>
      <c r="Z74" s="1838"/>
      <c r="AA74" s="1839"/>
      <c r="AB74" s="44"/>
    </row>
    <row r="75" spans="2:28" ht="75" customHeight="1" x14ac:dyDescent="0.2">
      <c r="B75" s="41"/>
      <c r="C75" s="1834" t="str">
        <f t="shared" si="1"/>
        <v>MES 3</v>
      </c>
      <c r="D75" s="1395"/>
      <c r="E75" s="1395"/>
      <c r="F75" s="1395"/>
      <c r="G75" s="1395"/>
      <c r="H75" s="1845">
        <v>1</v>
      </c>
      <c r="I75" s="1845"/>
      <c r="J75" s="1844">
        <v>1</v>
      </c>
      <c r="K75" s="1844"/>
      <c r="L75" s="1844"/>
      <c r="M75" s="1844"/>
      <c r="N75" s="1837" t="s">
        <v>75</v>
      </c>
      <c r="O75" s="1837"/>
      <c r="P75" s="1837"/>
      <c r="Q75" s="1837"/>
      <c r="R75" s="1837"/>
      <c r="S75" s="1837"/>
      <c r="T75" s="1837"/>
      <c r="U75" s="1837"/>
      <c r="V75" s="1838" t="s">
        <v>76</v>
      </c>
      <c r="W75" s="1838"/>
      <c r="X75" s="1838"/>
      <c r="Y75" s="1838"/>
      <c r="Z75" s="1838"/>
      <c r="AA75" s="1839"/>
      <c r="AB75" s="44"/>
    </row>
    <row r="76" spans="2:28" ht="75" customHeight="1" x14ac:dyDescent="0.2">
      <c r="B76" s="41"/>
      <c r="C76" s="1834" t="str">
        <f t="shared" si="1"/>
        <v>MES 4</v>
      </c>
      <c r="D76" s="1395"/>
      <c r="E76" s="1395"/>
      <c r="F76" s="1395"/>
      <c r="G76" s="1395"/>
      <c r="H76" s="1845">
        <v>1</v>
      </c>
      <c r="I76" s="1845"/>
      <c r="J76" s="1844">
        <f>+J41</f>
        <v>1</v>
      </c>
      <c r="K76" s="1844"/>
      <c r="L76" s="1844"/>
      <c r="M76" s="1844"/>
      <c r="N76" s="1837" t="s">
        <v>75</v>
      </c>
      <c r="O76" s="1837"/>
      <c r="P76" s="1837"/>
      <c r="Q76" s="1837"/>
      <c r="R76" s="1837"/>
      <c r="S76" s="1837"/>
      <c r="T76" s="1837"/>
      <c r="U76" s="1837"/>
      <c r="V76" s="1838" t="s">
        <v>76</v>
      </c>
      <c r="W76" s="1838"/>
      <c r="X76" s="1838"/>
      <c r="Y76" s="1838"/>
      <c r="Z76" s="1838"/>
      <c r="AA76" s="1839"/>
      <c r="AB76" s="44"/>
    </row>
    <row r="77" spans="2:28" ht="75" customHeight="1" x14ac:dyDescent="0.2">
      <c r="B77" s="41"/>
      <c r="C77" s="1834" t="str">
        <f t="shared" si="1"/>
        <v>MES 5</v>
      </c>
      <c r="D77" s="1395"/>
      <c r="E77" s="1395"/>
      <c r="F77" s="1395"/>
      <c r="G77" s="1395"/>
      <c r="H77" s="1845">
        <v>1</v>
      </c>
      <c r="I77" s="1845"/>
      <c r="J77" s="1844">
        <f>+J42</f>
        <v>1</v>
      </c>
      <c r="K77" s="1844"/>
      <c r="L77" s="1844"/>
      <c r="M77" s="1844"/>
      <c r="N77" s="1837" t="s">
        <v>75</v>
      </c>
      <c r="O77" s="1837"/>
      <c r="P77" s="1837"/>
      <c r="Q77" s="1837"/>
      <c r="R77" s="1837"/>
      <c r="S77" s="1837"/>
      <c r="T77" s="1837"/>
      <c r="U77" s="1837"/>
      <c r="V77" s="1838" t="s">
        <v>76</v>
      </c>
      <c r="W77" s="1838"/>
      <c r="X77" s="1838"/>
      <c r="Y77" s="1838"/>
      <c r="Z77" s="1838"/>
      <c r="AA77" s="1839"/>
      <c r="AB77" s="44"/>
    </row>
    <row r="78" spans="2:28" ht="75" customHeight="1" x14ac:dyDescent="0.2">
      <c r="B78" s="41"/>
      <c r="C78" s="1834" t="str">
        <f t="shared" si="1"/>
        <v>MES 6</v>
      </c>
      <c r="D78" s="1395"/>
      <c r="E78" s="1395"/>
      <c r="F78" s="1395"/>
      <c r="G78" s="1395"/>
      <c r="H78" s="1845">
        <v>1</v>
      </c>
      <c r="I78" s="1845"/>
      <c r="J78" s="1844">
        <f>+J43</f>
        <v>1</v>
      </c>
      <c r="K78" s="1844"/>
      <c r="L78" s="1844"/>
      <c r="M78" s="1844"/>
      <c r="N78" s="1837" t="s">
        <v>75</v>
      </c>
      <c r="O78" s="1837"/>
      <c r="P78" s="1837"/>
      <c r="Q78" s="1837"/>
      <c r="R78" s="1837"/>
      <c r="S78" s="1837"/>
      <c r="T78" s="1837"/>
      <c r="U78" s="1837"/>
      <c r="V78" s="1838" t="s">
        <v>76</v>
      </c>
      <c r="W78" s="1838"/>
      <c r="X78" s="1838"/>
      <c r="Y78" s="1838"/>
      <c r="Z78" s="1838"/>
      <c r="AA78" s="1839"/>
      <c r="AB78" s="44"/>
    </row>
    <row r="79" spans="2:28" ht="75" customHeight="1" x14ac:dyDescent="0.2">
      <c r="B79" s="41"/>
      <c r="C79" s="1834" t="str">
        <f t="shared" si="1"/>
        <v>MES 7</v>
      </c>
      <c r="D79" s="1395"/>
      <c r="E79" s="1395"/>
      <c r="F79" s="1395"/>
      <c r="G79" s="1395"/>
      <c r="H79" s="1845">
        <v>1</v>
      </c>
      <c r="I79" s="1845"/>
      <c r="J79" s="1844"/>
      <c r="K79" s="1844"/>
      <c r="L79" s="1844"/>
      <c r="M79" s="1844"/>
      <c r="N79" s="1837"/>
      <c r="O79" s="1837"/>
      <c r="P79" s="1837"/>
      <c r="Q79" s="1837"/>
      <c r="R79" s="1837"/>
      <c r="S79" s="1837"/>
      <c r="T79" s="1837"/>
      <c r="U79" s="1837"/>
      <c r="V79" s="1838"/>
      <c r="W79" s="1838"/>
      <c r="X79" s="1838"/>
      <c r="Y79" s="1838"/>
      <c r="Z79" s="1838"/>
      <c r="AA79" s="1839"/>
      <c r="AB79" s="44"/>
    </row>
    <row r="80" spans="2:28" ht="75" customHeight="1" x14ac:dyDescent="0.2">
      <c r="B80" s="41"/>
      <c r="C80" s="1834" t="str">
        <f t="shared" si="1"/>
        <v>MES 8</v>
      </c>
      <c r="D80" s="1395"/>
      <c r="E80" s="1395"/>
      <c r="F80" s="1395"/>
      <c r="G80" s="1395"/>
      <c r="H80" s="1845">
        <v>1</v>
      </c>
      <c r="I80" s="1845"/>
      <c r="J80" s="1844"/>
      <c r="K80" s="1844"/>
      <c r="L80" s="1844"/>
      <c r="M80" s="1844"/>
      <c r="N80" s="1837"/>
      <c r="O80" s="1837"/>
      <c r="P80" s="1837"/>
      <c r="Q80" s="1837"/>
      <c r="R80" s="1837"/>
      <c r="S80" s="1837"/>
      <c r="T80" s="1837"/>
      <c r="U80" s="1837"/>
      <c r="V80" s="1838"/>
      <c r="W80" s="1838"/>
      <c r="X80" s="1838"/>
      <c r="Y80" s="1838"/>
      <c r="Z80" s="1838"/>
      <c r="AA80" s="1839"/>
      <c r="AB80" s="44"/>
    </row>
    <row r="81" spans="2:28" ht="75" customHeight="1" x14ac:dyDescent="0.2">
      <c r="B81" s="41"/>
      <c r="C81" s="1834" t="str">
        <f t="shared" si="1"/>
        <v>MES 9</v>
      </c>
      <c r="D81" s="1395"/>
      <c r="E81" s="1395"/>
      <c r="F81" s="1395"/>
      <c r="G81" s="1395"/>
      <c r="H81" s="1835">
        <v>1</v>
      </c>
      <c r="I81" s="1836"/>
      <c r="J81" s="1844"/>
      <c r="K81" s="1844"/>
      <c r="L81" s="1844"/>
      <c r="M81" s="1844"/>
      <c r="N81" s="1837"/>
      <c r="O81" s="1837"/>
      <c r="P81" s="1837"/>
      <c r="Q81" s="1837"/>
      <c r="R81" s="1837"/>
      <c r="S81" s="1837"/>
      <c r="T81" s="1837"/>
      <c r="U81" s="1837"/>
      <c r="V81" s="1838"/>
      <c r="W81" s="1838"/>
      <c r="X81" s="1838"/>
      <c r="Y81" s="1838"/>
      <c r="Z81" s="1838"/>
      <c r="AA81" s="1839"/>
      <c r="AB81" s="44"/>
    </row>
    <row r="82" spans="2:28" ht="75" customHeight="1" x14ac:dyDescent="0.2">
      <c r="B82" s="41"/>
      <c r="C82" s="1834" t="str">
        <f t="shared" si="1"/>
        <v>MES 10</v>
      </c>
      <c r="D82" s="1395"/>
      <c r="E82" s="1395"/>
      <c r="F82" s="1395"/>
      <c r="G82" s="1395"/>
      <c r="H82" s="1835">
        <v>1</v>
      </c>
      <c r="I82" s="1836"/>
      <c r="J82" s="1705"/>
      <c r="K82" s="1705"/>
      <c r="L82" s="1705"/>
      <c r="M82" s="1705"/>
      <c r="N82" s="1837"/>
      <c r="O82" s="1837"/>
      <c r="P82" s="1837"/>
      <c r="Q82" s="1837"/>
      <c r="R82" s="1837"/>
      <c r="S82" s="1837"/>
      <c r="T82" s="1837"/>
      <c r="U82" s="1837"/>
      <c r="V82" s="1838"/>
      <c r="W82" s="1838"/>
      <c r="X82" s="1838"/>
      <c r="Y82" s="1838"/>
      <c r="Z82" s="1838"/>
      <c r="AA82" s="1839"/>
      <c r="AB82" s="44"/>
    </row>
    <row r="83" spans="2:28" ht="75" customHeight="1" x14ac:dyDescent="0.2">
      <c r="B83" s="41"/>
      <c r="C83" s="1834" t="str">
        <f t="shared" si="1"/>
        <v>MES 11</v>
      </c>
      <c r="D83" s="1395"/>
      <c r="E83" s="1395"/>
      <c r="F83" s="1395"/>
      <c r="G83" s="1395"/>
      <c r="H83" s="1835">
        <v>1</v>
      </c>
      <c r="I83" s="1836"/>
      <c r="J83" s="1705"/>
      <c r="K83" s="1705"/>
      <c r="L83" s="1705"/>
      <c r="M83" s="1705"/>
      <c r="N83" s="1837"/>
      <c r="O83" s="1837"/>
      <c r="P83" s="1837"/>
      <c r="Q83" s="1837"/>
      <c r="R83" s="1837"/>
      <c r="S83" s="1837"/>
      <c r="T83" s="1837"/>
      <c r="U83" s="1837"/>
      <c r="V83" s="1838"/>
      <c r="W83" s="1838"/>
      <c r="X83" s="1838"/>
      <c r="Y83" s="1838"/>
      <c r="Z83" s="1838"/>
      <c r="AA83" s="1839"/>
      <c r="AB83" s="44"/>
    </row>
    <row r="84" spans="2:28" ht="75" customHeight="1" thickBot="1" x14ac:dyDescent="0.25">
      <c r="B84" s="41"/>
      <c r="C84" s="1840" t="str">
        <f t="shared" si="1"/>
        <v>MES 12</v>
      </c>
      <c r="D84" s="581"/>
      <c r="E84" s="581"/>
      <c r="F84" s="581"/>
      <c r="G84" s="581"/>
      <c r="H84" s="1841">
        <v>1</v>
      </c>
      <c r="I84" s="1842"/>
      <c r="J84" s="1656"/>
      <c r="K84" s="1656"/>
      <c r="L84" s="1656"/>
      <c r="M84" s="1656"/>
      <c r="N84" s="1843"/>
      <c r="O84" s="1843"/>
      <c r="P84" s="1843"/>
      <c r="Q84" s="1843"/>
      <c r="R84" s="1843"/>
      <c r="S84" s="1843"/>
      <c r="T84" s="1843"/>
      <c r="U84" s="1843"/>
      <c r="V84" s="1838"/>
      <c r="W84" s="1838"/>
      <c r="X84" s="1838"/>
      <c r="Y84" s="1838"/>
      <c r="Z84" s="1838"/>
      <c r="AA84" s="1839"/>
      <c r="AB84" s="44"/>
    </row>
    <row r="85" spans="2:28" x14ac:dyDescent="0.2">
      <c r="B85" s="45"/>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46"/>
    </row>
    <row r="124" ht="6" customHeight="1" x14ac:dyDescent="0.2"/>
  </sheetData>
  <mergeCells count="158">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18:H18"/>
    <mergeCell ref="I18:AA18"/>
    <mergeCell ref="AD18:AM18"/>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47:G47"/>
    <mergeCell ref="K47:AA47"/>
    <mergeCell ref="C48:G48"/>
    <mergeCell ref="K48:AA48"/>
    <mergeCell ref="C49:G49"/>
    <mergeCell ref="K49:AA49"/>
    <mergeCell ref="C44:G44"/>
    <mergeCell ref="K44:AA44"/>
    <mergeCell ref="C45:G45"/>
    <mergeCell ref="K45:AA45"/>
    <mergeCell ref="C46:G46"/>
    <mergeCell ref="K46:AA46"/>
    <mergeCell ref="C50:G50"/>
    <mergeCell ref="K50:AA50"/>
    <mergeCell ref="C53:AA54"/>
    <mergeCell ref="C55:AA67"/>
    <mergeCell ref="C70:G72"/>
    <mergeCell ref="H70:I72"/>
    <mergeCell ref="J70:M72"/>
    <mergeCell ref="N70:U72"/>
    <mergeCell ref="V70: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0:G80"/>
    <mergeCell ref="H80:I80"/>
    <mergeCell ref="J80:M80"/>
    <mergeCell ref="N80:U80"/>
    <mergeCell ref="V80:AA80"/>
    <mergeCell ref="C81:G81"/>
    <mergeCell ref="H81:I81"/>
    <mergeCell ref="J81:M81"/>
    <mergeCell ref="N81:U81"/>
    <mergeCell ref="V81:AA81"/>
    <mergeCell ref="C82:G82"/>
    <mergeCell ref="H82:I82"/>
    <mergeCell ref="J82:M82"/>
    <mergeCell ref="N82:U82"/>
    <mergeCell ref="V82:AA82"/>
    <mergeCell ref="C83:G83"/>
    <mergeCell ref="H83:I83"/>
    <mergeCell ref="J83:M83"/>
    <mergeCell ref="N83:U83"/>
    <mergeCell ref="V83:AA83"/>
    <mergeCell ref="C84:G84"/>
    <mergeCell ref="H84:I84"/>
    <mergeCell ref="J84:M84"/>
    <mergeCell ref="N84:U84"/>
    <mergeCell ref="V84:AA84"/>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08"/>
  <sheetViews>
    <sheetView showGridLines="0" view="pageBreakPreview" topLeftCell="A5" zoomScaleNormal="100" zoomScaleSheetLayoutView="100" zoomScalePageLayoutView="70" workbookViewId="0">
      <selection activeCell="I18" sqref="I18:AA18"/>
    </sheetView>
  </sheetViews>
  <sheetFormatPr baseColWidth="10" defaultColWidth="3.7109375" defaultRowHeight="14.25" x14ac:dyDescent="0.2"/>
  <cols>
    <col min="1" max="1" width="3.7109375" style="289"/>
    <col min="2" max="2" width="2.85546875" style="289" customWidth="1"/>
    <col min="3" max="3" width="2.7109375" style="289" customWidth="1"/>
    <col min="4" max="4" width="4.5703125" style="289" customWidth="1"/>
    <col min="5" max="6" width="2.7109375" style="289" customWidth="1"/>
    <col min="7" max="7" width="5.28515625" style="289" customWidth="1"/>
    <col min="8" max="8" width="17.5703125" style="289" customWidth="1"/>
    <col min="9" max="9" width="15.140625" style="289" customWidth="1"/>
    <col min="10" max="10" width="16.5703125" style="289" customWidth="1"/>
    <col min="11" max="24" width="4.7109375" style="289" customWidth="1"/>
    <col min="25" max="26" width="6.7109375" style="289" customWidth="1"/>
    <col min="27" max="27" width="4.7109375" style="289" customWidth="1"/>
    <col min="28" max="28" width="1.5703125" style="289" customWidth="1"/>
    <col min="29" max="16384" width="3.7109375" style="289"/>
  </cols>
  <sheetData>
    <row r="1" spans="2:30" x14ac:dyDescent="0.2">
      <c r="B1" s="1"/>
      <c r="C1" s="1"/>
      <c r="D1" s="1"/>
      <c r="E1" s="1"/>
      <c r="F1" s="1"/>
    </row>
    <row r="2" spans="2:30" ht="45.75" customHeight="1" x14ac:dyDescent="0.2">
      <c r="B2" s="636"/>
      <c r="C2" s="636"/>
      <c r="D2" s="636"/>
      <c r="E2" s="636"/>
      <c r="F2" s="636"/>
      <c r="G2" s="636"/>
      <c r="H2" s="1896" t="s">
        <v>0</v>
      </c>
      <c r="I2" s="1896"/>
      <c r="J2" s="1896"/>
      <c r="K2" s="1896"/>
      <c r="L2" s="1896"/>
      <c r="M2" s="1896"/>
      <c r="N2" s="1896"/>
      <c r="O2" s="1896"/>
      <c r="P2" s="1896"/>
      <c r="Q2" s="1896"/>
      <c r="R2" s="1896"/>
      <c r="S2" s="1896"/>
      <c r="T2" s="1896"/>
      <c r="U2" s="1896"/>
      <c r="V2" s="1896"/>
      <c r="W2" s="1896"/>
      <c r="X2" s="1896"/>
      <c r="Y2" s="1896"/>
      <c r="Z2" s="1896"/>
      <c r="AA2" s="1896"/>
      <c r="AB2" s="1896"/>
    </row>
    <row r="3" spans="2:30" ht="15" customHeight="1" x14ac:dyDescent="0.2">
      <c r="B3" s="636"/>
      <c r="C3" s="636"/>
      <c r="D3" s="636"/>
      <c r="E3" s="636"/>
      <c r="F3" s="636"/>
      <c r="G3" s="636"/>
      <c r="H3" s="641" t="s">
        <v>1</v>
      </c>
      <c r="I3" s="641"/>
      <c r="J3" s="641"/>
      <c r="K3" s="641"/>
      <c r="L3" s="641"/>
      <c r="M3" s="641"/>
      <c r="N3" s="641"/>
      <c r="O3" s="641"/>
      <c r="P3" s="641"/>
      <c r="Q3" s="641"/>
      <c r="R3" s="641" t="s">
        <v>2</v>
      </c>
      <c r="S3" s="641"/>
      <c r="T3" s="641"/>
      <c r="U3" s="641"/>
      <c r="V3" s="641"/>
      <c r="W3" s="641"/>
      <c r="X3" s="641"/>
      <c r="Y3" s="641"/>
      <c r="Z3" s="641"/>
      <c r="AA3" s="641"/>
      <c r="AB3" s="641"/>
    </row>
    <row r="4" spans="2:30" ht="15.75" customHeight="1" x14ac:dyDescent="0.2">
      <c r="B4" s="636"/>
      <c r="C4" s="636"/>
      <c r="D4" s="636"/>
      <c r="E4" s="636"/>
      <c r="F4" s="636"/>
      <c r="G4" s="636"/>
      <c r="H4" s="641" t="s">
        <v>3</v>
      </c>
      <c r="I4" s="641"/>
      <c r="J4" s="641"/>
      <c r="K4" s="641"/>
      <c r="L4" s="641"/>
      <c r="M4" s="641"/>
      <c r="N4" s="641"/>
      <c r="O4" s="641"/>
      <c r="P4" s="641"/>
      <c r="Q4" s="641"/>
      <c r="R4" s="641"/>
      <c r="S4" s="641"/>
      <c r="T4" s="641"/>
      <c r="U4" s="641"/>
      <c r="V4" s="641"/>
      <c r="W4" s="641"/>
      <c r="X4" s="641"/>
      <c r="Y4" s="641"/>
      <c r="Z4" s="641"/>
      <c r="AA4" s="641"/>
      <c r="AB4" s="641"/>
    </row>
    <row r="5" spans="2:30" ht="15" x14ac:dyDescent="0.2">
      <c r="B5" s="296"/>
      <c r="C5" s="39"/>
      <c r="D5" s="39"/>
      <c r="E5" s="39"/>
      <c r="F5" s="39"/>
      <c r="G5" s="39"/>
      <c r="H5" s="297"/>
      <c r="I5" s="297"/>
      <c r="J5" s="297"/>
      <c r="K5" s="297"/>
      <c r="L5" s="297"/>
      <c r="M5" s="297"/>
      <c r="N5" s="297"/>
      <c r="O5" s="297"/>
      <c r="P5" s="297"/>
      <c r="Q5" s="297"/>
      <c r="R5" s="297"/>
      <c r="S5" s="297"/>
      <c r="T5" s="297"/>
      <c r="U5" s="297"/>
      <c r="V5" s="297"/>
      <c r="W5" s="297"/>
      <c r="X5" s="297"/>
      <c r="Y5" s="297"/>
      <c r="Z5" s="297"/>
      <c r="AA5" s="297"/>
      <c r="AB5" s="298"/>
    </row>
    <row r="6" spans="2:30" ht="5.0999999999999996" customHeight="1" thickBot="1" x14ac:dyDescent="0.25">
      <c r="B6" s="9"/>
      <c r="C6" s="11"/>
      <c r="D6" s="11"/>
      <c r="E6" s="11"/>
      <c r="F6" s="11"/>
      <c r="G6" s="11"/>
      <c r="H6" s="11"/>
      <c r="I6" s="12"/>
      <c r="J6" s="12"/>
      <c r="K6" s="12"/>
      <c r="L6" s="12"/>
      <c r="M6" s="12"/>
      <c r="N6" s="12"/>
      <c r="O6" s="12"/>
      <c r="P6" s="12"/>
      <c r="Q6" s="12"/>
      <c r="R6" s="12"/>
      <c r="S6" s="12"/>
      <c r="T6" s="13"/>
      <c r="U6" s="13"/>
      <c r="V6" s="13"/>
      <c r="W6" s="13"/>
      <c r="X6" s="13"/>
      <c r="Y6" s="294"/>
      <c r="Z6" s="11"/>
      <c r="AA6" s="294"/>
      <c r="AB6" s="10"/>
    </row>
    <row r="7" spans="2:30" ht="15" customHeight="1" x14ac:dyDescent="0.2">
      <c r="B7" s="9"/>
      <c r="C7" s="599" t="s">
        <v>4</v>
      </c>
      <c r="D7" s="600"/>
      <c r="E7" s="600"/>
      <c r="F7" s="600"/>
      <c r="G7" s="600"/>
      <c r="H7" s="601"/>
      <c r="I7" s="773" t="s">
        <v>5</v>
      </c>
      <c r="J7" s="774"/>
      <c r="K7" s="774"/>
      <c r="L7" s="774"/>
      <c r="M7" s="774"/>
      <c r="N7" s="774"/>
      <c r="O7" s="774"/>
      <c r="P7" s="774"/>
      <c r="Q7" s="774"/>
      <c r="R7" s="774"/>
      <c r="S7" s="774"/>
      <c r="T7" s="774"/>
      <c r="U7" s="774"/>
      <c r="V7" s="774"/>
      <c r="W7" s="774"/>
      <c r="X7" s="774"/>
      <c r="Y7" s="774"/>
      <c r="Z7" s="774"/>
      <c r="AA7" s="775"/>
      <c r="AB7" s="10"/>
    </row>
    <row r="8" spans="2:30"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30"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30" ht="15" customHeight="1" thickBot="1" x14ac:dyDescent="0.25">
      <c r="B10" s="9"/>
      <c r="C10" s="599" t="s">
        <v>6</v>
      </c>
      <c r="D10" s="600"/>
      <c r="E10" s="600"/>
      <c r="F10" s="600"/>
      <c r="G10" s="600"/>
      <c r="H10" s="601"/>
      <c r="I10" s="890" t="s">
        <v>829</v>
      </c>
      <c r="J10" s="1385"/>
      <c r="K10" s="1385"/>
      <c r="L10" s="1385"/>
      <c r="M10" s="1385"/>
      <c r="N10" s="1385"/>
      <c r="O10" s="1385"/>
      <c r="P10" s="1385"/>
      <c r="Q10" s="1385"/>
      <c r="R10" s="1385"/>
      <c r="S10" s="1386"/>
      <c r="T10" s="620" t="s">
        <v>8</v>
      </c>
      <c r="U10" s="621"/>
      <c r="V10" s="621"/>
      <c r="W10" s="622"/>
      <c r="X10" s="574" t="s">
        <v>9</v>
      </c>
      <c r="Y10" s="575"/>
      <c r="Z10" s="575"/>
      <c r="AA10" s="576"/>
      <c r="AB10" s="10"/>
    </row>
    <row r="11" spans="2:30" ht="28.5" customHeight="1" thickBot="1" x14ac:dyDescent="0.25">
      <c r="B11" s="9"/>
      <c r="C11" s="602"/>
      <c r="D11" s="603"/>
      <c r="E11" s="603"/>
      <c r="F11" s="603"/>
      <c r="G11" s="603"/>
      <c r="H11" s="604"/>
      <c r="I11" s="1387"/>
      <c r="J11" s="1388"/>
      <c r="K11" s="1388"/>
      <c r="L11" s="1388"/>
      <c r="M11" s="1388"/>
      <c r="N11" s="1388"/>
      <c r="O11" s="1388"/>
      <c r="P11" s="1388"/>
      <c r="Q11" s="1388"/>
      <c r="R11" s="1388"/>
      <c r="S11" s="1389"/>
      <c r="T11" s="564" t="s">
        <v>830</v>
      </c>
      <c r="U11" s="623"/>
      <c r="V11" s="623"/>
      <c r="W11" s="624"/>
      <c r="X11" s="598">
        <v>1</v>
      </c>
      <c r="Y11" s="625"/>
      <c r="Z11" s="625"/>
      <c r="AA11" s="626"/>
      <c r="AB11" s="10"/>
    </row>
    <row r="12" spans="2:30"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88"/>
    </row>
    <row r="13" spans="2:30" ht="15" customHeight="1" x14ac:dyDescent="0.2">
      <c r="B13" s="14"/>
      <c r="C13" s="599" t="s">
        <v>11</v>
      </c>
      <c r="D13" s="600"/>
      <c r="E13" s="600"/>
      <c r="F13" s="600"/>
      <c r="G13" s="600"/>
      <c r="H13" s="601"/>
      <c r="I13" s="657" t="s">
        <v>831</v>
      </c>
      <c r="J13" s="658"/>
      <c r="K13" s="658"/>
      <c r="L13" s="658"/>
      <c r="M13" s="658"/>
      <c r="N13" s="658"/>
      <c r="O13" s="658"/>
      <c r="P13" s="658"/>
      <c r="Q13" s="658"/>
      <c r="R13" s="658"/>
      <c r="S13" s="658"/>
      <c r="T13" s="658"/>
      <c r="U13" s="659"/>
      <c r="V13" s="599" t="s">
        <v>13</v>
      </c>
      <c r="W13" s="600"/>
      <c r="X13" s="600"/>
      <c r="Y13" s="600"/>
      <c r="Z13" s="600"/>
      <c r="AA13" s="601"/>
      <c r="AB13" s="288"/>
    </row>
    <row r="14" spans="2:30" ht="30" customHeight="1" thickBot="1" x14ac:dyDescent="0.25">
      <c r="B14" s="14"/>
      <c r="C14" s="602"/>
      <c r="D14" s="603"/>
      <c r="E14" s="603"/>
      <c r="F14" s="603"/>
      <c r="G14" s="603"/>
      <c r="H14" s="604"/>
      <c r="I14" s="660"/>
      <c r="J14" s="661"/>
      <c r="K14" s="661"/>
      <c r="L14" s="661"/>
      <c r="M14" s="661"/>
      <c r="N14" s="661"/>
      <c r="O14" s="661"/>
      <c r="P14" s="661"/>
      <c r="Q14" s="661"/>
      <c r="R14" s="661"/>
      <c r="S14" s="661"/>
      <c r="T14" s="661"/>
      <c r="U14" s="662"/>
      <c r="V14" s="611" t="s">
        <v>81</v>
      </c>
      <c r="W14" s="612"/>
      <c r="X14" s="612"/>
      <c r="Y14" s="612"/>
      <c r="Z14" s="612"/>
      <c r="AA14" s="613"/>
      <c r="AB14" s="288"/>
    </row>
    <row r="15" spans="2:30"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88"/>
    </row>
    <row r="16" spans="2:30" ht="57.75" customHeight="1" thickBot="1" x14ac:dyDescent="0.25">
      <c r="B16" s="14"/>
      <c r="C16" s="558" t="s">
        <v>15</v>
      </c>
      <c r="D16" s="559"/>
      <c r="E16" s="559"/>
      <c r="F16" s="559"/>
      <c r="G16" s="559"/>
      <c r="H16" s="560"/>
      <c r="I16" s="1712" t="s">
        <v>832</v>
      </c>
      <c r="J16" s="1713"/>
      <c r="K16" s="1713"/>
      <c r="L16" s="1713"/>
      <c r="M16" s="1713"/>
      <c r="N16" s="1713"/>
      <c r="O16" s="1713"/>
      <c r="P16" s="1713"/>
      <c r="Q16" s="1713"/>
      <c r="R16" s="1713"/>
      <c r="S16" s="1713"/>
      <c r="T16" s="1713"/>
      <c r="U16" s="1713"/>
      <c r="V16" s="1713"/>
      <c r="W16" s="1713"/>
      <c r="X16" s="1713"/>
      <c r="Y16" s="1713"/>
      <c r="Z16" s="1713"/>
      <c r="AA16" s="1714"/>
      <c r="AB16" s="288"/>
      <c r="AD16" s="287"/>
    </row>
    <row r="17" spans="2:39" ht="5.09999999999999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88"/>
    </row>
    <row r="18" spans="2:39" ht="68.25" customHeight="1" thickBot="1" x14ac:dyDescent="0.25">
      <c r="B18" s="14"/>
      <c r="C18" s="558" t="s">
        <v>17</v>
      </c>
      <c r="D18" s="559"/>
      <c r="E18" s="559"/>
      <c r="F18" s="559"/>
      <c r="G18" s="559"/>
      <c r="H18" s="560"/>
      <c r="I18" s="1712" t="s">
        <v>833</v>
      </c>
      <c r="J18" s="1713"/>
      <c r="K18" s="1713"/>
      <c r="L18" s="1713"/>
      <c r="M18" s="1713"/>
      <c r="N18" s="1713"/>
      <c r="O18" s="1713"/>
      <c r="P18" s="1713"/>
      <c r="Q18" s="1713"/>
      <c r="R18" s="1713"/>
      <c r="S18" s="1713"/>
      <c r="T18" s="1713"/>
      <c r="U18" s="1713"/>
      <c r="V18" s="1713"/>
      <c r="W18" s="1713"/>
      <c r="X18" s="1713"/>
      <c r="Y18" s="1713"/>
      <c r="Z18" s="1713"/>
      <c r="AA18" s="1714"/>
      <c r="AB18" s="288"/>
      <c r="AD18" s="1894"/>
      <c r="AE18" s="1894"/>
      <c r="AF18" s="1894"/>
      <c r="AG18" s="1894"/>
      <c r="AH18" s="1894"/>
      <c r="AI18" s="1894"/>
      <c r="AJ18" s="1894"/>
      <c r="AK18" s="1894"/>
      <c r="AL18" s="1894"/>
      <c r="AM18" s="1894"/>
    </row>
    <row r="19" spans="2:39"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88"/>
    </row>
    <row r="20" spans="2:39" ht="22.5" customHeight="1" x14ac:dyDescent="0.2">
      <c r="B20" s="14"/>
      <c r="C20" s="583" t="s">
        <v>19</v>
      </c>
      <c r="D20" s="584"/>
      <c r="E20" s="584"/>
      <c r="F20" s="584"/>
      <c r="G20" s="584"/>
      <c r="H20" s="585"/>
      <c r="I20" s="589" t="s">
        <v>20</v>
      </c>
      <c r="J20" s="590"/>
      <c r="K20" s="590"/>
      <c r="L20" s="590"/>
      <c r="M20" s="590"/>
      <c r="N20" s="591"/>
      <c r="O20" s="574" t="s">
        <v>21</v>
      </c>
      <c r="P20" s="575"/>
      <c r="Q20" s="575"/>
      <c r="R20" s="575"/>
      <c r="S20" s="575"/>
      <c r="T20" s="575"/>
      <c r="U20" s="576"/>
      <c r="V20" s="574" t="s">
        <v>22</v>
      </c>
      <c r="W20" s="575"/>
      <c r="X20" s="575"/>
      <c r="Y20" s="575"/>
      <c r="Z20" s="575"/>
      <c r="AA20" s="576"/>
      <c r="AB20" s="288"/>
    </row>
    <row r="21" spans="2:39" ht="30.75" customHeight="1" thickBot="1" x14ac:dyDescent="0.25">
      <c r="B21" s="14"/>
      <c r="C21" s="586"/>
      <c r="D21" s="587"/>
      <c r="E21" s="587"/>
      <c r="F21" s="587"/>
      <c r="G21" s="587"/>
      <c r="H21" s="588"/>
      <c r="I21" s="592"/>
      <c r="J21" s="593"/>
      <c r="K21" s="593"/>
      <c r="L21" s="593"/>
      <c r="M21" s="593"/>
      <c r="N21" s="594"/>
      <c r="O21" s="595" t="s">
        <v>213</v>
      </c>
      <c r="P21" s="596"/>
      <c r="Q21" s="596"/>
      <c r="R21" s="596"/>
      <c r="S21" s="596"/>
      <c r="T21" s="596"/>
      <c r="U21" s="597"/>
      <c r="V21" s="598" t="s">
        <v>24</v>
      </c>
      <c r="W21" s="596"/>
      <c r="X21" s="596"/>
      <c r="Y21" s="596"/>
      <c r="Z21" s="596"/>
      <c r="AA21" s="597"/>
      <c r="AB21" s="288"/>
    </row>
    <row r="22" spans="2:39"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88"/>
    </row>
    <row r="23" spans="2:39" ht="31.5" customHeight="1" x14ac:dyDescent="0.2">
      <c r="B23" s="14"/>
      <c r="C23" s="574" t="s">
        <v>25</v>
      </c>
      <c r="D23" s="575"/>
      <c r="E23" s="575"/>
      <c r="F23" s="575"/>
      <c r="G23" s="575"/>
      <c r="H23" s="575"/>
      <c r="I23" s="576"/>
      <c r="J23" s="574" t="s">
        <v>26</v>
      </c>
      <c r="K23" s="575"/>
      <c r="L23" s="575"/>
      <c r="M23" s="575"/>
      <c r="N23" s="575"/>
      <c r="O23" s="575"/>
      <c r="P23" s="575"/>
      <c r="Q23" s="575"/>
      <c r="R23" s="576"/>
      <c r="S23" s="574" t="s">
        <v>27</v>
      </c>
      <c r="T23" s="575"/>
      <c r="U23" s="575"/>
      <c r="V23" s="575"/>
      <c r="W23" s="575"/>
      <c r="X23" s="575"/>
      <c r="Y23" s="575"/>
      <c r="Z23" s="575"/>
      <c r="AA23" s="576"/>
      <c r="AB23" s="288"/>
    </row>
    <row r="24" spans="2:39" ht="32.25" customHeight="1" thickBot="1" x14ac:dyDescent="0.25">
      <c r="B24" s="14"/>
      <c r="C24" s="577" t="s">
        <v>834</v>
      </c>
      <c r="D24" s="578"/>
      <c r="E24" s="578"/>
      <c r="F24" s="578"/>
      <c r="G24" s="578"/>
      <c r="H24" s="578"/>
      <c r="I24" s="579"/>
      <c r="J24" s="577" t="s">
        <v>29</v>
      </c>
      <c r="K24" s="578"/>
      <c r="L24" s="578"/>
      <c r="M24" s="578"/>
      <c r="N24" s="578"/>
      <c r="O24" s="578"/>
      <c r="P24" s="578"/>
      <c r="Q24" s="578"/>
      <c r="R24" s="579"/>
      <c r="S24" s="1019" t="s">
        <v>835</v>
      </c>
      <c r="T24" s="612"/>
      <c r="U24" s="612"/>
      <c r="V24" s="612"/>
      <c r="W24" s="612"/>
      <c r="X24" s="612"/>
      <c r="Y24" s="612"/>
      <c r="Z24" s="612"/>
      <c r="AA24" s="613"/>
      <c r="AB24" s="288"/>
    </row>
    <row r="25" spans="2:39"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88"/>
    </row>
    <row r="26" spans="2:39" ht="123.75" customHeight="1" thickBot="1" x14ac:dyDescent="0.25">
      <c r="B26" s="14"/>
      <c r="C26" s="558" t="s">
        <v>31</v>
      </c>
      <c r="D26" s="559"/>
      <c r="E26" s="559"/>
      <c r="F26" s="559"/>
      <c r="G26" s="559"/>
      <c r="H26" s="560"/>
      <c r="I26" s="1897" t="s">
        <v>836</v>
      </c>
      <c r="J26" s="1898"/>
      <c r="K26" s="1898"/>
      <c r="L26" s="1898"/>
      <c r="M26" s="1898"/>
      <c r="N26" s="1898"/>
      <c r="O26" s="1898"/>
      <c r="P26" s="1898"/>
      <c r="Q26" s="1898"/>
      <c r="R26" s="1898"/>
      <c r="S26" s="1898"/>
      <c r="T26" s="1898"/>
      <c r="U26" s="1898"/>
      <c r="V26" s="1898"/>
      <c r="W26" s="1898"/>
      <c r="X26" s="1898"/>
      <c r="Y26" s="1898"/>
      <c r="Z26" s="1898"/>
      <c r="AA26" s="1899"/>
      <c r="AB26" s="288"/>
    </row>
    <row r="27" spans="2:39"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88"/>
    </row>
    <row r="28" spans="2:39" ht="48.75" customHeight="1" thickBot="1" x14ac:dyDescent="0.25">
      <c r="B28" s="14"/>
      <c r="C28" s="558" t="s">
        <v>837</v>
      </c>
      <c r="D28" s="559"/>
      <c r="E28" s="559"/>
      <c r="F28" s="559"/>
      <c r="G28" s="559"/>
      <c r="H28" s="560"/>
      <c r="I28" s="564">
        <v>0.98</v>
      </c>
      <c r="J28" s="1900"/>
      <c r="K28" s="1647" t="s">
        <v>33</v>
      </c>
      <c r="L28" s="1648"/>
      <c r="M28" s="1648"/>
      <c r="N28" s="1648"/>
      <c r="O28" s="1648"/>
      <c r="P28" s="299" t="s">
        <v>36</v>
      </c>
      <c r="Q28" s="1901" t="s">
        <v>34</v>
      </c>
      <c r="R28" s="856"/>
      <c r="S28" s="857"/>
      <c r="T28" s="300"/>
      <c r="U28" s="1901" t="s">
        <v>838</v>
      </c>
      <c r="V28" s="856"/>
      <c r="W28" s="857"/>
      <c r="X28" s="301"/>
      <c r="Y28" s="1901" t="s">
        <v>839</v>
      </c>
      <c r="Z28" s="857"/>
      <c r="AA28" s="301"/>
      <c r="AB28" s="288"/>
    </row>
    <row r="29" spans="2:39"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88"/>
    </row>
    <row r="30" spans="2:39"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88"/>
    </row>
    <row r="31" spans="2:39"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88"/>
    </row>
    <row r="32" spans="2:39" ht="15" customHeight="1" thickBot="1" x14ac:dyDescent="0.25">
      <c r="B32" s="14"/>
      <c r="C32" s="547"/>
      <c r="D32" s="548"/>
      <c r="E32" s="548"/>
      <c r="F32" s="548"/>
      <c r="G32" s="548"/>
      <c r="H32" s="548"/>
      <c r="I32" s="548"/>
      <c r="J32" s="549"/>
      <c r="K32" s="537">
        <v>0</v>
      </c>
      <c r="L32" s="538"/>
      <c r="M32" s="538"/>
      <c r="N32" s="538"/>
      <c r="O32" s="538">
        <v>79</v>
      </c>
      <c r="P32" s="538"/>
      <c r="Q32" s="538"/>
      <c r="R32" s="538"/>
      <c r="S32" s="538">
        <v>80</v>
      </c>
      <c r="T32" s="538"/>
      <c r="U32" s="538">
        <v>97</v>
      </c>
      <c r="V32" s="538"/>
      <c r="W32" s="538"/>
      <c r="X32" s="538">
        <v>98</v>
      </c>
      <c r="Y32" s="538"/>
      <c r="Z32" s="538">
        <v>100</v>
      </c>
      <c r="AA32" s="540"/>
      <c r="AB32" s="288"/>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88"/>
    </row>
    <row r="34" spans="2:28" s="21" customFormat="1" x14ac:dyDescent="0.2">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88"/>
    </row>
    <row r="35" spans="2:28" s="21" customFormat="1" ht="15" thickBot="1" x14ac:dyDescent="0.25">
      <c r="B35" s="302"/>
      <c r="C35" s="880"/>
      <c r="D35" s="881"/>
      <c r="E35" s="881"/>
      <c r="F35" s="881"/>
      <c r="G35" s="881"/>
      <c r="H35" s="881"/>
      <c r="I35" s="881"/>
      <c r="J35" s="881"/>
      <c r="K35" s="881"/>
      <c r="L35" s="881"/>
      <c r="M35" s="881"/>
      <c r="N35" s="881"/>
      <c r="O35" s="881"/>
      <c r="P35" s="881"/>
      <c r="Q35" s="881"/>
      <c r="R35" s="881"/>
      <c r="S35" s="881"/>
      <c r="T35" s="881"/>
      <c r="U35" s="881"/>
      <c r="V35" s="881"/>
      <c r="W35" s="881"/>
      <c r="X35" s="881"/>
      <c r="Y35" s="881"/>
      <c r="Z35" s="881"/>
      <c r="AA35" s="882"/>
      <c r="AB35" s="288"/>
    </row>
    <row r="36" spans="2:28" s="21" customFormat="1" ht="14.25" customHeight="1" x14ac:dyDescent="0.2">
      <c r="B36" s="303"/>
      <c r="C36" s="877" t="s">
        <v>840</v>
      </c>
      <c r="D36" s="878"/>
      <c r="E36" s="878"/>
      <c r="F36" s="878"/>
      <c r="G36" s="879"/>
      <c r="H36" s="1687" t="s">
        <v>841</v>
      </c>
      <c r="I36" s="1689" t="s">
        <v>842</v>
      </c>
      <c r="J36" s="885" t="s">
        <v>843</v>
      </c>
      <c r="K36" s="887" t="s">
        <v>49</v>
      </c>
      <c r="L36" s="887"/>
      <c r="M36" s="887"/>
      <c r="N36" s="878"/>
      <c r="O36" s="878"/>
      <c r="P36" s="878"/>
      <c r="Q36" s="878"/>
      <c r="R36" s="878"/>
      <c r="S36" s="878"/>
      <c r="T36" s="878"/>
      <c r="U36" s="878"/>
      <c r="V36" s="878"/>
      <c r="W36" s="878"/>
      <c r="X36" s="878"/>
      <c r="Y36" s="878"/>
      <c r="Z36" s="878"/>
      <c r="AA36" s="879"/>
      <c r="AB36" s="288"/>
    </row>
    <row r="37" spans="2:28" s="21" customFormat="1" ht="107.25" customHeight="1" thickBot="1" x14ac:dyDescent="0.25">
      <c r="B37" s="302"/>
      <c r="C37" s="880"/>
      <c r="D37" s="881"/>
      <c r="E37" s="881"/>
      <c r="F37" s="881"/>
      <c r="G37" s="882"/>
      <c r="H37" s="1902"/>
      <c r="I37" s="1903"/>
      <c r="J37" s="886"/>
      <c r="K37" s="888"/>
      <c r="L37" s="888"/>
      <c r="M37" s="888"/>
      <c r="N37" s="881"/>
      <c r="O37" s="881"/>
      <c r="P37" s="881"/>
      <c r="Q37" s="881"/>
      <c r="R37" s="881"/>
      <c r="S37" s="881"/>
      <c r="T37" s="881"/>
      <c r="U37" s="881"/>
      <c r="V37" s="881"/>
      <c r="W37" s="881"/>
      <c r="X37" s="881"/>
      <c r="Y37" s="881"/>
      <c r="Z37" s="881"/>
      <c r="AA37" s="882"/>
      <c r="AB37" s="288"/>
    </row>
    <row r="38" spans="2:28" s="21" customFormat="1" ht="217.5" customHeight="1" x14ac:dyDescent="0.2">
      <c r="B38" s="20"/>
      <c r="C38" s="861" t="s">
        <v>241</v>
      </c>
      <c r="D38" s="862"/>
      <c r="E38" s="862"/>
      <c r="F38" s="862"/>
      <c r="G38" s="863"/>
      <c r="H38" s="304">
        <f>+(785-757)+(1082-1079)+(710-706)</f>
        <v>35</v>
      </c>
      <c r="I38" s="305">
        <f>785+1082+706</f>
        <v>2573</v>
      </c>
      <c r="J38" s="226">
        <f>IF(H38="","",(1-(H38/I38)))</f>
        <v>0.98639720171006606</v>
      </c>
      <c r="K38" s="1904" t="s">
        <v>844</v>
      </c>
      <c r="L38" s="1904"/>
      <c r="M38" s="1904"/>
      <c r="N38" s="1905"/>
      <c r="O38" s="1905"/>
      <c r="P38" s="1905"/>
      <c r="Q38" s="1905"/>
      <c r="R38" s="1905"/>
      <c r="S38" s="1905"/>
      <c r="T38" s="1905"/>
      <c r="U38" s="1905"/>
      <c r="V38" s="1905"/>
      <c r="W38" s="1905"/>
      <c r="X38" s="1905"/>
      <c r="Y38" s="1905"/>
      <c r="Z38" s="1905"/>
      <c r="AA38" s="1906"/>
      <c r="AB38" s="288"/>
    </row>
    <row r="39" spans="2:28" s="21" customFormat="1" ht="218.1" customHeight="1" x14ac:dyDescent="0.2">
      <c r="B39" s="20"/>
      <c r="C39" s="861" t="s">
        <v>243</v>
      </c>
      <c r="D39" s="862"/>
      <c r="E39" s="862"/>
      <c r="F39" s="862"/>
      <c r="G39" s="863"/>
      <c r="H39" s="306">
        <f>+(796-755)+(699-695)+(995-985)</f>
        <v>55</v>
      </c>
      <c r="I39" s="307">
        <f>796+699+995</f>
        <v>2490</v>
      </c>
      <c r="J39" s="226">
        <f>IF(H39="","",(1-(H39/I39)))</f>
        <v>0.97791164658634533</v>
      </c>
      <c r="K39" s="1904" t="s">
        <v>845</v>
      </c>
      <c r="L39" s="1904"/>
      <c r="M39" s="1904"/>
      <c r="N39" s="1905"/>
      <c r="O39" s="1905"/>
      <c r="P39" s="1905"/>
      <c r="Q39" s="1905"/>
      <c r="R39" s="1905"/>
      <c r="S39" s="1905"/>
      <c r="T39" s="1905"/>
      <c r="U39" s="1905"/>
      <c r="V39" s="1905"/>
      <c r="W39" s="1905"/>
      <c r="X39" s="1905"/>
      <c r="Y39" s="1905"/>
      <c r="Z39" s="1905"/>
      <c r="AA39" s="1906"/>
      <c r="AB39" s="288"/>
    </row>
    <row r="40" spans="2:28" s="21" customFormat="1" ht="218.1" customHeight="1" x14ac:dyDescent="0.2">
      <c r="B40" s="20"/>
      <c r="C40" s="861" t="s">
        <v>245</v>
      </c>
      <c r="D40" s="862"/>
      <c r="E40" s="862"/>
      <c r="F40" s="862"/>
      <c r="G40" s="863"/>
      <c r="H40" s="308"/>
      <c r="I40" s="309"/>
      <c r="J40" s="162" t="str">
        <f>IF(H40="","",(1-(H40/I40)))</f>
        <v/>
      </c>
      <c r="K40" s="1904"/>
      <c r="L40" s="1904"/>
      <c r="M40" s="1904"/>
      <c r="N40" s="1905"/>
      <c r="O40" s="1905"/>
      <c r="P40" s="1905"/>
      <c r="Q40" s="1905"/>
      <c r="R40" s="1905"/>
      <c r="S40" s="1905"/>
      <c r="T40" s="1905"/>
      <c r="U40" s="1905"/>
      <c r="V40" s="1905"/>
      <c r="W40" s="1905"/>
      <c r="X40" s="1905"/>
      <c r="Y40" s="1905"/>
      <c r="Z40" s="1905"/>
      <c r="AA40" s="1906"/>
      <c r="AB40" s="288"/>
    </row>
    <row r="41" spans="2:28" s="21" customFormat="1" ht="218.1" customHeight="1" thickBot="1" x14ac:dyDescent="0.25">
      <c r="B41" s="20"/>
      <c r="C41" s="861" t="s">
        <v>246</v>
      </c>
      <c r="D41" s="862"/>
      <c r="E41" s="862"/>
      <c r="F41" s="862"/>
      <c r="G41" s="863"/>
      <c r="H41" s="161"/>
      <c r="I41" s="161"/>
      <c r="J41" s="162" t="str">
        <f>IF(H41="","",(1-(H41/I41)))</f>
        <v/>
      </c>
      <c r="K41" s="1904"/>
      <c r="L41" s="1904"/>
      <c r="M41" s="1904"/>
      <c r="N41" s="1905"/>
      <c r="O41" s="1905"/>
      <c r="P41" s="1905"/>
      <c r="Q41" s="1905"/>
      <c r="R41" s="1905"/>
      <c r="S41" s="1905"/>
      <c r="T41" s="1905"/>
      <c r="U41" s="1905"/>
      <c r="V41" s="1905"/>
      <c r="W41" s="1905"/>
      <c r="X41" s="1905"/>
      <c r="Y41" s="1905"/>
      <c r="Z41" s="1905"/>
      <c r="AA41" s="1906"/>
      <c r="AB41" s="288"/>
    </row>
    <row r="42" spans="2:28" s="21" customFormat="1" ht="15.75" customHeight="1" thickBot="1" x14ac:dyDescent="0.3">
      <c r="B42" s="20"/>
      <c r="C42" s="908" t="s">
        <v>68</v>
      </c>
      <c r="D42" s="909"/>
      <c r="E42" s="909"/>
      <c r="F42" s="909"/>
      <c r="G42" s="910"/>
      <c r="H42" s="310">
        <f>IF(H38="","",SUM(H38:H41))</f>
        <v>90</v>
      </c>
      <c r="I42" s="310">
        <f>IF(I38="","",SUM(I38:I41))</f>
        <v>5063</v>
      </c>
      <c r="J42" s="311">
        <f>IF(H42="","",(1-(H42/I42)))</f>
        <v>0.98222397787872806</v>
      </c>
      <c r="K42" s="911"/>
      <c r="L42" s="912"/>
      <c r="M42" s="912"/>
      <c r="N42" s="912"/>
      <c r="O42" s="912"/>
      <c r="P42" s="912"/>
      <c r="Q42" s="912"/>
      <c r="R42" s="912"/>
      <c r="S42" s="912"/>
      <c r="T42" s="912"/>
      <c r="U42" s="912"/>
      <c r="V42" s="912"/>
      <c r="W42" s="912"/>
      <c r="X42" s="912"/>
      <c r="Y42" s="912"/>
      <c r="Z42" s="912"/>
      <c r="AA42" s="913"/>
      <c r="AB42" s="288"/>
    </row>
    <row r="43" spans="2:28" s="21" customFormat="1" ht="5.25" customHeight="1" x14ac:dyDescent="0.2">
      <c r="B43" s="312"/>
      <c r="C43" s="313"/>
      <c r="D43" s="313"/>
      <c r="E43" s="313"/>
      <c r="F43" s="313"/>
      <c r="G43" s="313"/>
      <c r="H43" s="314"/>
      <c r="I43" s="314"/>
      <c r="J43" s="315"/>
      <c r="K43" s="313"/>
      <c r="L43" s="313"/>
      <c r="M43" s="313"/>
      <c r="N43" s="313"/>
      <c r="O43" s="313"/>
      <c r="P43" s="313"/>
      <c r="Q43" s="313"/>
      <c r="R43" s="313"/>
      <c r="S43" s="313"/>
      <c r="T43" s="313"/>
      <c r="U43" s="313"/>
      <c r="V43" s="313"/>
      <c r="W43" s="313"/>
      <c r="X43" s="313"/>
      <c r="Y43" s="313"/>
      <c r="Z43" s="313"/>
      <c r="AA43" s="313"/>
      <c r="AB43" s="37"/>
    </row>
    <row r="44" spans="2:28" s="21" customFormat="1" ht="5.0999999999999996" customHeight="1" thickBot="1" x14ac:dyDescent="0.25">
      <c r="B44" s="316"/>
      <c r="C44" s="317"/>
      <c r="D44" s="317"/>
      <c r="E44" s="317"/>
      <c r="F44" s="317"/>
      <c r="G44" s="317"/>
      <c r="H44" s="318"/>
      <c r="I44" s="318"/>
      <c r="J44" s="319"/>
      <c r="K44" s="317"/>
      <c r="L44" s="317"/>
      <c r="M44" s="317"/>
      <c r="N44" s="317"/>
      <c r="O44" s="317"/>
      <c r="P44" s="317"/>
      <c r="Q44" s="317"/>
      <c r="R44" s="317"/>
      <c r="S44" s="317"/>
      <c r="T44" s="317"/>
      <c r="U44" s="317"/>
      <c r="V44" s="317"/>
      <c r="W44" s="317"/>
      <c r="X44" s="317"/>
      <c r="Y44" s="317"/>
      <c r="Z44" s="317"/>
      <c r="AA44" s="317"/>
      <c r="AB44" s="40"/>
    </row>
    <row r="45" spans="2:28" s="21" customFormat="1" x14ac:dyDescent="0.2">
      <c r="B45" s="20"/>
      <c r="C45" s="651" t="s">
        <v>69</v>
      </c>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3"/>
      <c r="AB45" s="288"/>
    </row>
    <row r="46" spans="2:28" ht="15" thickBot="1" x14ac:dyDescent="0.25">
      <c r="B46" s="14"/>
      <c r="C46" s="983"/>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5"/>
      <c r="AB46" s="288"/>
    </row>
    <row r="47" spans="2:28" x14ac:dyDescent="0.2">
      <c r="B47" s="14"/>
      <c r="C47" s="890" t="s">
        <v>70</v>
      </c>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2"/>
      <c r="AB47" s="288"/>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88"/>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88"/>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88"/>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88"/>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88"/>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88"/>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88"/>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88"/>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88"/>
    </row>
    <row r="57" spans="2:28"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88"/>
    </row>
    <row r="58" spans="2:28"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88"/>
    </row>
    <row r="59" spans="2:28" ht="15" thickBot="1" x14ac:dyDescent="0.25">
      <c r="B59" s="14"/>
      <c r="C59" s="896"/>
      <c r="D59" s="897"/>
      <c r="E59" s="897"/>
      <c r="F59" s="897"/>
      <c r="G59" s="897"/>
      <c r="H59" s="897"/>
      <c r="I59" s="897"/>
      <c r="J59" s="897"/>
      <c r="K59" s="897"/>
      <c r="L59" s="897"/>
      <c r="M59" s="897"/>
      <c r="N59" s="897"/>
      <c r="O59" s="897"/>
      <c r="P59" s="897"/>
      <c r="Q59" s="897"/>
      <c r="R59" s="897"/>
      <c r="S59" s="897"/>
      <c r="T59" s="897"/>
      <c r="U59" s="897"/>
      <c r="V59" s="897"/>
      <c r="W59" s="897"/>
      <c r="X59" s="897"/>
      <c r="Y59" s="897"/>
      <c r="Z59" s="897"/>
      <c r="AA59" s="898"/>
      <c r="AB59" s="288"/>
    </row>
    <row r="60" spans="2:28" ht="9.9499999999999993" customHeight="1" x14ac:dyDescent="0.2">
      <c r="B60" s="35"/>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7"/>
    </row>
    <row r="61" spans="2:28" ht="9.9499999999999993" customHeight="1" thickBot="1" x14ac:dyDescent="0.25">
      <c r="B61" s="38"/>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40"/>
    </row>
    <row r="62" spans="2:28" ht="14.25" customHeight="1" x14ac:dyDescent="0.2">
      <c r="B62" s="41"/>
      <c r="C62" s="899" t="s">
        <v>840</v>
      </c>
      <c r="D62" s="900"/>
      <c r="E62" s="900"/>
      <c r="F62" s="900"/>
      <c r="G62" s="901"/>
      <c r="H62" s="899" t="s">
        <v>71</v>
      </c>
      <c r="I62" s="901"/>
      <c r="J62" s="899" t="s">
        <v>72</v>
      </c>
      <c r="K62" s="900"/>
      <c r="L62" s="900"/>
      <c r="M62" s="900"/>
      <c r="N62" s="900"/>
      <c r="O62" s="901"/>
      <c r="P62" s="1907" t="s">
        <v>106</v>
      </c>
      <c r="Q62" s="1908"/>
      <c r="R62" s="1908"/>
      <c r="S62" s="1908"/>
      <c r="T62" s="1909"/>
      <c r="U62" s="899" t="s">
        <v>74</v>
      </c>
      <c r="V62" s="900"/>
      <c r="W62" s="900"/>
      <c r="X62" s="900"/>
      <c r="Y62" s="900"/>
      <c r="Z62" s="900"/>
      <c r="AA62" s="901"/>
      <c r="AB62" s="42"/>
    </row>
    <row r="63" spans="2:28" ht="14.25" customHeight="1" x14ac:dyDescent="0.2">
      <c r="B63" s="43"/>
      <c r="C63" s="902"/>
      <c r="D63" s="903"/>
      <c r="E63" s="903"/>
      <c r="F63" s="903"/>
      <c r="G63" s="904"/>
      <c r="H63" s="902"/>
      <c r="I63" s="904"/>
      <c r="J63" s="902"/>
      <c r="K63" s="903"/>
      <c r="L63" s="903"/>
      <c r="M63" s="903"/>
      <c r="N63" s="903"/>
      <c r="O63" s="904"/>
      <c r="P63" s="1910"/>
      <c r="Q63" s="1911"/>
      <c r="R63" s="1911"/>
      <c r="S63" s="1911"/>
      <c r="T63" s="1912"/>
      <c r="U63" s="902"/>
      <c r="V63" s="903"/>
      <c r="W63" s="903"/>
      <c r="X63" s="903"/>
      <c r="Y63" s="903"/>
      <c r="Z63" s="903"/>
      <c r="AA63" s="904"/>
      <c r="AB63" s="42"/>
    </row>
    <row r="64" spans="2:28" ht="15" customHeight="1" thickBot="1" x14ac:dyDescent="0.25">
      <c r="B64" s="43"/>
      <c r="C64" s="902"/>
      <c r="D64" s="903"/>
      <c r="E64" s="903"/>
      <c r="F64" s="903"/>
      <c r="G64" s="904"/>
      <c r="H64" s="902"/>
      <c r="I64" s="904"/>
      <c r="J64" s="902"/>
      <c r="K64" s="903"/>
      <c r="L64" s="903"/>
      <c r="M64" s="903"/>
      <c r="N64" s="903"/>
      <c r="O64" s="904"/>
      <c r="P64" s="1910"/>
      <c r="Q64" s="1911"/>
      <c r="R64" s="1911"/>
      <c r="S64" s="1911"/>
      <c r="T64" s="1912"/>
      <c r="U64" s="902"/>
      <c r="V64" s="903"/>
      <c r="W64" s="903"/>
      <c r="X64" s="903"/>
      <c r="Y64" s="903"/>
      <c r="Z64" s="903"/>
      <c r="AA64" s="904"/>
      <c r="AB64" s="42"/>
    </row>
    <row r="65" spans="2:28" ht="159.75" customHeight="1" thickBot="1" x14ac:dyDescent="0.25">
      <c r="B65" s="41"/>
      <c r="C65" s="1913" t="str">
        <f>+C38</f>
        <v>TRIMESTRE 1</v>
      </c>
      <c r="D65" s="1914"/>
      <c r="E65" s="1914"/>
      <c r="F65" s="1914"/>
      <c r="G65" s="1914"/>
      <c r="H65" s="1915">
        <v>0.99199999999999999</v>
      </c>
      <c r="I65" s="1915"/>
      <c r="J65" s="1916">
        <f>+J38</f>
        <v>0.98639720171006606</v>
      </c>
      <c r="K65" s="1916"/>
      <c r="L65" s="1916"/>
      <c r="M65" s="1916"/>
      <c r="N65" s="1916"/>
      <c r="O65" s="1916"/>
      <c r="P65" s="1917" t="s">
        <v>846</v>
      </c>
      <c r="Q65" s="1917"/>
      <c r="R65" s="1917"/>
      <c r="S65" s="1917"/>
      <c r="T65" s="1917"/>
      <c r="U65" s="1917" t="s">
        <v>248</v>
      </c>
      <c r="V65" s="1917"/>
      <c r="W65" s="1917"/>
      <c r="X65" s="1917"/>
      <c r="Y65" s="1917"/>
      <c r="Z65" s="1917"/>
      <c r="AA65" s="1918"/>
      <c r="AB65" s="292"/>
    </row>
    <row r="66" spans="2:28" ht="168" customHeight="1" x14ac:dyDescent="0.2">
      <c r="B66" s="41"/>
      <c r="C66" s="1834" t="str">
        <f>+C39</f>
        <v>TRIMESTRE 2</v>
      </c>
      <c r="D66" s="1395"/>
      <c r="E66" s="1395"/>
      <c r="F66" s="1395"/>
      <c r="G66" s="1395"/>
      <c r="H66" s="1922">
        <v>0.99</v>
      </c>
      <c r="I66" s="1922"/>
      <c r="J66" s="1923">
        <f>J39</f>
        <v>0.97791164658634533</v>
      </c>
      <c r="K66" s="1923"/>
      <c r="L66" s="1923"/>
      <c r="M66" s="1923"/>
      <c r="N66" s="1923"/>
      <c r="O66" s="1923"/>
      <c r="P66" s="1917" t="s">
        <v>847</v>
      </c>
      <c r="Q66" s="1917"/>
      <c r="R66" s="1917"/>
      <c r="S66" s="1917"/>
      <c r="T66" s="1917"/>
      <c r="U66" s="1917" t="s">
        <v>248</v>
      </c>
      <c r="V66" s="1917"/>
      <c r="W66" s="1917"/>
      <c r="X66" s="1917"/>
      <c r="Y66" s="1917"/>
      <c r="Z66" s="1917"/>
      <c r="AA66" s="1918"/>
      <c r="AB66" s="292"/>
    </row>
    <row r="67" spans="2:28" ht="46.5" customHeight="1" x14ac:dyDescent="0.2">
      <c r="B67" s="41"/>
      <c r="C67" s="1834" t="str">
        <f>+C40</f>
        <v>TRIMESTRE 3</v>
      </c>
      <c r="D67" s="1395"/>
      <c r="E67" s="1395"/>
      <c r="F67" s="1395"/>
      <c r="G67" s="1395"/>
      <c r="H67" s="1924">
        <v>0.99199999999999999</v>
      </c>
      <c r="I67" s="1924"/>
      <c r="J67" s="1924" t="str">
        <f>+J40</f>
        <v/>
      </c>
      <c r="K67" s="1924"/>
      <c r="L67" s="1924"/>
      <c r="M67" s="1924"/>
      <c r="N67" s="1924"/>
      <c r="O67" s="1924"/>
      <c r="P67" s="1838"/>
      <c r="Q67" s="1838"/>
      <c r="R67" s="1838"/>
      <c r="S67" s="1838"/>
      <c r="T67" s="1838"/>
      <c r="U67" s="1838"/>
      <c r="V67" s="1838"/>
      <c r="W67" s="1838"/>
      <c r="X67" s="1838"/>
      <c r="Y67" s="1838"/>
      <c r="Z67" s="1838"/>
      <c r="AA67" s="1839"/>
      <c r="AB67" s="292"/>
    </row>
    <row r="68" spans="2:28" ht="46.5" customHeight="1" thickBot="1" x14ac:dyDescent="0.25">
      <c r="B68" s="41"/>
      <c r="C68" s="1840" t="str">
        <f>+C41</f>
        <v>TRIMESTRE 4</v>
      </c>
      <c r="D68" s="581"/>
      <c r="E68" s="581"/>
      <c r="F68" s="581"/>
      <c r="G68" s="581"/>
      <c r="H68" s="1919">
        <v>0.999</v>
      </c>
      <c r="I68" s="1919"/>
      <c r="J68" s="1919" t="str">
        <f>+J41</f>
        <v/>
      </c>
      <c r="K68" s="1919"/>
      <c r="L68" s="1919"/>
      <c r="M68" s="1919"/>
      <c r="N68" s="1919"/>
      <c r="O68" s="1919"/>
      <c r="P68" s="1920"/>
      <c r="Q68" s="1920"/>
      <c r="R68" s="1920"/>
      <c r="S68" s="1920"/>
      <c r="T68" s="1920"/>
      <c r="U68" s="1920"/>
      <c r="V68" s="1920"/>
      <c r="W68" s="1920"/>
      <c r="X68" s="1920"/>
      <c r="Y68" s="1920"/>
      <c r="Z68" s="1920"/>
      <c r="AA68" s="1921"/>
      <c r="AB68" s="292"/>
    </row>
    <row r="69" spans="2:28" x14ac:dyDescent="0.2">
      <c r="B69" s="45"/>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46"/>
    </row>
    <row r="108" ht="6" customHeight="1" x14ac:dyDescent="0.2"/>
  </sheetData>
  <mergeCells count="101">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 ref="C62:G64"/>
    <mergeCell ref="H62:I64"/>
    <mergeCell ref="J62:O64"/>
    <mergeCell ref="P62:T64"/>
    <mergeCell ref="U62:AA64"/>
    <mergeCell ref="C65:G65"/>
    <mergeCell ref="H65:I65"/>
    <mergeCell ref="J65:O65"/>
    <mergeCell ref="P65:T65"/>
    <mergeCell ref="U65:AA65"/>
    <mergeCell ref="C41:G41"/>
    <mergeCell ref="K41:AA41"/>
    <mergeCell ref="C42:G42"/>
    <mergeCell ref="K42:AA42"/>
    <mergeCell ref="C45:AA46"/>
    <mergeCell ref="C47:AA59"/>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Q28:S28"/>
    <mergeCell ref="U28:W28"/>
    <mergeCell ref="Y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09"/>
  <sheetViews>
    <sheetView showGridLines="0" view="pageBreakPreview" topLeftCell="A18" zoomScaleNormal="100" zoomScaleSheetLayoutView="100" zoomScalePageLayoutView="70" workbookViewId="0">
      <selection activeCell="I16" sqref="I16:AA16"/>
    </sheetView>
  </sheetViews>
  <sheetFormatPr baseColWidth="10" defaultColWidth="3.7109375" defaultRowHeight="14.25" x14ac:dyDescent="0.2"/>
  <cols>
    <col min="1" max="1" width="3.7109375" style="47"/>
    <col min="2" max="2" width="2.85546875" style="47" customWidth="1"/>
    <col min="3" max="6" width="2.7109375" style="47" customWidth="1"/>
    <col min="7" max="7" width="5" style="47" customWidth="1"/>
    <col min="8" max="8" width="18.85546875" style="47" customWidth="1"/>
    <col min="9" max="9" width="16.5703125" style="47" customWidth="1"/>
    <col min="10" max="10" width="18.28515625" style="47" customWidth="1"/>
    <col min="11" max="27" width="4.7109375" style="47" customWidth="1"/>
    <col min="28" max="28" width="2.85546875" style="47" customWidth="1"/>
    <col min="29" max="30" width="3.7109375" style="47"/>
    <col min="31" max="31" width="6.140625" style="47" bestFit="1" customWidth="1"/>
    <col min="32" max="16384" width="3.7109375" style="47"/>
  </cols>
  <sheetData>
    <row r="1" spans="2:28" x14ac:dyDescent="0.2">
      <c r="B1" s="1"/>
      <c r="C1" s="1"/>
      <c r="D1" s="1"/>
      <c r="E1" s="1"/>
      <c r="F1" s="1"/>
    </row>
    <row r="2" spans="2:28" ht="45.75" customHeight="1" x14ac:dyDescent="0.2">
      <c r="B2" s="636"/>
      <c r="C2" s="636"/>
      <c r="D2" s="636"/>
      <c r="E2" s="636"/>
      <c r="F2" s="636"/>
      <c r="G2" s="636"/>
      <c r="H2" s="1896" t="s">
        <v>0</v>
      </c>
      <c r="I2" s="1896"/>
      <c r="J2" s="1896"/>
      <c r="K2" s="1896"/>
      <c r="L2" s="1896"/>
      <c r="M2" s="1896"/>
      <c r="N2" s="1896"/>
      <c r="O2" s="1896"/>
      <c r="P2" s="1896"/>
      <c r="Q2" s="1896"/>
      <c r="R2" s="1896"/>
      <c r="S2" s="1896"/>
      <c r="T2" s="1896"/>
      <c r="U2" s="1896"/>
      <c r="V2" s="1896"/>
      <c r="W2" s="1896"/>
      <c r="X2" s="1896"/>
      <c r="Y2" s="1896"/>
      <c r="Z2" s="1896"/>
      <c r="AA2" s="1896"/>
      <c r="AB2" s="1896"/>
    </row>
    <row r="3" spans="2:28" ht="15" customHeight="1" x14ac:dyDescent="0.2">
      <c r="B3" s="636"/>
      <c r="C3" s="636"/>
      <c r="D3" s="636"/>
      <c r="E3" s="636"/>
      <c r="F3" s="636"/>
      <c r="G3" s="636"/>
      <c r="H3" s="641" t="s">
        <v>1</v>
      </c>
      <c r="I3" s="641"/>
      <c r="J3" s="641"/>
      <c r="K3" s="641"/>
      <c r="L3" s="641"/>
      <c r="M3" s="641"/>
      <c r="N3" s="641"/>
      <c r="O3" s="641"/>
      <c r="P3" s="641"/>
      <c r="Q3" s="641"/>
      <c r="R3" s="641" t="s">
        <v>2</v>
      </c>
      <c r="S3" s="641"/>
      <c r="T3" s="641"/>
      <c r="U3" s="641"/>
      <c r="V3" s="641"/>
      <c r="W3" s="641"/>
      <c r="X3" s="641"/>
      <c r="Y3" s="641"/>
      <c r="Z3" s="641"/>
      <c r="AA3" s="641"/>
      <c r="AB3" s="641"/>
    </row>
    <row r="4" spans="2:28" ht="15.75" customHeight="1" thickBot="1" x14ac:dyDescent="0.25">
      <c r="B4" s="638"/>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3"/>
    </row>
    <row r="5" spans="2:28" ht="15" x14ac:dyDescent="0.2">
      <c r="B5" s="41"/>
      <c r="H5" s="3"/>
      <c r="I5" s="3"/>
      <c r="J5" s="3"/>
      <c r="K5" s="3"/>
      <c r="L5" s="3"/>
      <c r="M5" s="3"/>
      <c r="N5" s="3"/>
      <c r="O5" s="3"/>
      <c r="P5" s="3"/>
      <c r="Q5" s="3"/>
      <c r="R5" s="3"/>
      <c r="S5" s="3"/>
      <c r="T5" s="3"/>
      <c r="U5" s="3"/>
      <c r="V5" s="3"/>
      <c r="W5" s="3"/>
      <c r="X5" s="3"/>
      <c r="Y5" s="3"/>
      <c r="Z5" s="3"/>
      <c r="AA5" s="3"/>
      <c r="AB5" s="156"/>
    </row>
    <row r="6" spans="2:28" ht="5.0999999999999996" customHeight="1" thickBot="1" x14ac:dyDescent="0.25">
      <c r="B6" s="4"/>
      <c r="C6" s="5"/>
      <c r="D6" s="5"/>
      <c r="E6" s="5"/>
      <c r="F6" s="5"/>
      <c r="G6" s="5"/>
      <c r="H6" s="5"/>
      <c r="I6" s="6"/>
      <c r="J6" s="6"/>
      <c r="K6" s="6"/>
      <c r="L6" s="6"/>
      <c r="M6" s="6"/>
      <c r="N6" s="6"/>
      <c r="O6" s="6"/>
      <c r="P6" s="6"/>
      <c r="Q6" s="6"/>
      <c r="R6" s="6"/>
      <c r="S6" s="6"/>
      <c r="T6" s="7"/>
      <c r="U6" s="7"/>
      <c r="V6" s="7"/>
      <c r="W6" s="7"/>
      <c r="X6" s="7"/>
      <c r="Y6" s="5"/>
      <c r="Z6" s="5"/>
      <c r="AA6" s="5"/>
      <c r="AB6" s="8"/>
    </row>
    <row r="7" spans="2:28" ht="15" customHeight="1" x14ac:dyDescent="0.2">
      <c r="B7" s="9"/>
      <c r="C7" s="599" t="s">
        <v>4</v>
      </c>
      <c r="D7" s="600"/>
      <c r="E7" s="600"/>
      <c r="F7" s="600"/>
      <c r="G7" s="600"/>
      <c r="H7" s="601"/>
      <c r="I7" s="773" t="s">
        <v>5</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28" ht="15" customHeight="1" thickBot="1" x14ac:dyDescent="0.25">
      <c r="B10" s="9"/>
      <c r="C10" s="599" t="s">
        <v>6</v>
      </c>
      <c r="D10" s="600"/>
      <c r="E10" s="600"/>
      <c r="F10" s="600"/>
      <c r="G10" s="600"/>
      <c r="H10" s="601"/>
      <c r="I10" s="890" t="s">
        <v>230</v>
      </c>
      <c r="J10" s="1385"/>
      <c r="K10" s="1385"/>
      <c r="L10" s="1385"/>
      <c r="M10" s="1385"/>
      <c r="N10" s="1385"/>
      <c r="O10" s="1385"/>
      <c r="P10" s="1385"/>
      <c r="Q10" s="1385"/>
      <c r="R10" s="1385"/>
      <c r="S10" s="1386"/>
      <c r="T10" s="620" t="s">
        <v>8</v>
      </c>
      <c r="U10" s="621"/>
      <c r="V10" s="621"/>
      <c r="W10" s="622"/>
      <c r="X10" s="574" t="s">
        <v>9</v>
      </c>
      <c r="Y10" s="575"/>
      <c r="Z10" s="575"/>
      <c r="AA10" s="576"/>
      <c r="AB10" s="10"/>
    </row>
    <row r="11" spans="2:28" ht="21" customHeight="1" thickBot="1" x14ac:dyDescent="0.25">
      <c r="B11" s="9"/>
      <c r="C11" s="602"/>
      <c r="D11" s="603"/>
      <c r="E11" s="603"/>
      <c r="F11" s="603"/>
      <c r="G11" s="603"/>
      <c r="H11" s="604"/>
      <c r="I11" s="1387"/>
      <c r="J11" s="1388"/>
      <c r="K11" s="1388"/>
      <c r="L11" s="1388"/>
      <c r="M11" s="1388"/>
      <c r="N11" s="1388"/>
      <c r="O11" s="1388"/>
      <c r="P11" s="1388"/>
      <c r="Q11" s="1388"/>
      <c r="R11" s="1388"/>
      <c r="S11" s="1389"/>
      <c r="T11" s="564" t="s">
        <v>231</v>
      </c>
      <c r="U11" s="623"/>
      <c r="V11" s="623"/>
      <c r="W11" s="624"/>
      <c r="X11" s="598">
        <v>3</v>
      </c>
      <c r="Y11" s="625"/>
      <c r="Z11" s="625"/>
      <c r="AA11" s="626"/>
      <c r="AB11" s="10"/>
    </row>
    <row r="12" spans="2:28"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20.100000000000001" customHeight="1" x14ac:dyDescent="0.2">
      <c r="B13" s="14"/>
      <c r="C13" s="599" t="s">
        <v>11</v>
      </c>
      <c r="D13" s="600"/>
      <c r="E13" s="600"/>
      <c r="F13" s="600"/>
      <c r="G13" s="600"/>
      <c r="H13" s="601"/>
      <c r="I13" s="657" t="s">
        <v>232</v>
      </c>
      <c r="J13" s="658"/>
      <c r="K13" s="658"/>
      <c r="L13" s="658"/>
      <c r="M13" s="658"/>
      <c r="N13" s="658"/>
      <c r="O13" s="658"/>
      <c r="P13" s="658"/>
      <c r="Q13" s="658"/>
      <c r="R13" s="658"/>
      <c r="S13" s="658"/>
      <c r="T13" s="658"/>
      <c r="U13" s="659"/>
      <c r="V13" s="599" t="s">
        <v>13</v>
      </c>
      <c r="W13" s="600"/>
      <c r="X13" s="600"/>
      <c r="Y13" s="600"/>
      <c r="Z13" s="600"/>
      <c r="AA13" s="601"/>
      <c r="AB13" s="22"/>
    </row>
    <row r="14" spans="2:28" ht="20.100000000000001" customHeight="1" thickBot="1" x14ac:dyDescent="0.25">
      <c r="B14" s="14"/>
      <c r="C14" s="602"/>
      <c r="D14" s="603"/>
      <c r="E14" s="603"/>
      <c r="F14" s="603"/>
      <c r="G14" s="603"/>
      <c r="H14" s="604"/>
      <c r="I14" s="660"/>
      <c r="J14" s="661"/>
      <c r="K14" s="661"/>
      <c r="L14" s="661"/>
      <c r="M14" s="661"/>
      <c r="N14" s="661"/>
      <c r="O14" s="661"/>
      <c r="P14" s="661"/>
      <c r="Q14" s="661"/>
      <c r="R14" s="661"/>
      <c r="S14" s="661"/>
      <c r="T14" s="661"/>
      <c r="U14" s="662"/>
      <c r="V14" s="611" t="s">
        <v>14</v>
      </c>
      <c r="W14" s="612"/>
      <c r="X14" s="612"/>
      <c r="Y14" s="612"/>
      <c r="Z14" s="612"/>
      <c r="AA14" s="613"/>
      <c r="AB14" s="22"/>
    </row>
    <row r="15" spans="2:28"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60" customHeight="1" thickBot="1" x14ac:dyDescent="0.25">
      <c r="B16" s="14"/>
      <c r="C16" s="558" t="s">
        <v>15</v>
      </c>
      <c r="D16" s="559"/>
      <c r="E16" s="559"/>
      <c r="F16" s="559"/>
      <c r="G16" s="559"/>
      <c r="H16" s="560"/>
      <c r="I16" s="1925" t="s">
        <v>233</v>
      </c>
      <c r="J16" s="1926"/>
      <c r="K16" s="1926"/>
      <c r="L16" s="1926"/>
      <c r="M16" s="1926"/>
      <c r="N16" s="1926"/>
      <c r="O16" s="1926"/>
      <c r="P16" s="1926"/>
      <c r="Q16" s="1926"/>
      <c r="R16" s="1926"/>
      <c r="S16" s="1926"/>
      <c r="T16" s="1926"/>
      <c r="U16" s="1926"/>
      <c r="V16" s="1926"/>
      <c r="W16" s="1926"/>
      <c r="X16" s="1926"/>
      <c r="Y16" s="1926"/>
      <c r="Z16" s="1926"/>
      <c r="AA16" s="1927"/>
      <c r="AB16" s="22"/>
    </row>
    <row r="17" spans="2:39" ht="5.0999999999999996" customHeight="1" thickBot="1" x14ac:dyDescent="0.25">
      <c r="B17" s="14"/>
      <c r="C17" s="13"/>
      <c r="D17" s="13"/>
      <c r="E17" s="13"/>
      <c r="F17" s="13"/>
      <c r="G17" s="13"/>
      <c r="H17" s="13"/>
      <c r="I17" s="157"/>
      <c r="J17" s="157"/>
      <c r="K17" s="157"/>
      <c r="L17" s="157"/>
      <c r="M17" s="157"/>
      <c r="N17" s="157"/>
      <c r="O17" s="157"/>
      <c r="P17" s="157"/>
      <c r="Q17" s="157"/>
      <c r="R17" s="157"/>
      <c r="S17" s="157"/>
      <c r="T17" s="157"/>
      <c r="U17" s="157"/>
      <c r="V17" s="157"/>
      <c r="W17" s="157"/>
      <c r="X17" s="157"/>
      <c r="Y17" s="157"/>
      <c r="Z17" s="157"/>
      <c r="AA17" s="157"/>
      <c r="AB17" s="22"/>
    </row>
    <row r="18" spans="2:39" ht="132" customHeight="1" thickBot="1" x14ac:dyDescent="0.25">
      <c r="B18" s="14"/>
      <c r="C18" s="558" t="s">
        <v>17</v>
      </c>
      <c r="D18" s="559"/>
      <c r="E18" s="559"/>
      <c r="F18" s="559"/>
      <c r="G18" s="559"/>
      <c r="H18" s="560"/>
      <c r="I18" s="1712" t="s">
        <v>234</v>
      </c>
      <c r="J18" s="1713"/>
      <c r="K18" s="1713"/>
      <c r="L18" s="1713"/>
      <c r="M18" s="1713"/>
      <c r="N18" s="1713"/>
      <c r="O18" s="1713"/>
      <c r="P18" s="1713"/>
      <c r="Q18" s="1713"/>
      <c r="R18" s="1713"/>
      <c r="S18" s="1713"/>
      <c r="T18" s="1713"/>
      <c r="U18" s="1713"/>
      <c r="V18" s="1713"/>
      <c r="W18" s="1713"/>
      <c r="X18" s="1713"/>
      <c r="Y18" s="1713"/>
      <c r="Z18" s="1713"/>
      <c r="AA18" s="1714"/>
      <c r="AB18" s="22"/>
      <c r="AD18" s="1894"/>
      <c r="AE18" s="1894"/>
      <c r="AF18" s="1894"/>
      <c r="AG18" s="1894"/>
      <c r="AH18" s="1894"/>
      <c r="AI18" s="1894"/>
      <c r="AJ18" s="1894"/>
      <c r="AK18" s="1894"/>
      <c r="AL18" s="1894"/>
      <c r="AM18" s="1894"/>
    </row>
    <row r="19" spans="2:39"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39" ht="22.5" customHeight="1" x14ac:dyDescent="0.2">
      <c r="B20" s="14"/>
      <c r="C20" s="583" t="s">
        <v>19</v>
      </c>
      <c r="D20" s="584"/>
      <c r="E20" s="584"/>
      <c r="F20" s="584"/>
      <c r="G20" s="584"/>
      <c r="H20" s="585"/>
      <c r="I20" s="589" t="s">
        <v>235</v>
      </c>
      <c r="J20" s="590"/>
      <c r="K20" s="590"/>
      <c r="L20" s="590"/>
      <c r="M20" s="590"/>
      <c r="N20" s="591"/>
      <c r="O20" s="574" t="s">
        <v>21</v>
      </c>
      <c r="P20" s="575"/>
      <c r="Q20" s="575"/>
      <c r="R20" s="575"/>
      <c r="S20" s="575"/>
      <c r="T20" s="575"/>
      <c r="U20" s="576"/>
      <c r="V20" s="574" t="s">
        <v>22</v>
      </c>
      <c r="W20" s="575"/>
      <c r="X20" s="575"/>
      <c r="Y20" s="575"/>
      <c r="Z20" s="575"/>
      <c r="AA20" s="576"/>
      <c r="AB20" s="22"/>
    </row>
    <row r="21" spans="2:39" ht="30.75" customHeight="1" thickBot="1" x14ac:dyDescent="0.25">
      <c r="B21" s="14"/>
      <c r="C21" s="586"/>
      <c r="D21" s="587"/>
      <c r="E21" s="587"/>
      <c r="F21" s="587"/>
      <c r="G21" s="587"/>
      <c r="H21" s="588"/>
      <c r="I21" s="592"/>
      <c r="J21" s="593"/>
      <c r="K21" s="593"/>
      <c r="L21" s="593"/>
      <c r="M21" s="593"/>
      <c r="N21" s="594"/>
      <c r="O21" s="595" t="s">
        <v>213</v>
      </c>
      <c r="P21" s="596"/>
      <c r="Q21" s="596"/>
      <c r="R21" s="596"/>
      <c r="S21" s="596"/>
      <c r="T21" s="596"/>
      <c r="U21" s="597"/>
      <c r="V21" s="598" t="s">
        <v>24</v>
      </c>
      <c r="W21" s="596"/>
      <c r="X21" s="596"/>
      <c r="Y21" s="596"/>
      <c r="Z21" s="596"/>
      <c r="AA21" s="597"/>
      <c r="AB21" s="22"/>
    </row>
    <row r="22" spans="2:39"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39" ht="31.5" customHeight="1" x14ac:dyDescent="0.2">
      <c r="B23" s="14"/>
      <c r="C23" s="574" t="s">
        <v>25</v>
      </c>
      <c r="D23" s="575"/>
      <c r="E23" s="575"/>
      <c r="F23" s="575"/>
      <c r="G23" s="575"/>
      <c r="H23" s="575"/>
      <c r="I23" s="576"/>
      <c r="J23" s="574" t="s">
        <v>26</v>
      </c>
      <c r="K23" s="575"/>
      <c r="L23" s="575"/>
      <c r="M23" s="575"/>
      <c r="N23" s="575"/>
      <c r="O23" s="575"/>
      <c r="P23" s="575"/>
      <c r="Q23" s="575"/>
      <c r="R23" s="576"/>
      <c r="S23" s="574" t="s">
        <v>27</v>
      </c>
      <c r="T23" s="575"/>
      <c r="U23" s="575"/>
      <c r="V23" s="575"/>
      <c r="W23" s="575"/>
      <c r="X23" s="575"/>
      <c r="Y23" s="575"/>
      <c r="Z23" s="575"/>
      <c r="AA23" s="576"/>
      <c r="AB23" s="22"/>
    </row>
    <row r="24" spans="2:39" ht="32.25" customHeight="1" thickBot="1" x14ac:dyDescent="0.25">
      <c r="B24" s="14"/>
      <c r="C24" s="577" t="s">
        <v>236</v>
      </c>
      <c r="D24" s="578"/>
      <c r="E24" s="578"/>
      <c r="F24" s="578"/>
      <c r="G24" s="578"/>
      <c r="H24" s="578"/>
      <c r="I24" s="579"/>
      <c r="J24" s="577" t="s">
        <v>29</v>
      </c>
      <c r="K24" s="578"/>
      <c r="L24" s="578"/>
      <c r="M24" s="578"/>
      <c r="N24" s="578"/>
      <c r="O24" s="578"/>
      <c r="P24" s="578"/>
      <c r="Q24" s="578"/>
      <c r="R24" s="579"/>
      <c r="S24" s="1019" t="s">
        <v>30</v>
      </c>
      <c r="T24" s="612"/>
      <c r="U24" s="612"/>
      <c r="V24" s="612"/>
      <c r="W24" s="612"/>
      <c r="X24" s="612"/>
      <c r="Y24" s="612"/>
      <c r="Z24" s="612"/>
      <c r="AA24" s="613"/>
      <c r="AB24" s="22"/>
    </row>
    <row r="25" spans="2:39"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39" ht="54.75" customHeight="1" thickBot="1" x14ac:dyDescent="0.25">
      <c r="B26" s="14"/>
      <c r="C26" s="558" t="s">
        <v>31</v>
      </c>
      <c r="D26" s="559"/>
      <c r="E26" s="559"/>
      <c r="F26" s="559"/>
      <c r="G26" s="559"/>
      <c r="H26" s="560"/>
      <c r="I26" s="561" t="s">
        <v>237</v>
      </c>
      <c r="J26" s="1928"/>
      <c r="K26" s="1928"/>
      <c r="L26" s="1928"/>
      <c r="M26" s="1928"/>
      <c r="N26" s="1928"/>
      <c r="O26" s="1928"/>
      <c r="P26" s="1928"/>
      <c r="Q26" s="1928"/>
      <c r="R26" s="1928"/>
      <c r="S26" s="1928"/>
      <c r="T26" s="1928"/>
      <c r="U26" s="1928"/>
      <c r="V26" s="1928"/>
      <c r="W26" s="1928"/>
      <c r="X26" s="1928"/>
      <c r="Y26" s="1928"/>
      <c r="Z26" s="1928"/>
      <c r="AA26" s="1929"/>
      <c r="AB26" s="22"/>
    </row>
    <row r="27" spans="2:39"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39" ht="32.25" customHeight="1" thickBot="1" x14ac:dyDescent="0.25">
      <c r="B28" s="14"/>
      <c r="C28" s="558" t="s">
        <v>32</v>
      </c>
      <c r="D28" s="559"/>
      <c r="E28" s="559"/>
      <c r="F28" s="559"/>
      <c r="G28" s="559"/>
      <c r="H28" s="560"/>
      <c r="I28" s="564">
        <v>0.9</v>
      </c>
      <c r="J28" s="561"/>
      <c r="K28" s="1647" t="s">
        <v>33</v>
      </c>
      <c r="L28" s="1648"/>
      <c r="M28" s="1648"/>
      <c r="N28" s="1648"/>
      <c r="O28" s="1930"/>
      <c r="P28" s="568" t="s">
        <v>34</v>
      </c>
      <c r="Q28" s="569"/>
      <c r="R28" s="570"/>
      <c r="S28" s="158"/>
      <c r="T28" s="1901" t="s">
        <v>35</v>
      </c>
      <c r="U28" s="856"/>
      <c r="V28" s="857"/>
      <c r="W28" s="158" t="s">
        <v>36</v>
      </c>
      <c r="X28" s="568" t="s">
        <v>37</v>
      </c>
      <c r="Y28" s="569"/>
      <c r="Z28" s="570"/>
      <c r="AA28" s="19"/>
      <c r="AB28" s="22"/>
    </row>
    <row r="29" spans="2:39" ht="5.0999999999999996" customHeight="1" x14ac:dyDescent="0.2">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39" ht="15" thickBot="1" x14ac:dyDescent="0.25">
      <c r="B30" s="14"/>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22"/>
    </row>
    <row r="31" spans="2:39" ht="15" customHeight="1" x14ac:dyDescent="0.25">
      <c r="B31" s="14"/>
      <c r="C31" s="541" t="s">
        <v>38</v>
      </c>
      <c r="D31" s="542"/>
      <c r="E31" s="542"/>
      <c r="F31" s="542"/>
      <c r="G31" s="542"/>
      <c r="H31" s="542"/>
      <c r="I31" s="542"/>
      <c r="J31" s="543"/>
      <c r="K31" s="550" t="s">
        <v>39</v>
      </c>
      <c r="L31" s="551"/>
      <c r="M31" s="551"/>
      <c r="N31" s="551"/>
      <c r="O31" s="551"/>
      <c r="P31" s="551"/>
      <c r="Q31" s="551"/>
      <c r="R31" s="551"/>
      <c r="S31" s="552" t="s">
        <v>40</v>
      </c>
      <c r="T31" s="552"/>
      <c r="U31" s="552"/>
      <c r="V31" s="552"/>
      <c r="W31" s="552"/>
      <c r="X31" s="553" t="s">
        <v>41</v>
      </c>
      <c r="Y31" s="553"/>
      <c r="Z31" s="553"/>
      <c r="AA31" s="554"/>
      <c r="AB31" s="22"/>
    </row>
    <row r="32" spans="2:39" ht="14.25" customHeight="1" x14ac:dyDescent="0.2">
      <c r="B32" s="14"/>
      <c r="C32" s="544"/>
      <c r="D32" s="545"/>
      <c r="E32" s="545"/>
      <c r="F32" s="545"/>
      <c r="G32" s="545"/>
      <c r="H32" s="545"/>
      <c r="I32" s="545"/>
      <c r="J32" s="546"/>
      <c r="K32" s="555" t="s">
        <v>42</v>
      </c>
      <c r="L32" s="556"/>
      <c r="M32" s="556"/>
      <c r="N32" s="556"/>
      <c r="O32" s="556" t="s">
        <v>43</v>
      </c>
      <c r="P32" s="556"/>
      <c r="Q32" s="556"/>
      <c r="R32" s="556"/>
      <c r="S32" s="556" t="s">
        <v>42</v>
      </c>
      <c r="T32" s="556"/>
      <c r="U32" s="556" t="s">
        <v>43</v>
      </c>
      <c r="V32" s="556"/>
      <c r="W32" s="556"/>
      <c r="X32" s="556" t="s">
        <v>42</v>
      </c>
      <c r="Y32" s="556"/>
      <c r="Z32" s="556" t="s">
        <v>43</v>
      </c>
      <c r="AA32" s="557"/>
      <c r="AB32" s="22"/>
    </row>
    <row r="33" spans="2:28" ht="15" customHeight="1" thickBot="1" x14ac:dyDescent="0.25">
      <c r="B33" s="14"/>
      <c r="C33" s="547"/>
      <c r="D33" s="548"/>
      <c r="E33" s="548"/>
      <c r="F33" s="548"/>
      <c r="G33" s="548"/>
      <c r="H33" s="548"/>
      <c r="I33" s="548"/>
      <c r="J33" s="549"/>
      <c r="K33" s="537">
        <v>0</v>
      </c>
      <c r="L33" s="538"/>
      <c r="M33" s="538"/>
      <c r="N33" s="538"/>
      <c r="O33" s="538">
        <v>69</v>
      </c>
      <c r="P33" s="538"/>
      <c r="Q33" s="538"/>
      <c r="R33" s="538"/>
      <c r="S33" s="538">
        <v>70</v>
      </c>
      <c r="T33" s="538"/>
      <c r="U33" s="538">
        <v>89</v>
      </c>
      <c r="V33" s="538"/>
      <c r="W33" s="538"/>
      <c r="X33" s="538">
        <v>90</v>
      </c>
      <c r="Y33" s="538"/>
      <c r="Z33" s="538">
        <v>100</v>
      </c>
      <c r="AA33" s="540"/>
      <c r="AB33" s="22"/>
    </row>
    <row r="34" spans="2:28" ht="15" thickBot="1" x14ac:dyDescent="0.25">
      <c r="B34" s="14"/>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22"/>
    </row>
    <row r="35" spans="2:28" s="21" customFormat="1" x14ac:dyDescent="0.2">
      <c r="B35" s="20"/>
      <c r="C35" s="877" t="s">
        <v>44</v>
      </c>
      <c r="D35" s="878"/>
      <c r="E35" s="878"/>
      <c r="F35" s="878"/>
      <c r="G35" s="878"/>
      <c r="H35" s="878"/>
      <c r="I35" s="878"/>
      <c r="J35" s="878"/>
      <c r="K35" s="878"/>
      <c r="L35" s="878"/>
      <c r="M35" s="878"/>
      <c r="N35" s="878"/>
      <c r="O35" s="878"/>
      <c r="P35" s="878"/>
      <c r="Q35" s="878"/>
      <c r="R35" s="878"/>
      <c r="S35" s="878"/>
      <c r="T35" s="878"/>
      <c r="U35" s="878"/>
      <c r="V35" s="878"/>
      <c r="W35" s="878"/>
      <c r="X35" s="878"/>
      <c r="Y35" s="878"/>
      <c r="Z35" s="878"/>
      <c r="AA35" s="879"/>
      <c r="AB35" s="22"/>
    </row>
    <row r="36" spans="2:28" s="21" customFormat="1" ht="15" thickBot="1" x14ac:dyDescent="0.25">
      <c r="B36" s="20"/>
      <c r="C36" s="880"/>
      <c r="D36" s="881"/>
      <c r="E36" s="881"/>
      <c r="F36" s="881"/>
      <c r="G36" s="881"/>
      <c r="H36" s="881"/>
      <c r="I36" s="881"/>
      <c r="J36" s="881"/>
      <c r="K36" s="881"/>
      <c r="L36" s="881"/>
      <c r="M36" s="881"/>
      <c r="N36" s="881"/>
      <c r="O36" s="881"/>
      <c r="P36" s="881"/>
      <c r="Q36" s="881"/>
      <c r="R36" s="881"/>
      <c r="S36" s="881"/>
      <c r="T36" s="881"/>
      <c r="U36" s="881"/>
      <c r="V36" s="881"/>
      <c r="W36" s="881"/>
      <c r="X36" s="881"/>
      <c r="Y36" s="881"/>
      <c r="Z36" s="881"/>
      <c r="AA36" s="882"/>
      <c r="AB36" s="22"/>
    </row>
    <row r="37" spans="2:28" s="21" customFormat="1" ht="14.25" customHeight="1" x14ac:dyDescent="0.2">
      <c r="B37" s="20"/>
      <c r="C37" s="877" t="s">
        <v>45</v>
      </c>
      <c r="D37" s="878"/>
      <c r="E37" s="878"/>
      <c r="F37" s="878"/>
      <c r="G37" s="879"/>
      <c r="H37" s="1931" t="s">
        <v>238</v>
      </c>
      <c r="I37" s="1931" t="s">
        <v>239</v>
      </c>
      <c r="J37" s="1931" t="s">
        <v>240</v>
      </c>
      <c r="K37" s="887" t="s">
        <v>49</v>
      </c>
      <c r="L37" s="887"/>
      <c r="M37" s="887"/>
      <c r="N37" s="878"/>
      <c r="O37" s="878"/>
      <c r="P37" s="878"/>
      <c r="Q37" s="878"/>
      <c r="R37" s="878"/>
      <c r="S37" s="878"/>
      <c r="T37" s="878"/>
      <c r="U37" s="878"/>
      <c r="V37" s="878"/>
      <c r="W37" s="878"/>
      <c r="X37" s="878"/>
      <c r="Y37" s="878"/>
      <c r="Z37" s="878"/>
      <c r="AA37" s="879"/>
      <c r="AB37" s="22"/>
    </row>
    <row r="38" spans="2:28" s="21" customFormat="1" ht="78" customHeight="1" thickBot="1" x14ac:dyDescent="0.25">
      <c r="B38" s="20"/>
      <c r="C38" s="880"/>
      <c r="D38" s="881"/>
      <c r="E38" s="881"/>
      <c r="F38" s="881"/>
      <c r="G38" s="882"/>
      <c r="H38" s="1932"/>
      <c r="I38" s="1932"/>
      <c r="J38" s="1932"/>
      <c r="K38" s="888"/>
      <c r="L38" s="888"/>
      <c r="M38" s="888"/>
      <c r="N38" s="881"/>
      <c r="O38" s="881"/>
      <c r="P38" s="881"/>
      <c r="Q38" s="881"/>
      <c r="R38" s="881"/>
      <c r="S38" s="881"/>
      <c r="T38" s="881"/>
      <c r="U38" s="881"/>
      <c r="V38" s="881"/>
      <c r="W38" s="881"/>
      <c r="X38" s="881"/>
      <c r="Y38" s="881"/>
      <c r="Z38" s="881"/>
      <c r="AA38" s="882"/>
      <c r="AB38" s="22"/>
    </row>
    <row r="39" spans="2:28" s="21" customFormat="1" ht="216" customHeight="1" x14ac:dyDescent="0.2">
      <c r="B39" s="20"/>
      <c r="C39" s="861" t="s">
        <v>241</v>
      </c>
      <c r="D39" s="862"/>
      <c r="E39" s="862"/>
      <c r="F39" s="862"/>
      <c r="G39" s="863"/>
      <c r="H39" s="159">
        <f>1081+710+796</f>
        <v>2587</v>
      </c>
      <c r="I39" s="159">
        <f>1082+710+796</f>
        <v>2588</v>
      </c>
      <c r="J39" s="160">
        <f>+H39/I39</f>
        <v>0.99961360123647602</v>
      </c>
      <c r="K39" s="1904" t="s">
        <v>242</v>
      </c>
      <c r="L39" s="1904"/>
      <c r="M39" s="1904"/>
      <c r="N39" s="1905"/>
      <c r="O39" s="1905"/>
      <c r="P39" s="1905"/>
      <c r="Q39" s="1905"/>
      <c r="R39" s="1905"/>
      <c r="S39" s="1905"/>
      <c r="T39" s="1905"/>
      <c r="U39" s="1905"/>
      <c r="V39" s="1905"/>
      <c r="W39" s="1905"/>
      <c r="X39" s="1905"/>
      <c r="Y39" s="1905"/>
      <c r="Z39" s="1905"/>
      <c r="AA39" s="1906"/>
      <c r="AB39" s="22"/>
    </row>
    <row r="40" spans="2:28" s="21" customFormat="1" ht="216" customHeight="1" x14ac:dyDescent="0.2">
      <c r="B40" s="20"/>
      <c r="C40" s="861" t="s">
        <v>243</v>
      </c>
      <c r="D40" s="862"/>
      <c r="E40" s="862"/>
      <c r="F40" s="862"/>
      <c r="G40" s="863"/>
      <c r="H40" s="161">
        <f>699+995+829</f>
        <v>2523</v>
      </c>
      <c r="I40" s="161">
        <f>699+995+829</f>
        <v>2523</v>
      </c>
      <c r="J40" s="162">
        <f>IF(H40="","",+H40/I40)</f>
        <v>1</v>
      </c>
      <c r="K40" s="1904" t="s">
        <v>244</v>
      </c>
      <c r="L40" s="1904"/>
      <c r="M40" s="1904"/>
      <c r="N40" s="1905"/>
      <c r="O40" s="1905"/>
      <c r="P40" s="1905"/>
      <c r="Q40" s="1905"/>
      <c r="R40" s="1905"/>
      <c r="S40" s="1905"/>
      <c r="T40" s="1905"/>
      <c r="U40" s="1905"/>
      <c r="V40" s="1905"/>
      <c r="W40" s="1905"/>
      <c r="X40" s="1905"/>
      <c r="Y40" s="1905"/>
      <c r="Z40" s="1905"/>
      <c r="AA40" s="1906"/>
      <c r="AB40" s="22"/>
    </row>
    <row r="41" spans="2:28" s="21" customFormat="1" ht="216" customHeight="1" x14ac:dyDescent="0.2">
      <c r="B41" s="20"/>
      <c r="C41" s="861" t="s">
        <v>245</v>
      </c>
      <c r="D41" s="862"/>
      <c r="E41" s="862"/>
      <c r="F41" s="862"/>
      <c r="G41" s="863"/>
      <c r="H41" s="161"/>
      <c r="I41" s="161"/>
      <c r="J41" s="162" t="str">
        <f>IF(H41="","",+H41/I41)</f>
        <v/>
      </c>
      <c r="K41" s="1904"/>
      <c r="L41" s="1904"/>
      <c r="M41" s="1904"/>
      <c r="N41" s="1905"/>
      <c r="O41" s="1905"/>
      <c r="P41" s="1905"/>
      <c r="Q41" s="1905"/>
      <c r="R41" s="1905"/>
      <c r="S41" s="1905"/>
      <c r="T41" s="1905"/>
      <c r="U41" s="1905"/>
      <c r="V41" s="1905"/>
      <c r="W41" s="1905"/>
      <c r="X41" s="1905"/>
      <c r="Y41" s="1905"/>
      <c r="Z41" s="1905"/>
      <c r="AA41" s="1906"/>
      <c r="AB41" s="22"/>
    </row>
    <row r="42" spans="2:28" s="21" customFormat="1" ht="216" customHeight="1" thickBot="1" x14ac:dyDescent="0.25">
      <c r="B42" s="20"/>
      <c r="C42" s="861" t="s">
        <v>246</v>
      </c>
      <c r="D42" s="862"/>
      <c r="E42" s="862"/>
      <c r="F42" s="862"/>
      <c r="G42" s="863"/>
      <c r="H42" s="161"/>
      <c r="I42" s="161"/>
      <c r="J42" s="162" t="str">
        <f>IF(H42="","",+H42/I42)</f>
        <v/>
      </c>
      <c r="K42" s="1904"/>
      <c r="L42" s="1904"/>
      <c r="M42" s="1904"/>
      <c r="N42" s="1905"/>
      <c r="O42" s="1905"/>
      <c r="P42" s="1905"/>
      <c r="Q42" s="1905"/>
      <c r="R42" s="1905"/>
      <c r="S42" s="1905"/>
      <c r="T42" s="1905"/>
      <c r="U42" s="1905"/>
      <c r="V42" s="1905"/>
      <c r="W42" s="1905"/>
      <c r="X42" s="1905"/>
      <c r="Y42" s="1905"/>
      <c r="Z42" s="1905"/>
      <c r="AA42" s="1906"/>
      <c r="AB42" s="22"/>
    </row>
    <row r="43" spans="2:28" s="21" customFormat="1" ht="20.100000000000001" customHeight="1" thickBot="1" x14ac:dyDescent="0.3">
      <c r="B43" s="20"/>
      <c r="C43" s="908" t="s">
        <v>68</v>
      </c>
      <c r="D43" s="909"/>
      <c r="E43" s="909"/>
      <c r="F43" s="909"/>
      <c r="G43" s="910"/>
      <c r="H43" s="163">
        <f>IF(H39="","",SUM(H39:H42))</f>
        <v>5110</v>
      </c>
      <c r="I43" s="164">
        <f>IF(I39="","",SUM(I39:I42))</f>
        <v>5111</v>
      </c>
      <c r="J43" s="165">
        <f>IF(H43="","",+H43/I43)</f>
        <v>0.99980434357268633</v>
      </c>
      <c r="K43" s="911"/>
      <c r="L43" s="912"/>
      <c r="M43" s="912"/>
      <c r="N43" s="912"/>
      <c r="O43" s="912"/>
      <c r="P43" s="912"/>
      <c r="Q43" s="912"/>
      <c r="R43" s="912"/>
      <c r="S43" s="912"/>
      <c r="T43" s="912"/>
      <c r="U43" s="912"/>
      <c r="V43" s="912"/>
      <c r="W43" s="912"/>
      <c r="X43" s="912"/>
      <c r="Y43" s="912"/>
      <c r="Z43" s="912"/>
      <c r="AA43" s="913"/>
      <c r="AB43" s="22"/>
    </row>
    <row r="44" spans="2:28" s="21" customFormat="1" ht="5.25" customHeight="1" x14ac:dyDescent="0.2">
      <c r="B44" s="20"/>
      <c r="C44" s="15"/>
      <c r="D44" s="15"/>
      <c r="E44" s="15"/>
      <c r="F44" s="15"/>
      <c r="G44" s="15"/>
      <c r="H44" s="33"/>
      <c r="I44" s="33"/>
      <c r="J44" s="34"/>
      <c r="K44" s="15"/>
      <c r="L44" s="15"/>
      <c r="M44" s="15"/>
      <c r="N44" s="15"/>
      <c r="O44" s="15"/>
      <c r="P44" s="15"/>
      <c r="Q44" s="15"/>
      <c r="R44" s="15"/>
      <c r="S44" s="15"/>
      <c r="T44" s="15"/>
      <c r="U44" s="15"/>
      <c r="V44" s="15"/>
      <c r="W44" s="15"/>
      <c r="X44" s="15"/>
      <c r="Y44" s="15"/>
      <c r="Z44" s="15"/>
      <c r="AA44" s="15"/>
      <c r="AB44" s="22"/>
    </row>
    <row r="45" spans="2:28" s="21" customFormat="1" ht="15" thickBot="1" x14ac:dyDescent="0.25">
      <c r="B45" s="20"/>
      <c r="C45" s="15"/>
      <c r="D45" s="15"/>
      <c r="E45" s="15"/>
      <c r="F45" s="15"/>
      <c r="G45" s="15"/>
      <c r="H45" s="33"/>
      <c r="I45" s="33"/>
      <c r="J45" s="34"/>
      <c r="K45" s="15"/>
      <c r="L45" s="15"/>
      <c r="M45" s="15"/>
      <c r="N45" s="15"/>
      <c r="O45" s="15"/>
      <c r="P45" s="15"/>
      <c r="Q45" s="15"/>
      <c r="R45" s="15"/>
      <c r="S45" s="15"/>
      <c r="T45" s="15"/>
      <c r="U45" s="15"/>
      <c r="V45" s="15"/>
      <c r="W45" s="15"/>
      <c r="X45" s="15"/>
      <c r="Y45" s="15"/>
      <c r="Z45" s="15"/>
      <c r="AA45" s="15"/>
      <c r="AB45" s="22"/>
    </row>
    <row r="46" spans="2:28" s="21" customFormat="1" x14ac:dyDescent="0.2">
      <c r="B46" s="20"/>
      <c r="C46" s="651" t="s">
        <v>69</v>
      </c>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3"/>
      <c r="AB46" s="22"/>
    </row>
    <row r="47" spans="2:28" ht="15" thickBot="1" x14ac:dyDescent="0.25">
      <c r="B47" s="14"/>
      <c r="C47" s="983"/>
      <c r="D47" s="984"/>
      <c r="E47" s="984"/>
      <c r="F47" s="984"/>
      <c r="G47" s="984"/>
      <c r="H47" s="984"/>
      <c r="I47" s="984"/>
      <c r="J47" s="984"/>
      <c r="K47" s="984"/>
      <c r="L47" s="984"/>
      <c r="M47" s="984"/>
      <c r="N47" s="984"/>
      <c r="O47" s="984"/>
      <c r="P47" s="984"/>
      <c r="Q47" s="984"/>
      <c r="R47" s="984"/>
      <c r="S47" s="984"/>
      <c r="T47" s="984"/>
      <c r="U47" s="984"/>
      <c r="V47" s="984"/>
      <c r="W47" s="984"/>
      <c r="X47" s="984"/>
      <c r="Y47" s="984"/>
      <c r="Z47" s="984"/>
      <c r="AA47" s="985"/>
      <c r="AB47" s="22"/>
    </row>
    <row r="48" spans="2:28" x14ac:dyDescent="0.2">
      <c r="B48" s="14"/>
      <c r="C48" s="890" t="s">
        <v>70</v>
      </c>
      <c r="D48" s="891"/>
      <c r="E48" s="891"/>
      <c r="F48" s="891"/>
      <c r="G48" s="891"/>
      <c r="H48" s="891"/>
      <c r="I48" s="891"/>
      <c r="J48" s="891"/>
      <c r="K48" s="891"/>
      <c r="L48" s="891"/>
      <c r="M48" s="891"/>
      <c r="N48" s="891"/>
      <c r="O48" s="891"/>
      <c r="P48" s="891"/>
      <c r="Q48" s="891"/>
      <c r="R48" s="891"/>
      <c r="S48" s="891"/>
      <c r="T48" s="891"/>
      <c r="U48" s="891"/>
      <c r="V48" s="891"/>
      <c r="W48" s="891"/>
      <c r="X48" s="891"/>
      <c r="Y48" s="891"/>
      <c r="Z48" s="891"/>
      <c r="AA48" s="892"/>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2"/>
    </row>
    <row r="58" spans="2:28"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2"/>
    </row>
    <row r="59" spans="2:28" x14ac:dyDescent="0.2">
      <c r="B59" s="14"/>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22"/>
    </row>
    <row r="60" spans="2:28" ht="15" thickBot="1" x14ac:dyDescent="0.25">
      <c r="B60" s="14"/>
      <c r="C60" s="896"/>
      <c r="D60" s="897"/>
      <c r="E60" s="897"/>
      <c r="F60" s="897"/>
      <c r="G60" s="897"/>
      <c r="H60" s="897"/>
      <c r="I60" s="897"/>
      <c r="J60" s="897"/>
      <c r="K60" s="897"/>
      <c r="L60" s="897"/>
      <c r="M60" s="897"/>
      <c r="N60" s="897"/>
      <c r="O60" s="897"/>
      <c r="P60" s="897"/>
      <c r="Q60" s="897"/>
      <c r="R60" s="897"/>
      <c r="S60" s="897"/>
      <c r="T60" s="897"/>
      <c r="U60" s="897"/>
      <c r="V60" s="897"/>
      <c r="W60" s="897"/>
      <c r="X60" s="897"/>
      <c r="Y60" s="897"/>
      <c r="Z60" s="897"/>
      <c r="AA60" s="898"/>
      <c r="AB60" s="22"/>
    </row>
    <row r="61" spans="2:28" x14ac:dyDescent="0.2">
      <c r="B61" s="35"/>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7"/>
    </row>
    <row r="62" spans="2:28" ht="15" thickBot="1" x14ac:dyDescent="0.25">
      <c r="B62" s="38"/>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40"/>
    </row>
    <row r="63" spans="2:28" ht="14.25" customHeight="1" x14ac:dyDescent="0.2">
      <c r="B63" s="41"/>
      <c r="C63" s="986" t="s">
        <v>45</v>
      </c>
      <c r="D63" s="987"/>
      <c r="E63" s="987"/>
      <c r="F63" s="987"/>
      <c r="G63" s="987"/>
      <c r="H63" s="987" t="s">
        <v>71</v>
      </c>
      <c r="I63" s="987"/>
      <c r="J63" s="987" t="s">
        <v>72</v>
      </c>
      <c r="K63" s="987"/>
      <c r="L63" s="987"/>
      <c r="M63" s="987"/>
      <c r="N63" s="987"/>
      <c r="O63" s="987"/>
      <c r="P63" s="1933" t="s">
        <v>73</v>
      </c>
      <c r="Q63" s="1933"/>
      <c r="R63" s="1933"/>
      <c r="S63" s="1933"/>
      <c r="T63" s="1933"/>
      <c r="U63" s="987" t="s">
        <v>74</v>
      </c>
      <c r="V63" s="987"/>
      <c r="W63" s="987"/>
      <c r="X63" s="987"/>
      <c r="Y63" s="987"/>
      <c r="Z63" s="987"/>
      <c r="AA63" s="1851"/>
      <c r="AB63" s="42"/>
    </row>
    <row r="64" spans="2:28" ht="14.25" customHeight="1" x14ac:dyDescent="0.2">
      <c r="B64" s="43"/>
      <c r="C64" s="988"/>
      <c r="D64" s="989"/>
      <c r="E64" s="989"/>
      <c r="F64" s="989"/>
      <c r="G64" s="989"/>
      <c r="H64" s="989"/>
      <c r="I64" s="989"/>
      <c r="J64" s="989"/>
      <c r="K64" s="989"/>
      <c r="L64" s="989"/>
      <c r="M64" s="989"/>
      <c r="N64" s="989"/>
      <c r="O64" s="989"/>
      <c r="P64" s="1934"/>
      <c r="Q64" s="1934"/>
      <c r="R64" s="1934"/>
      <c r="S64" s="1934"/>
      <c r="T64" s="1934"/>
      <c r="U64" s="989"/>
      <c r="V64" s="989"/>
      <c r="W64" s="989"/>
      <c r="X64" s="989"/>
      <c r="Y64" s="989"/>
      <c r="Z64" s="989"/>
      <c r="AA64" s="1852"/>
      <c r="AB64" s="42"/>
    </row>
    <row r="65" spans="2:28" ht="15" customHeight="1" x14ac:dyDescent="0.2">
      <c r="B65" s="43"/>
      <c r="C65" s="988"/>
      <c r="D65" s="989"/>
      <c r="E65" s="989"/>
      <c r="F65" s="989"/>
      <c r="G65" s="989"/>
      <c r="H65" s="989"/>
      <c r="I65" s="989"/>
      <c r="J65" s="989"/>
      <c r="K65" s="989"/>
      <c r="L65" s="989"/>
      <c r="M65" s="989"/>
      <c r="N65" s="989"/>
      <c r="O65" s="989"/>
      <c r="P65" s="1934"/>
      <c r="Q65" s="1934"/>
      <c r="R65" s="1934"/>
      <c r="S65" s="1934"/>
      <c r="T65" s="1934"/>
      <c r="U65" s="989"/>
      <c r="V65" s="989"/>
      <c r="W65" s="989"/>
      <c r="X65" s="989"/>
      <c r="Y65" s="989"/>
      <c r="Z65" s="989"/>
      <c r="AA65" s="1852"/>
      <c r="AB65" s="42"/>
    </row>
    <row r="66" spans="2:28" ht="90" customHeight="1" x14ac:dyDescent="0.2">
      <c r="B66" s="41"/>
      <c r="C66" s="1935" t="s">
        <v>241</v>
      </c>
      <c r="D66" s="1395"/>
      <c r="E66" s="1395"/>
      <c r="F66" s="1395"/>
      <c r="G66" s="1395"/>
      <c r="H66" s="1845">
        <v>0.97099999999999997</v>
      </c>
      <c r="I66" s="1845"/>
      <c r="J66" s="1003">
        <f>+J39</f>
        <v>0.99961360123647602</v>
      </c>
      <c r="K66" s="1003"/>
      <c r="L66" s="1003"/>
      <c r="M66" s="1003"/>
      <c r="N66" s="1003"/>
      <c r="O66" s="1003"/>
      <c r="P66" s="1936" t="s">
        <v>247</v>
      </c>
      <c r="Q66" s="1936"/>
      <c r="R66" s="1936"/>
      <c r="S66" s="1936"/>
      <c r="T66" s="1936"/>
      <c r="U66" s="1936" t="s">
        <v>248</v>
      </c>
      <c r="V66" s="1936"/>
      <c r="W66" s="1936"/>
      <c r="X66" s="1936"/>
      <c r="Y66" s="1936"/>
      <c r="Z66" s="1936"/>
      <c r="AA66" s="1937"/>
      <c r="AB66" s="44"/>
    </row>
    <row r="67" spans="2:28" ht="61.5" customHeight="1" x14ac:dyDescent="0.2">
      <c r="B67" s="41"/>
      <c r="C67" s="1935" t="s">
        <v>243</v>
      </c>
      <c r="D67" s="1395"/>
      <c r="E67" s="1395"/>
      <c r="F67" s="1395"/>
      <c r="G67" s="1395"/>
      <c r="H67" s="1845">
        <v>0.99</v>
      </c>
      <c r="I67" s="1845"/>
      <c r="J67" s="1845">
        <f>+J40</f>
        <v>1</v>
      </c>
      <c r="K67" s="1845"/>
      <c r="L67" s="1845"/>
      <c r="M67" s="1845"/>
      <c r="N67" s="1845"/>
      <c r="O67" s="1845"/>
      <c r="P67" s="1936" t="s">
        <v>247</v>
      </c>
      <c r="Q67" s="1936"/>
      <c r="R67" s="1936"/>
      <c r="S67" s="1936"/>
      <c r="T67" s="1936"/>
      <c r="U67" s="1936" t="s">
        <v>248</v>
      </c>
      <c r="V67" s="1936"/>
      <c r="W67" s="1936"/>
      <c r="X67" s="1936"/>
      <c r="Y67" s="1936"/>
      <c r="Z67" s="1936"/>
      <c r="AA67" s="1937"/>
      <c r="AB67" s="44"/>
    </row>
    <row r="68" spans="2:28" ht="60.75" customHeight="1" x14ac:dyDescent="0.2">
      <c r="B68" s="41"/>
      <c r="C68" s="1935" t="s">
        <v>245</v>
      </c>
      <c r="D68" s="1395"/>
      <c r="E68" s="1395"/>
      <c r="F68" s="1395"/>
      <c r="G68" s="1395"/>
      <c r="H68" s="1705">
        <v>0.98699999999999999</v>
      </c>
      <c r="I68" s="1705"/>
      <c r="J68" s="1942"/>
      <c r="K68" s="1942"/>
      <c r="L68" s="1942"/>
      <c r="M68" s="1942"/>
      <c r="N68" s="1942"/>
      <c r="O68" s="1942"/>
      <c r="P68" s="1943"/>
      <c r="Q68" s="1943"/>
      <c r="R68" s="1943"/>
      <c r="S68" s="1943"/>
      <c r="T68" s="1943"/>
      <c r="U68" s="1943"/>
      <c r="V68" s="1943"/>
      <c r="W68" s="1943"/>
      <c r="X68" s="1943"/>
      <c r="Y68" s="1943"/>
      <c r="Z68" s="1943"/>
      <c r="AA68" s="1944"/>
      <c r="AB68" s="44"/>
    </row>
    <row r="69" spans="2:28" ht="60" customHeight="1" thickBot="1" x14ac:dyDescent="0.25">
      <c r="B69" s="41"/>
      <c r="C69" s="1938" t="s">
        <v>246</v>
      </c>
      <c r="D69" s="581"/>
      <c r="E69" s="581"/>
      <c r="F69" s="581"/>
      <c r="G69" s="581"/>
      <c r="H69" s="1656">
        <v>0.97399999999999998</v>
      </c>
      <c r="I69" s="1656"/>
      <c r="J69" s="1939"/>
      <c r="K69" s="1939"/>
      <c r="L69" s="1939"/>
      <c r="M69" s="1939"/>
      <c r="N69" s="1939"/>
      <c r="O69" s="1939"/>
      <c r="P69" s="1940"/>
      <c r="Q69" s="1940"/>
      <c r="R69" s="1940"/>
      <c r="S69" s="1940"/>
      <c r="T69" s="1940"/>
      <c r="U69" s="1940"/>
      <c r="V69" s="1940"/>
      <c r="W69" s="1940"/>
      <c r="X69" s="1940"/>
      <c r="Y69" s="1940"/>
      <c r="Z69" s="1940"/>
      <c r="AA69" s="1941"/>
      <c r="AB69" s="44"/>
    </row>
    <row r="70" spans="2:28" x14ac:dyDescent="0.2">
      <c r="B70" s="45"/>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46"/>
    </row>
    <row r="109" ht="6" customHeight="1" x14ac:dyDescent="0.2"/>
  </sheetData>
  <mergeCells count="101">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63:G65"/>
    <mergeCell ref="H63:I65"/>
    <mergeCell ref="J63:O65"/>
    <mergeCell ref="P63:T65"/>
    <mergeCell ref="U63:AA65"/>
    <mergeCell ref="C66:G66"/>
    <mergeCell ref="H66:I66"/>
    <mergeCell ref="J66:O66"/>
    <mergeCell ref="P66:T66"/>
    <mergeCell ref="U66:AA66"/>
    <mergeCell ref="C42:G42"/>
    <mergeCell ref="K42:AA42"/>
    <mergeCell ref="C43:G43"/>
    <mergeCell ref="K43:AA43"/>
    <mergeCell ref="C46:AA47"/>
    <mergeCell ref="C48:AA60"/>
    <mergeCell ref="C39:G39"/>
    <mergeCell ref="K39:AA39"/>
    <mergeCell ref="C40:G40"/>
    <mergeCell ref="K40:AA40"/>
    <mergeCell ref="C41:G41"/>
    <mergeCell ref="K41:AA41"/>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topLeftCell="D36" zoomScaleNormal="100" zoomScaleSheetLayoutView="100" zoomScalePageLayoutView="70" workbookViewId="0">
      <selection activeCell="J48" sqref="J48"/>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8.425781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645</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646</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647</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648</v>
      </c>
      <c r="S11" s="623"/>
      <c r="T11" s="623"/>
      <c r="U11" s="624"/>
      <c r="V11" s="598" t="s">
        <v>591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649</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323</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650</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141.75" customHeight="1" thickBot="1" x14ac:dyDescent="0.25">
      <c r="B18" s="14"/>
      <c r="C18" s="558" t="s">
        <v>17</v>
      </c>
      <c r="D18" s="559"/>
      <c r="E18" s="559"/>
      <c r="F18" s="559"/>
      <c r="G18" s="559"/>
      <c r="H18" s="560"/>
      <c r="I18" s="561" t="s">
        <v>651</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652</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653</v>
      </c>
      <c r="N21" s="596"/>
      <c r="O21" s="596"/>
      <c r="P21" s="596"/>
      <c r="Q21" s="596"/>
      <c r="R21" s="596"/>
      <c r="S21" s="597"/>
      <c r="T21" s="2087" t="s">
        <v>24</v>
      </c>
      <c r="U21" s="2088"/>
      <c r="V21" s="2088"/>
      <c r="W21" s="2088"/>
      <c r="X21" s="2088"/>
      <c r="Y21" s="2088"/>
      <c r="Z21" s="2088"/>
      <c r="AA21" s="2089"/>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31.5" customHeight="1" thickBot="1" x14ac:dyDescent="0.25">
      <c r="B24" s="14"/>
      <c r="C24" s="577" t="s">
        <v>654</v>
      </c>
      <c r="D24" s="578"/>
      <c r="E24" s="578"/>
      <c r="F24" s="578"/>
      <c r="G24" s="578"/>
      <c r="H24" s="578"/>
      <c r="I24" s="579"/>
      <c r="J24" s="577" t="s">
        <v>655</v>
      </c>
      <c r="K24" s="578"/>
      <c r="L24" s="578"/>
      <c r="M24" s="578"/>
      <c r="N24" s="578"/>
      <c r="O24" s="578"/>
      <c r="P24" s="579"/>
      <c r="Q24" s="969" t="s">
        <v>388</v>
      </c>
      <c r="R24" s="538"/>
      <c r="S24" s="538"/>
      <c r="T24" s="538"/>
      <c r="U24" s="538"/>
      <c r="V24" s="538"/>
      <c r="W24" s="538"/>
      <c r="X24" s="538"/>
      <c r="Y24" s="538"/>
      <c r="Z24" s="538"/>
      <c r="AA24" s="540"/>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656</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564">
        <v>0.05</v>
      </c>
      <c r="J28" s="561"/>
      <c r="K28" s="565" t="s">
        <v>33</v>
      </c>
      <c r="L28" s="566"/>
      <c r="M28" s="566"/>
      <c r="N28" s="567"/>
      <c r="O28" s="568" t="s">
        <v>34</v>
      </c>
      <c r="P28" s="569"/>
      <c r="Q28" s="569"/>
      <c r="R28" s="570"/>
      <c r="S28" s="48"/>
      <c r="T28" s="569" t="s">
        <v>35</v>
      </c>
      <c r="U28" s="569"/>
      <c r="V28" s="570"/>
      <c r="W28" s="49"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thickBot="1" x14ac:dyDescent="0.25">
      <c r="B32" s="14"/>
      <c r="C32" s="547"/>
      <c r="D32" s="548"/>
      <c r="E32" s="548"/>
      <c r="F32" s="548"/>
      <c r="G32" s="548"/>
      <c r="H32" s="548"/>
      <c r="I32" s="548"/>
      <c r="J32" s="549"/>
      <c r="K32" s="2093">
        <v>0.10100000000000001</v>
      </c>
      <c r="L32" s="2094"/>
      <c r="M32" s="2094"/>
      <c r="N32" s="2095"/>
      <c r="O32" s="2096">
        <v>1</v>
      </c>
      <c r="P32" s="2094"/>
      <c r="Q32" s="2094"/>
      <c r="R32" s="2095"/>
      <c r="S32" s="2096">
        <v>5.0999999999999997E-2</v>
      </c>
      <c r="T32" s="2095"/>
      <c r="U32" s="2096">
        <v>0.1</v>
      </c>
      <c r="V32" s="2094"/>
      <c r="W32" s="2095"/>
      <c r="X32" s="2096">
        <v>0</v>
      </c>
      <c r="Y32" s="2095"/>
      <c r="Z32" s="2008">
        <v>0.05</v>
      </c>
      <c r="AA32" s="2097"/>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99.75" customHeight="1" thickBot="1" x14ac:dyDescent="0.25">
      <c r="B35" s="20"/>
      <c r="C35" s="877" t="s">
        <v>45</v>
      </c>
      <c r="D35" s="878"/>
      <c r="E35" s="878"/>
      <c r="F35" s="878"/>
      <c r="G35" s="879"/>
      <c r="H35" s="228" t="s">
        <v>657</v>
      </c>
      <c r="I35" s="216" t="s">
        <v>658</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x14ac:dyDescent="0.2">
      <c r="B36" s="20"/>
      <c r="C36" s="861" t="s">
        <v>130</v>
      </c>
      <c r="D36" s="862"/>
      <c r="E36" s="862"/>
      <c r="F36" s="862"/>
      <c r="G36" s="863"/>
      <c r="H36" s="268">
        <v>0</v>
      </c>
      <c r="I36" s="268">
        <v>598</v>
      </c>
      <c r="J36" s="269">
        <f t="shared" ref="J36:J41" si="0">+H36/I36</f>
        <v>0</v>
      </c>
      <c r="K36" s="2090" t="s">
        <v>659</v>
      </c>
      <c r="L36" s="2091"/>
      <c r="M36" s="2091"/>
      <c r="N36" s="2091"/>
      <c r="O36" s="2091"/>
      <c r="P36" s="2091"/>
      <c r="Q36" s="2091"/>
      <c r="R36" s="2091"/>
      <c r="S36" s="2091"/>
      <c r="T36" s="2091"/>
      <c r="U36" s="2091"/>
      <c r="V36" s="2091"/>
      <c r="W36" s="2091"/>
      <c r="X36" s="2091"/>
      <c r="Y36" s="2091"/>
      <c r="Z36" s="2091"/>
      <c r="AA36" s="2092"/>
      <c r="AB36" s="22"/>
    </row>
    <row r="37" spans="2:28" s="21" customFormat="1" x14ac:dyDescent="0.2">
      <c r="B37" s="20"/>
      <c r="C37" s="861" t="s">
        <v>132</v>
      </c>
      <c r="D37" s="862"/>
      <c r="E37" s="862"/>
      <c r="F37" s="862"/>
      <c r="G37" s="863"/>
      <c r="H37" s="270">
        <v>0</v>
      </c>
      <c r="I37" s="268">
        <v>631</v>
      </c>
      <c r="J37" s="160">
        <f t="shared" si="0"/>
        <v>0</v>
      </c>
      <c r="K37" s="2090" t="s">
        <v>660</v>
      </c>
      <c r="L37" s="2091"/>
      <c r="M37" s="2091"/>
      <c r="N37" s="2091"/>
      <c r="O37" s="2091"/>
      <c r="P37" s="2091"/>
      <c r="Q37" s="2091"/>
      <c r="R37" s="2091"/>
      <c r="S37" s="2091"/>
      <c r="T37" s="2091"/>
      <c r="U37" s="2091"/>
      <c r="V37" s="2091"/>
      <c r="W37" s="2091"/>
      <c r="X37" s="2091"/>
      <c r="Y37" s="2091"/>
      <c r="Z37" s="2091"/>
      <c r="AA37" s="2092"/>
      <c r="AB37" s="22"/>
    </row>
    <row r="38" spans="2:28" s="21" customFormat="1" ht="32.25" customHeight="1" x14ac:dyDescent="0.2">
      <c r="B38" s="20"/>
      <c r="C38" s="861" t="s">
        <v>133</v>
      </c>
      <c r="D38" s="862"/>
      <c r="E38" s="862"/>
      <c r="F38" s="862"/>
      <c r="G38" s="863"/>
      <c r="H38" s="270">
        <v>0</v>
      </c>
      <c r="I38" s="268">
        <v>625</v>
      </c>
      <c r="J38" s="160">
        <f t="shared" si="0"/>
        <v>0</v>
      </c>
      <c r="K38" s="2090" t="s">
        <v>661</v>
      </c>
      <c r="L38" s="2091"/>
      <c r="M38" s="2091"/>
      <c r="N38" s="2091"/>
      <c r="O38" s="2091"/>
      <c r="P38" s="2091"/>
      <c r="Q38" s="2091"/>
      <c r="R38" s="2091"/>
      <c r="S38" s="2091"/>
      <c r="T38" s="2091"/>
      <c r="U38" s="2091"/>
      <c r="V38" s="2091"/>
      <c r="W38" s="2091"/>
      <c r="X38" s="2091"/>
      <c r="Y38" s="2091"/>
      <c r="Z38" s="2091"/>
      <c r="AA38" s="2092"/>
      <c r="AB38" s="22"/>
    </row>
    <row r="39" spans="2:28" s="21" customFormat="1" ht="38.25" customHeight="1" x14ac:dyDescent="0.2">
      <c r="B39" s="20"/>
      <c r="C39" s="861" t="s">
        <v>134</v>
      </c>
      <c r="D39" s="862"/>
      <c r="E39" s="862"/>
      <c r="F39" s="862"/>
      <c r="G39" s="863"/>
      <c r="H39" s="270">
        <v>0</v>
      </c>
      <c r="I39" s="268">
        <v>678</v>
      </c>
      <c r="J39" s="269">
        <f t="shared" si="0"/>
        <v>0</v>
      </c>
      <c r="K39" s="1690" t="s">
        <v>662</v>
      </c>
      <c r="L39" s="1691"/>
      <c r="M39" s="1691"/>
      <c r="N39" s="1691"/>
      <c r="O39" s="1691"/>
      <c r="P39" s="1691"/>
      <c r="Q39" s="1691"/>
      <c r="R39" s="1691"/>
      <c r="S39" s="1691"/>
      <c r="T39" s="1691"/>
      <c r="U39" s="1691"/>
      <c r="V39" s="1691"/>
      <c r="W39" s="1691"/>
      <c r="X39" s="1691"/>
      <c r="Y39" s="1691"/>
      <c r="Z39" s="1691"/>
      <c r="AA39" s="1692"/>
      <c r="AB39" s="22"/>
    </row>
    <row r="40" spans="2:28" s="21" customFormat="1" ht="14.25" customHeight="1" x14ac:dyDescent="0.2">
      <c r="B40" s="20"/>
      <c r="C40" s="861" t="s">
        <v>136</v>
      </c>
      <c r="D40" s="862"/>
      <c r="E40" s="862"/>
      <c r="F40" s="862"/>
      <c r="G40" s="863"/>
      <c r="H40" s="161">
        <v>0</v>
      </c>
      <c r="I40" s="159">
        <v>666</v>
      </c>
      <c r="J40" s="160">
        <f t="shared" si="0"/>
        <v>0</v>
      </c>
      <c r="K40" s="1690" t="s">
        <v>663</v>
      </c>
      <c r="L40" s="1691"/>
      <c r="M40" s="1691"/>
      <c r="N40" s="1691"/>
      <c r="O40" s="1691"/>
      <c r="P40" s="1691"/>
      <c r="Q40" s="1691"/>
      <c r="R40" s="1691"/>
      <c r="S40" s="1691"/>
      <c r="T40" s="1691"/>
      <c r="U40" s="1691"/>
      <c r="V40" s="1691"/>
      <c r="W40" s="1691"/>
      <c r="X40" s="1691"/>
      <c r="Y40" s="1691"/>
      <c r="Z40" s="1691"/>
      <c r="AA40" s="1692"/>
      <c r="AB40" s="22"/>
    </row>
    <row r="41" spans="2:28" s="21" customFormat="1" ht="96" customHeight="1" x14ac:dyDescent="0.2">
      <c r="B41" s="20"/>
      <c r="C41" s="861" t="s">
        <v>137</v>
      </c>
      <c r="D41" s="862"/>
      <c r="E41" s="862"/>
      <c r="F41" s="862"/>
      <c r="G41" s="863"/>
      <c r="H41" s="161">
        <v>3</v>
      </c>
      <c r="I41" s="159">
        <v>629</v>
      </c>
      <c r="J41" s="160">
        <f t="shared" si="0"/>
        <v>4.7694753577106515E-3</v>
      </c>
      <c r="K41" s="980" t="s">
        <v>664</v>
      </c>
      <c r="L41" s="981"/>
      <c r="M41" s="981"/>
      <c r="N41" s="981"/>
      <c r="O41" s="981"/>
      <c r="P41" s="981"/>
      <c r="Q41" s="981"/>
      <c r="R41" s="981"/>
      <c r="S41" s="981"/>
      <c r="T41" s="981"/>
      <c r="U41" s="981"/>
      <c r="V41" s="981"/>
      <c r="W41" s="981"/>
      <c r="X41" s="981"/>
      <c r="Y41" s="981"/>
      <c r="Z41" s="981"/>
      <c r="AA41" s="982"/>
      <c r="AB41" s="22"/>
    </row>
    <row r="42" spans="2:28" s="21" customFormat="1" x14ac:dyDescent="0.2">
      <c r="B42" s="20"/>
      <c r="C42" s="861" t="s">
        <v>138</v>
      </c>
      <c r="D42" s="862"/>
      <c r="E42" s="862"/>
      <c r="F42" s="862"/>
      <c r="G42" s="863"/>
      <c r="H42" s="161"/>
      <c r="I42" s="159"/>
      <c r="J42" s="160"/>
      <c r="K42" s="980"/>
      <c r="L42" s="981"/>
      <c r="M42" s="981"/>
      <c r="N42" s="981"/>
      <c r="O42" s="981"/>
      <c r="P42" s="981"/>
      <c r="Q42" s="981"/>
      <c r="R42" s="981"/>
      <c r="S42" s="981"/>
      <c r="T42" s="981"/>
      <c r="U42" s="981"/>
      <c r="V42" s="981"/>
      <c r="W42" s="981"/>
      <c r="X42" s="981"/>
      <c r="Y42" s="981"/>
      <c r="Z42" s="981"/>
      <c r="AA42" s="982"/>
      <c r="AB42" s="22"/>
    </row>
    <row r="43" spans="2:28" s="21" customFormat="1" x14ac:dyDescent="0.2">
      <c r="B43" s="20"/>
      <c r="C43" s="861" t="s">
        <v>139</v>
      </c>
      <c r="D43" s="862"/>
      <c r="E43" s="862"/>
      <c r="F43" s="862"/>
      <c r="G43" s="863"/>
      <c r="H43" s="161"/>
      <c r="I43" s="159"/>
      <c r="J43" s="160"/>
      <c r="K43" s="980"/>
      <c r="L43" s="981"/>
      <c r="M43" s="981"/>
      <c r="N43" s="981"/>
      <c r="O43" s="981"/>
      <c r="P43" s="981"/>
      <c r="Q43" s="981"/>
      <c r="R43" s="981"/>
      <c r="S43" s="981"/>
      <c r="T43" s="981"/>
      <c r="U43" s="981"/>
      <c r="V43" s="981"/>
      <c r="W43" s="981"/>
      <c r="X43" s="981"/>
      <c r="Y43" s="981"/>
      <c r="Z43" s="981"/>
      <c r="AA43" s="982"/>
      <c r="AB43" s="22"/>
    </row>
    <row r="44" spans="2:28" s="21" customFormat="1" x14ac:dyDescent="0.2">
      <c r="B44" s="20"/>
      <c r="C44" s="861" t="s">
        <v>140</v>
      </c>
      <c r="D44" s="862"/>
      <c r="E44" s="862"/>
      <c r="F44" s="862"/>
      <c r="G44" s="863"/>
      <c r="H44" s="161"/>
      <c r="I44" s="159"/>
      <c r="J44" s="160"/>
      <c r="K44" s="980"/>
      <c r="L44" s="981"/>
      <c r="M44" s="981"/>
      <c r="N44" s="981"/>
      <c r="O44" s="981"/>
      <c r="P44" s="981"/>
      <c r="Q44" s="981"/>
      <c r="R44" s="981"/>
      <c r="S44" s="981"/>
      <c r="T44" s="981"/>
      <c r="U44" s="981"/>
      <c r="V44" s="981"/>
      <c r="W44" s="981"/>
      <c r="X44" s="981"/>
      <c r="Y44" s="981"/>
      <c r="Z44" s="981"/>
      <c r="AA44" s="982"/>
      <c r="AB44" s="22"/>
    </row>
    <row r="45" spans="2:28" s="21" customFormat="1" x14ac:dyDescent="0.2">
      <c r="B45" s="20"/>
      <c r="C45" s="861" t="s">
        <v>141</v>
      </c>
      <c r="D45" s="862"/>
      <c r="E45" s="862"/>
      <c r="F45" s="862"/>
      <c r="G45" s="863"/>
      <c r="H45" s="161"/>
      <c r="I45" s="159"/>
      <c r="J45" s="160"/>
      <c r="K45" s="980"/>
      <c r="L45" s="981"/>
      <c r="M45" s="981"/>
      <c r="N45" s="981"/>
      <c r="O45" s="981"/>
      <c r="P45" s="981"/>
      <c r="Q45" s="981"/>
      <c r="R45" s="981"/>
      <c r="S45" s="981"/>
      <c r="T45" s="981"/>
      <c r="U45" s="981"/>
      <c r="V45" s="981"/>
      <c r="W45" s="981"/>
      <c r="X45" s="981"/>
      <c r="Y45" s="981"/>
      <c r="Z45" s="981"/>
      <c r="AA45" s="982"/>
      <c r="AB45" s="22"/>
    </row>
    <row r="46" spans="2:28" s="21" customFormat="1" x14ac:dyDescent="0.2">
      <c r="B46" s="20"/>
      <c r="C46" s="861" t="s">
        <v>142</v>
      </c>
      <c r="D46" s="862"/>
      <c r="E46" s="862"/>
      <c r="F46" s="862"/>
      <c r="G46" s="863"/>
      <c r="H46" s="161"/>
      <c r="I46" s="159"/>
      <c r="J46" s="160"/>
      <c r="K46" s="980"/>
      <c r="L46" s="981"/>
      <c r="M46" s="981"/>
      <c r="N46" s="981"/>
      <c r="O46" s="981"/>
      <c r="P46" s="981"/>
      <c r="Q46" s="981"/>
      <c r="R46" s="981"/>
      <c r="S46" s="981"/>
      <c r="T46" s="981"/>
      <c r="U46" s="981"/>
      <c r="V46" s="981"/>
      <c r="W46" s="981"/>
      <c r="X46" s="981"/>
      <c r="Y46" s="981"/>
      <c r="Z46" s="981"/>
      <c r="AA46" s="982"/>
      <c r="AB46" s="22"/>
    </row>
    <row r="47" spans="2:28" s="21" customFormat="1" ht="15" thickBot="1" x14ac:dyDescent="0.25">
      <c r="B47" s="20"/>
      <c r="C47" s="861" t="s">
        <v>143</v>
      </c>
      <c r="D47" s="862"/>
      <c r="E47" s="862"/>
      <c r="F47" s="862"/>
      <c r="G47" s="863"/>
      <c r="H47" s="161"/>
      <c r="I47" s="159"/>
      <c r="J47" s="160"/>
      <c r="K47" s="1809"/>
      <c r="L47" s="1810"/>
      <c r="M47" s="1810"/>
      <c r="N47" s="1810"/>
      <c r="O47" s="1810"/>
      <c r="P47" s="1810"/>
      <c r="Q47" s="1810"/>
      <c r="R47" s="1810"/>
      <c r="S47" s="1810"/>
      <c r="T47" s="1810"/>
      <c r="U47" s="1810"/>
      <c r="V47" s="1810"/>
      <c r="W47" s="1810"/>
      <c r="X47" s="1810"/>
      <c r="Y47" s="1810"/>
      <c r="Z47" s="1810"/>
      <c r="AA47" s="1811"/>
      <c r="AB47" s="22"/>
    </row>
    <row r="48" spans="2:28" s="21" customFormat="1" ht="15.75" customHeight="1" thickBot="1" x14ac:dyDescent="0.3">
      <c r="B48" s="20"/>
      <c r="C48" s="908" t="s">
        <v>68</v>
      </c>
      <c r="D48" s="909"/>
      <c r="E48" s="909"/>
      <c r="F48" s="909"/>
      <c r="G48" s="910"/>
      <c r="H48" s="271">
        <f>+SUM(H36:H47)</f>
        <v>3</v>
      </c>
      <c r="I48" s="271">
        <f>+AVERAGE(I36:I47)</f>
        <v>637.83333333333337</v>
      </c>
      <c r="J48" s="272">
        <f>+AVERAGE(J36:J47)</f>
        <v>7.9491255961844191E-4</v>
      </c>
      <c r="K48" s="911"/>
      <c r="L48" s="912"/>
      <c r="M48" s="912"/>
      <c r="N48" s="912"/>
      <c r="O48" s="912"/>
      <c r="P48" s="912"/>
      <c r="Q48" s="912"/>
      <c r="R48" s="912"/>
      <c r="S48" s="912"/>
      <c r="T48" s="912"/>
      <c r="U48" s="912"/>
      <c r="V48" s="912"/>
      <c r="W48" s="912"/>
      <c r="X48" s="912"/>
      <c r="Y48" s="912"/>
      <c r="Z48" s="912"/>
      <c r="AA48" s="913"/>
      <c r="AB48" s="22"/>
    </row>
    <row r="49" spans="2:28" s="21" customFormat="1" ht="5.25" customHeight="1" x14ac:dyDescent="0.2">
      <c r="B49" s="20"/>
      <c r="C49" s="15"/>
      <c r="D49" s="15"/>
      <c r="E49" s="15"/>
      <c r="F49" s="15"/>
      <c r="G49" s="15"/>
      <c r="H49" s="33"/>
      <c r="I49" s="33"/>
      <c r="J49" s="34"/>
      <c r="K49" s="15"/>
      <c r="L49" s="15"/>
      <c r="M49" s="15"/>
      <c r="N49" s="15"/>
      <c r="O49" s="15"/>
      <c r="P49" s="15"/>
      <c r="Q49" s="15"/>
      <c r="R49" s="15"/>
      <c r="S49" s="15"/>
      <c r="T49" s="15"/>
      <c r="U49" s="15"/>
      <c r="V49" s="15"/>
      <c r="W49" s="15"/>
      <c r="X49" s="15"/>
      <c r="Y49" s="15"/>
      <c r="Z49" s="15"/>
      <c r="AA49" s="15"/>
      <c r="AB49" s="22"/>
    </row>
    <row r="50" spans="2:28" s="21" customFormat="1" ht="15" thickBot="1" x14ac:dyDescent="0.25">
      <c r="B50" s="20"/>
      <c r="C50" s="15"/>
      <c r="D50" s="15"/>
      <c r="E50" s="15"/>
      <c r="F50" s="15"/>
      <c r="G50" s="15"/>
      <c r="H50" s="33"/>
      <c r="I50" s="33"/>
      <c r="J50" s="34"/>
      <c r="K50" s="15"/>
      <c r="L50" s="15"/>
      <c r="M50" s="15"/>
      <c r="N50" s="15"/>
      <c r="O50" s="15"/>
      <c r="P50" s="15"/>
      <c r="Q50" s="15"/>
      <c r="R50" s="15"/>
      <c r="S50" s="15"/>
      <c r="T50" s="15"/>
      <c r="U50" s="15"/>
      <c r="V50" s="15"/>
      <c r="W50" s="15"/>
      <c r="X50" s="15"/>
      <c r="Y50" s="15"/>
      <c r="Z50" s="15"/>
      <c r="AA50" s="15"/>
      <c r="AB50" s="22"/>
    </row>
    <row r="51" spans="2:28" s="21" customFormat="1" x14ac:dyDescent="0.2">
      <c r="B51" s="20"/>
      <c r="C51" s="651" t="s">
        <v>69</v>
      </c>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3"/>
      <c r="AB51" s="22"/>
    </row>
    <row r="52" spans="2:28" ht="15" thickBot="1" x14ac:dyDescent="0.25">
      <c r="B52" s="14"/>
      <c r="C52" s="983"/>
      <c r="D52" s="984"/>
      <c r="E52" s="984"/>
      <c r="F52" s="984"/>
      <c r="G52" s="984"/>
      <c r="H52" s="984"/>
      <c r="I52" s="984"/>
      <c r="J52" s="984"/>
      <c r="K52" s="984"/>
      <c r="L52" s="984"/>
      <c r="M52" s="984"/>
      <c r="N52" s="984"/>
      <c r="O52" s="984"/>
      <c r="P52" s="984"/>
      <c r="Q52" s="984"/>
      <c r="R52" s="984"/>
      <c r="S52" s="984"/>
      <c r="T52" s="984"/>
      <c r="U52" s="984"/>
      <c r="V52" s="984"/>
      <c r="W52" s="984"/>
      <c r="X52" s="984"/>
      <c r="Y52" s="984"/>
      <c r="Z52" s="984"/>
      <c r="AA52" s="985"/>
      <c r="AB52" s="22"/>
    </row>
    <row r="53" spans="2:28" ht="21" customHeight="1" x14ac:dyDescent="0.2">
      <c r="B53" s="14"/>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2"/>
      <c r="AB53" s="22"/>
    </row>
    <row r="54" spans="2:28" ht="21" customHeight="1"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21" customHeight="1"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ht="21" customHeight="1"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ht="21" customHeight="1"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2"/>
    </row>
    <row r="58" spans="2:28" ht="21" customHeight="1"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2"/>
    </row>
    <row r="59" spans="2:28" ht="21" customHeight="1" x14ac:dyDescent="0.2">
      <c r="B59" s="14"/>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22"/>
    </row>
    <row r="60" spans="2:28" ht="21" customHeight="1" x14ac:dyDescent="0.2">
      <c r="B60" s="14"/>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22"/>
    </row>
    <row r="61" spans="2:28" ht="21" customHeight="1" x14ac:dyDescent="0.2">
      <c r="B61" s="14"/>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22"/>
    </row>
    <row r="62" spans="2:28" ht="21" customHeight="1" x14ac:dyDescent="0.2">
      <c r="B62" s="14"/>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22"/>
    </row>
    <row r="63" spans="2:28" ht="21" customHeight="1" x14ac:dyDescent="0.2">
      <c r="B63" s="14"/>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22"/>
    </row>
    <row r="64" spans="2:28" ht="21" customHeight="1" x14ac:dyDescent="0.2">
      <c r="B64" s="14"/>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22"/>
    </row>
    <row r="65" spans="2:28" ht="21" customHeight="1" thickBot="1" x14ac:dyDescent="0.25">
      <c r="B65" s="14"/>
      <c r="C65" s="896"/>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8"/>
      <c r="AB65" s="22"/>
    </row>
    <row r="66" spans="2:28" x14ac:dyDescent="0.2">
      <c r="B66" s="35"/>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7"/>
    </row>
    <row r="67" spans="2:28" ht="15" thickBot="1" x14ac:dyDescent="0.25">
      <c r="B67" s="38"/>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40"/>
    </row>
    <row r="68" spans="2:28" ht="15.75" x14ac:dyDescent="0.2">
      <c r="B68" s="41"/>
      <c r="C68" s="899" t="s">
        <v>45</v>
      </c>
      <c r="D68" s="900"/>
      <c r="E68" s="900"/>
      <c r="F68" s="900"/>
      <c r="G68" s="901"/>
      <c r="H68" s="899" t="s">
        <v>71</v>
      </c>
      <c r="I68" s="901"/>
      <c r="J68" s="899" t="s">
        <v>72</v>
      </c>
      <c r="K68" s="900"/>
      <c r="L68" s="900"/>
      <c r="M68" s="901"/>
      <c r="N68" s="899" t="s">
        <v>106</v>
      </c>
      <c r="O68" s="900"/>
      <c r="P68" s="900"/>
      <c r="Q68" s="900"/>
      <c r="R68" s="900"/>
      <c r="S68" s="900"/>
      <c r="T68" s="900"/>
      <c r="U68" s="901"/>
      <c r="V68" s="1029" t="s">
        <v>74</v>
      </c>
      <c r="W68" s="1029"/>
      <c r="X68" s="1029"/>
      <c r="Y68" s="1029"/>
      <c r="Z68" s="1029"/>
      <c r="AA68" s="1030"/>
      <c r="AB68" s="42"/>
    </row>
    <row r="69" spans="2:28" ht="15.75" x14ac:dyDescent="0.2">
      <c r="B69" s="43"/>
      <c r="C69" s="902"/>
      <c r="D69" s="903"/>
      <c r="E69" s="903"/>
      <c r="F69" s="903"/>
      <c r="G69" s="904"/>
      <c r="H69" s="902"/>
      <c r="I69" s="904"/>
      <c r="J69" s="902"/>
      <c r="K69" s="903"/>
      <c r="L69" s="903"/>
      <c r="M69" s="904"/>
      <c r="N69" s="902"/>
      <c r="O69" s="903"/>
      <c r="P69" s="903"/>
      <c r="Q69" s="903"/>
      <c r="R69" s="903"/>
      <c r="S69" s="903"/>
      <c r="T69" s="903"/>
      <c r="U69" s="904"/>
      <c r="V69" s="1031"/>
      <c r="W69" s="1031"/>
      <c r="X69" s="1031"/>
      <c r="Y69" s="1031"/>
      <c r="Z69" s="1031"/>
      <c r="AA69" s="1032"/>
      <c r="AB69" s="42"/>
    </row>
    <row r="70" spans="2:28" ht="16.5" thickBot="1" x14ac:dyDescent="0.25">
      <c r="B70" s="43"/>
      <c r="C70" s="902"/>
      <c r="D70" s="903"/>
      <c r="E70" s="903"/>
      <c r="F70" s="903"/>
      <c r="G70" s="904"/>
      <c r="H70" s="902"/>
      <c r="I70" s="904"/>
      <c r="J70" s="902"/>
      <c r="K70" s="903"/>
      <c r="L70" s="903"/>
      <c r="M70" s="904"/>
      <c r="N70" s="902"/>
      <c r="O70" s="903"/>
      <c r="P70" s="903"/>
      <c r="Q70" s="903"/>
      <c r="R70" s="903"/>
      <c r="S70" s="903"/>
      <c r="T70" s="903"/>
      <c r="U70" s="904"/>
      <c r="V70" s="1031"/>
      <c r="W70" s="1031"/>
      <c r="X70" s="1031"/>
      <c r="Y70" s="1031"/>
      <c r="Z70" s="1031"/>
      <c r="AA70" s="1032"/>
      <c r="AB70" s="42"/>
    </row>
    <row r="71" spans="2:28" ht="45.75" customHeight="1" x14ac:dyDescent="0.2">
      <c r="B71" s="41"/>
      <c r="C71" s="951" t="s">
        <v>130</v>
      </c>
      <c r="D71" s="952"/>
      <c r="E71" s="952"/>
      <c r="F71" s="952"/>
      <c r="G71" s="952"/>
      <c r="H71" s="953">
        <v>0</v>
      </c>
      <c r="I71" s="952"/>
      <c r="J71" s="2098">
        <v>0</v>
      </c>
      <c r="K71" s="2099"/>
      <c r="L71" s="2099"/>
      <c r="M71" s="2099"/>
      <c r="N71" s="2100" t="s">
        <v>665</v>
      </c>
      <c r="O71" s="2100"/>
      <c r="P71" s="2100"/>
      <c r="Q71" s="2100"/>
      <c r="R71" s="2100"/>
      <c r="S71" s="2100"/>
      <c r="T71" s="2100"/>
      <c r="U71" s="2100"/>
      <c r="V71" s="2049" t="s">
        <v>666</v>
      </c>
      <c r="W71" s="2049"/>
      <c r="X71" s="2049"/>
      <c r="Y71" s="2049"/>
      <c r="Z71" s="2049"/>
      <c r="AA71" s="2049"/>
      <c r="AB71" s="44"/>
    </row>
    <row r="72" spans="2:28" ht="51.75" customHeight="1" x14ac:dyDescent="0.2">
      <c r="B72" s="41"/>
      <c r="C72" s="1036" t="s">
        <v>132</v>
      </c>
      <c r="D72" s="1037"/>
      <c r="E72" s="1037"/>
      <c r="F72" s="1037"/>
      <c r="G72" s="1037"/>
      <c r="H72" s="2048">
        <v>1.5E-3</v>
      </c>
      <c r="I72" s="1037"/>
      <c r="J72" s="1947">
        <v>0</v>
      </c>
      <c r="K72" s="1948"/>
      <c r="L72" s="1948"/>
      <c r="M72" s="1948"/>
      <c r="N72" s="2100" t="s">
        <v>667</v>
      </c>
      <c r="O72" s="2100"/>
      <c r="P72" s="2100"/>
      <c r="Q72" s="2100"/>
      <c r="R72" s="2100"/>
      <c r="S72" s="2100"/>
      <c r="T72" s="2100"/>
      <c r="U72" s="2100"/>
      <c r="V72" s="2049" t="s">
        <v>666</v>
      </c>
      <c r="W72" s="2049"/>
      <c r="X72" s="2049"/>
      <c r="Y72" s="2049"/>
      <c r="Z72" s="2049"/>
      <c r="AA72" s="2049"/>
      <c r="AB72" s="44"/>
    </row>
    <row r="73" spans="2:28" ht="47.25" customHeight="1" x14ac:dyDescent="0.2">
      <c r="B73" s="41"/>
      <c r="C73" s="1036" t="s">
        <v>133</v>
      </c>
      <c r="D73" s="1037"/>
      <c r="E73" s="1037"/>
      <c r="F73" s="1037"/>
      <c r="G73" s="1037"/>
      <c r="H73" s="2048">
        <v>1.5E-3</v>
      </c>
      <c r="I73" s="1037"/>
      <c r="J73" s="1947">
        <v>0</v>
      </c>
      <c r="K73" s="1948"/>
      <c r="L73" s="1948"/>
      <c r="M73" s="1948"/>
      <c r="N73" s="2100" t="s">
        <v>668</v>
      </c>
      <c r="O73" s="2100"/>
      <c r="P73" s="2100"/>
      <c r="Q73" s="2100"/>
      <c r="R73" s="2100"/>
      <c r="S73" s="2100"/>
      <c r="T73" s="2100"/>
      <c r="U73" s="2100"/>
      <c r="V73" s="2049" t="s">
        <v>666</v>
      </c>
      <c r="W73" s="2049"/>
      <c r="X73" s="2049"/>
      <c r="Y73" s="2049"/>
      <c r="Z73" s="2049"/>
      <c r="AA73" s="2049"/>
      <c r="AB73" s="44"/>
    </row>
    <row r="74" spans="2:28" ht="42.75" customHeight="1" x14ac:dyDescent="0.2">
      <c r="B74" s="41"/>
      <c r="C74" s="1036" t="s">
        <v>134</v>
      </c>
      <c r="D74" s="1037"/>
      <c r="E74" s="1037"/>
      <c r="F74" s="1037"/>
      <c r="G74" s="1037"/>
      <c r="H74" s="1705">
        <v>0</v>
      </c>
      <c r="I74" s="1037"/>
      <c r="J74" s="1947">
        <v>0</v>
      </c>
      <c r="K74" s="1948"/>
      <c r="L74" s="1948"/>
      <c r="M74" s="1948"/>
      <c r="N74" s="2100" t="s">
        <v>669</v>
      </c>
      <c r="O74" s="2100"/>
      <c r="P74" s="2100"/>
      <c r="Q74" s="2100"/>
      <c r="R74" s="2100"/>
      <c r="S74" s="2100"/>
      <c r="T74" s="2100"/>
      <c r="U74" s="2100"/>
      <c r="V74" s="2049" t="s">
        <v>666</v>
      </c>
      <c r="W74" s="2049"/>
      <c r="X74" s="2049"/>
      <c r="Y74" s="2049"/>
      <c r="Z74" s="2049"/>
      <c r="AA74" s="2049"/>
      <c r="AB74" s="44"/>
    </row>
    <row r="75" spans="2:28" ht="42" customHeight="1" x14ac:dyDescent="0.2">
      <c r="B75" s="41"/>
      <c r="C75" s="1036" t="s">
        <v>136</v>
      </c>
      <c r="D75" s="1037"/>
      <c r="E75" s="1037"/>
      <c r="F75" s="1037"/>
      <c r="G75" s="1037"/>
      <c r="H75" s="2048">
        <v>4.4200000000000003E-2</v>
      </c>
      <c r="I75" s="1037"/>
      <c r="J75" s="1947">
        <v>0</v>
      </c>
      <c r="K75" s="1948"/>
      <c r="L75" s="1948"/>
      <c r="M75" s="1948"/>
      <c r="N75" s="2100" t="s">
        <v>670</v>
      </c>
      <c r="O75" s="2100"/>
      <c r="P75" s="2100"/>
      <c r="Q75" s="2100"/>
      <c r="R75" s="2100"/>
      <c r="S75" s="2100"/>
      <c r="T75" s="2100"/>
      <c r="U75" s="2100"/>
      <c r="V75" s="2049" t="s">
        <v>666</v>
      </c>
      <c r="W75" s="2049"/>
      <c r="X75" s="2049"/>
      <c r="Y75" s="2049"/>
      <c r="Z75" s="2049"/>
      <c r="AA75" s="2049"/>
      <c r="AB75" s="44"/>
    </row>
    <row r="76" spans="2:28" ht="73.5" customHeight="1" x14ac:dyDescent="0.2">
      <c r="B76" s="41"/>
      <c r="C76" s="1036" t="s">
        <v>137</v>
      </c>
      <c r="D76" s="1037"/>
      <c r="E76" s="1037"/>
      <c r="F76" s="1037"/>
      <c r="G76" s="1037"/>
      <c r="H76" s="1705">
        <v>0.01</v>
      </c>
      <c r="I76" s="1037"/>
      <c r="J76" s="2048">
        <v>4.7999999999999996E-3</v>
      </c>
      <c r="K76" s="1037"/>
      <c r="L76" s="1037"/>
      <c r="M76" s="1037"/>
      <c r="N76" s="2100" t="s">
        <v>671</v>
      </c>
      <c r="O76" s="2100"/>
      <c r="P76" s="2100"/>
      <c r="Q76" s="2100"/>
      <c r="R76" s="2100"/>
      <c r="S76" s="2100"/>
      <c r="T76" s="2100"/>
      <c r="U76" s="2100"/>
      <c r="V76" s="2049" t="s">
        <v>672</v>
      </c>
      <c r="W76" s="2049"/>
      <c r="X76" s="2049"/>
      <c r="Y76" s="2049"/>
      <c r="Z76" s="2049"/>
      <c r="AA76" s="2049"/>
      <c r="AB76" s="44"/>
    </row>
    <row r="77" spans="2:28" x14ac:dyDescent="0.2">
      <c r="B77" s="41"/>
      <c r="C77" s="1036" t="s">
        <v>138</v>
      </c>
      <c r="D77" s="1037"/>
      <c r="E77" s="1037"/>
      <c r="F77" s="1037"/>
      <c r="G77" s="1037"/>
      <c r="H77" s="1705">
        <v>0</v>
      </c>
      <c r="I77" s="1037"/>
      <c r="J77" s="1037"/>
      <c r="K77" s="1037"/>
      <c r="L77" s="1037"/>
      <c r="M77" s="1037"/>
      <c r="N77" s="1037"/>
      <c r="O77" s="1037"/>
      <c r="P77" s="1037"/>
      <c r="Q77" s="1037"/>
      <c r="R77" s="1037"/>
      <c r="S77" s="1037"/>
      <c r="T77" s="1037"/>
      <c r="U77" s="1037"/>
      <c r="V77" s="1037"/>
      <c r="W77" s="1037"/>
      <c r="X77" s="1037"/>
      <c r="Y77" s="1037"/>
      <c r="Z77" s="1037"/>
      <c r="AA77" s="2086"/>
      <c r="AB77" s="44"/>
    </row>
    <row r="78" spans="2:28" x14ac:dyDescent="0.2">
      <c r="B78" s="41"/>
      <c r="C78" s="1036" t="s">
        <v>139</v>
      </c>
      <c r="D78" s="1037"/>
      <c r="E78" s="1037"/>
      <c r="F78" s="1037"/>
      <c r="G78" s="1037"/>
      <c r="H78" s="1705">
        <v>0</v>
      </c>
      <c r="I78" s="1037"/>
      <c r="J78" s="1037"/>
      <c r="K78" s="1037"/>
      <c r="L78" s="1037"/>
      <c r="M78" s="1037"/>
      <c r="N78" s="1037"/>
      <c r="O78" s="1037"/>
      <c r="P78" s="1037"/>
      <c r="Q78" s="1037"/>
      <c r="R78" s="1037"/>
      <c r="S78" s="1037"/>
      <c r="T78" s="1037"/>
      <c r="U78" s="1037"/>
      <c r="V78" s="1037"/>
      <c r="W78" s="1037"/>
      <c r="X78" s="1037"/>
      <c r="Y78" s="1037"/>
      <c r="Z78" s="1037"/>
      <c r="AA78" s="2086"/>
      <c r="AB78" s="44"/>
    </row>
    <row r="79" spans="2:28" x14ac:dyDescent="0.2">
      <c r="B79" s="41"/>
      <c r="C79" s="1036" t="s">
        <v>140</v>
      </c>
      <c r="D79" s="1037"/>
      <c r="E79" s="1037"/>
      <c r="F79" s="1037"/>
      <c r="G79" s="1037"/>
      <c r="H79" s="1705">
        <v>0</v>
      </c>
      <c r="I79" s="1037"/>
      <c r="J79" s="1037"/>
      <c r="K79" s="1037"/>
      <c r="L79" s="1037"/>
      <c r="M79" s="1037"/>
      <c r="N79" s="1037"/>
      <c r="O79" s="1037"/>
      <c r="P79" s="1037"/>
      <c r="Q79" s="1037"/>
      <c r="R79" s="1037"/>
      <c r="S79" s="1037"/>
      <c r="T79" s="1037"/>
      <c r="U79" s="1037"/>
      <c r="V79" s="1037"/>
      <c r="W79" s="1037"/>
      <c r="X79" s="1037"/>
      <c r="Y79" s="1037"/>
      <c r="Z79" s="1037"/>
      <c r="AA79" s="2086"/>
      <c r="AB79" s="44"/>
    </row>
    <row r="80" spans="2:28" x14ac:dyDescent="0.2">
      <c r="B80" s="41"/>
      <c r="C80" s="1036" t="s">
        <v>141</v>
      </c>
      <c r="D80" s="1037"/>
      <c r="E80" s="1037"/>
      <c r="F80" s="1037"/>
      <c r="G80" s="1037"/>
      <c r="H80" s="2048">
        <v>1.6000000000000001E-3</v>
      </c>
      <c r="I80" s="1037"/>
      <c r="J80" s="1037"/>
      <c r="K80" s="1037"/>
      <c r="L80" s="1037"/>
      <c r="M80" s="1037"/>
      <c r="N80" s="1037"/>
      <c r="O80" s="1037"/>
      <c r="P80" s="1037"/>
      <c r="Q80" s="1037"/>
      <c r="R80" s="1037"/>
      <c r="S80" s="1037"/>
      <c r="T80" s="1037"/>
      <c r="U80" s="1037"/>
      <c r="V80" s="1037"/>
      <c r="W80" s="1037"/>
      <c r="X80" s="1037"/>
      <c r="Y80" s="1037"/>
      <c r="Z80" s="1037"/>
      <c r="AA80" s="2086"/>
      <c r="AB80" s="44"/>
    </row>
    <row r="81" spans="2:28" x14ac:dyDescent="0.2">
      <c r="B81" s="41"/>
      <c r="C81" s="1036" t="s">
        <v>142</v>
      </c>
      <c r="D81" s="1037"/>
      <c r="E81" s="1037"/>
      <c r="F81" s="1037"/>
      <c r="G81" s="1037"/>
      <c r="H81" s="1705">
        <v>0</v>
      </c>
      <c r="I81" s="1037"/>
      <c r="J81" s="1037"/>
      <c r="K81" s="1037"/>
      <c r="L81" s="1037"/>
      <c r="M81" s="1037"/>
      <c r="N81" s="1037"/>
      <c r="O81" s="1037"/>
      <c r="P81" s="1037"/>
      <c r="Q81" s="1037"/>
      <c r="R81" s="1037"/>
      <c r="S81" s="1037"/>
      <c r="T81" s="1037"/>
      <c r="U81" s="1037"/>
      <c r="V81" s="1037"/>
      <c r="W81" s="1037"/>
      <c r="X81" s="1037"/>
      <c r="Y81" s="1037"/>
      <c r="Z81" s="1037"/>
      <c r="AA81" s="2086"/>
      <c r="AB81" s="44"/>
    </row>
    <row r="82" spans="2:28" ht="15.75" customHeight="1" thickBot="1" x14ac:dyDescent="0.25">
      <c r="B82" s="41"/>
      <c r="C82" s="2101" t="s">
        <v>143</v>
      </c>
      <c r="D82" s="1657"/>
      <c r="E82" s="1657"/>
      <c r="F82" s="1657"/>
      <c r="G82" s="1657"/>
      <c r="H82" s="1656">
        <v>0</v>
      </c>
      <c r="I82" s="1657"/>
      <c r="J82" s="1657"/>
      <c r="K82" s="1657"/>
      <c r="L82" s="1657"/>
      <c r="M82" s="1657"/>
      <c r="N82" s="1657"/>
      <c r="O82" s="1657"/>
      <c r="P82" s="1657"/>
      <c r="Q82" s="1657"/>
      <c r="R82" s="1657"/>
      <c r="S82" s="1657"/>
      <c r="T82" s="1657"/>
      <c r="U82" s="1657"/>
      <c r="V82" s="1657"/>
      <c r="W82" s="1657"/>
      <c r="X82" s="1657"/>
      <c r="Y82" s="1657"/>
      <c r="Z82" s="1657"/>
      <c r="AA82" s="2102"/>
      <c r="AB82" s="44"/>
    </row>
    <row r="83" spans="2:28" x14ac:dyDescent="0.2">
      <c r="B83" s="45"/>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46"/>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3"/>
  <sheetViews>
    <sheetView view="pageBreakPreview" topLeftCell="A29" zoomScaleNormal="100" zoomScaleSheetLayoutView="10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645</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646</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673</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674</v>
      </c>
      <c r="S11" s="623"/>
      <c r="T11" s="623"/>
      <c r="U11" s="624"/>
      <c r="V11" s="598" t="s">
        <v>591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675</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323</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676</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52.5" customHeight="1" thickBot="1" x14ac:dyDescent="0.25">
      <c r="B18" s="14"/>
      <c r="C18" s="558" t="s">
        <v>17</v>
      </c>
      <c r="D18" s="559"/>
      <c r="E18" s="559"/>
      <c r="F18" s="559"/>
      <c r="G18" s="559"/>
      <c r="H18" s="560"/>
      <c r="I18" s="561" t="s">
        <v>677</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2103" t="s">
        <v>652</v>
      </c>
      <c r="J20" s="2104"/>
      <c r="K20" s="2104"/>
      <c r="L20" s="2105"/>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2106"/>
      <c r="J21" s="2107"/>
      <c r="K21" s="2107"/>
      <c r="L21" s="2108"/>
      <c r="M21" s="1578" t="s">
        <v>328</v>
      </c>
      <c r="N21" s="1579"/>
      <c r="O21" s="1579"/>
      <c r="P21" s="1579"/>
      <c r="Q21" s="1579"/>
      <c r="R21" s="1579"/>
      <c r="S21" s="1580"/>
      <c r="T21" s="2087" t="s">
        <v>24</v>
      </c>
      <c r="U21" s="2088"/>
      <c r="V21" s="2088"/>
      <c r="W21" s="2088"/>
      <c r="X21" s="2088"/>
      <c r="Y21" s="2088"/>
      <c r="Z21" s="2088"/>
      <c r="AA21" s="2089"/>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31.5" customHeight="1" thickBot="1" x14ac:dyDescent="0.25">
      <c r="B24" s="14"/>
      <c r="C24" s="577" t="s">
        <v>654</v>
      </c>
      <c r="D24" s="578"/>
      <c r="E24" s="578"/>
      <c r="F24" s="578"/>
      <c r="G24" s="578"/>
      <c r="H24" s="578"/>
      <c r="I24" s="579"/>
      <c r="J24" s="577" t="s">
        <v>655</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678</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564">
        <v>0</v>
      </c>
      <c r="J28" s="561"/>
      <c r="K28" s="565" t="s">
        <v>33</v>
      </c>
      <c r="L28" s="566"/>
      <c r="M28" s="566"/>
      <c r="N28" s="567"/>
      <c r="O28" s="568" t="s">
        <v>34</v>
      </c>
      <c r="P28" s="569"/>
      <c r="Q28" s="569"/>
      <c r="R28" s="570"/>
      <c r="S28" s="48"/>
      <c r="T28" s="569" t="s">
        <v>35</v>
      </c>
      <c r="U28" s="569"/>
      <c r="V28" s="570"/>
      <c r="W28" s="49"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2109">
        <v>2.0999999999999999E-3</v>
      </c>
      <c r="L32" s="538"/>
      <c r="M32" s="538"/>
      <c r="N32" s="538"/>
      <c r="O32" s="2110">
        <v>4.0000000000000001E-3</v>
      </c>
      <c r="P32" s="2110"/>
      <c r="Q32" s="2110"/>
      <c r="R32" s="2110"/>
      <c r="S32" s="2008">
        <v>1E-3</v>
      </c>
      <c r="T32" s="2008"/>
      <c r="U32" s="2008">
        <v>2E-3</v>
      </c>
      <c r="V32" s="2008"/>
      <c r="W32" s="2008"/>
      <c r="X32" s="539">
        <v>0</v>
      </c>
      <c r="Y32" s="538"/>
      <c r="Z32" s="539">
        <v>0</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79.5" customHeight="1" thickBot="1" x14ac:dyDescent="0.25">
      <c r="B35" s="20"/>
      <c r="C35" s="877" t="s">
        <v>45</v>
      </c>
      <c r="D35" s="878"/>
      <c r="E35" s="878"/>
      <c r="F35" s="878"/>
      <c r="G35" s="879"/>
      <c r="H35" s="228" t="s">
        <v>679</v>
      </c>
      <c r="I35" s="228" t="s">
        <v>680</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28.5" customHeight="1" x14ac:dyDescent="0.2">
      <c r="B36" s="20"/>
      <c r="C36" s="861" t="s">
        <v>458</v>
      </c>
      <c r="D36" s="862"/>
      <c r="E36" s="862"/>
      <c r="F36" s="862"/>
      <c r="G36" s="863"/>
      <c r="H36" s="159">
        <v>0</v>
      </c>
      <c r="I36" s="159">
        <v>1</v>
      </c>
      <c r="J36" s="162">
        <f>+H36/I36</f>
        <v>0</v>
      </c>
      <c r="K36" s="1045" t="s">
        <v>681</v>
      </c>
      <c r="L36" s="1046"/>
      <c r="M36" s="1046"/>
      <c r="N36" s="1046"/>
      <c r="O36" s="1046"/>
      <c r="P36" s="1046"/>
      <c r="Q36" s="1046"/>
      <c r="R36" s="1046"/>
      <c r="S36" s="1046"/>
      <c r="T36" s="1046"/>
      <c r="U36" s="1046"/>
      <c r="V36" s="1046"/>
      <c r="W36" s="1046"/>
      <c r="X36" s="1046"/>
      <c r="Y36" s="1046"/>
      <c r="Z36" s="1046"/>
      <c r="AA36" s="1047"/>
      <c r="AB36" s="22"/>
    </row>
    <row r="37" spans="2:28" s="21" customFormat="1" ht="28.5" customHeight="1" thickBot="1" x14ac:dyDescent="0.25">
      <c r="B37" s="20"/>
      <c r="C37" s="861" t="s">
        <v>460</v>
      </c>
      <c r="D37" s="862"/>
      <c r="E37" s="862"/>
      <c r="F37" s="862"/>
      <c r="G37" s="863"/>
      <c r="H37" s="254"/>
      <c r="I37" s="254"/>
      <c r="J37" s="226" t="e">
        <f>+H37/I37</f>
        <v>#DIV/0!</v>
      </c>
      <c r="K37" s="1809"/>
      <c r="L37" s="1810"/>
      <c r="M37" s="1810"/>
      <c r="N37" s="1810"/>
      <c r="O37" s="1810"/>
      <c r="P37" s="1810"/>
      <c r="Q37" s="1810"/>
      <c r="R37" s="1810"/>
      <c r="S37" s="1810"/>
      <c r="T37" s="1810"/>
      <c r="U37" s="1810"/>
      <c r="V37" s="1810"/>
      <c r="W37" s="1810"/>
      <c r="X37" s="1810"/>
      <c r="Y37" s="1810"/>
      <c r="Z37" s="1810"/>
      <c r="AA37" s="1811"/>
      <c r="AB37" s="22"/>
    </row>
    <row r="38" spans="2:28" s="21" customFormat="1" ht="15.75" customHeight="1" thickBot="1" x14ac:dyDescent="0.3">
      <c r="B38" s="20"/>
      <c r="C38" s="908" t="s">
        <v>68</v>
      </c>
      <c r="D38" s="909"/>
      <c r="E38" s="909"/>
      <c r="F38" s="909"/>
      <c r="G38" s="910"/>
      <c r="H38" s="273">
        <f>+SUM(H36:H37)</f>
        <v>0</v>
      </c>
      <c r="I38" s="273">
        <f>+SUM(I36:I37)</f>
        <v>1</v>
      </c>
      <c r="J38" s="274" t="e">
        <f>+AVERAGE(J36:J37)</f>
        <v>#DIV/0!</v>
      </c>
      <c r="K38" s="911"/>
      <c r="L38" s="912"/>
      <c r="M38" s="912"/>
      <c r="N38" s="912"/>
      <c r="O38" s="912"/>
      <c r="P38" s="912"/>
      <c r="Q38" s="912"/>
      <c r="R38" s="912"/>
      <c r="S38" s="912"/>
      <c r="T38" s="912"/>
      <c r="U38" s="912"/>
      <c r="V38" s="912"/>
      <c r="W38" s="912"/>
      <c r="X38" s="912"/>
      <c r="Y38" s="912"/>
      <c r="Z38" s="912"/>
      <c r="AA38" s="913"/>
      <c r="AB38" s="22"/>
    </row>
    <row r="39" spans="2:28" s="21" customFormat="1" ht="5.25" customHeight="1" x14ac:dyDescent="0.2">
      <c r="B39" s="20"/>
      <c r="C39" s="15"/>
      <c r="D39" s="15"/>
      <c r="E39" s="15"/>
      <c r="F39" s="15"/>
      <c r="G39" s="15"/>
      <c r="H39" s="33"/>
      <c r="I39" s="33"/>
      <c r="J39" s="34"/>
      <c r="K39" s="15"/>
      <c r="L39" s="15"/>
      <c r="M39" s="15"/>
      <c r="N39" s="15"/>
      <c r="O39" s="15"/>
      <c r="P39" s="15"/>
      <c r="Q39" s="15"/>
      <c r="R39" s="15"/>
      <c r="S39" s="15"/>
      <c r="T39" s="15"/>
      <c r="U39" s="15"/>
      <c r="V39" s="15"/>
      <c r="W39" s="15"/>
      <c r="X39" s="15"/>
      <c r="Y39" s="15"/>
      <c r="Z39" s="15"/>
      <c r="AA39" s="15"/>
      <c r="AB39" s="22"/>
    </row>
    <row r="40" spans="2:28" s="21" customFormat="1" ht="15" thickBot="1" x14ac:dyDescent="0.25">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22"/>
    </row>
    <row r="41" spans="2:28" s="21" customFormat="1" x14ac:dyDescent="0.2">
      <c r="B41" s="20"/>
      <c r="C41" s="651" t="s">
        <v>69</v>
      </c>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3"/>
      <c r="AB41" s="22"/>
    </row>
    <row r="42" spans="2:28" ht="15" thickBot="1" x14ac:dyDescent="0.25">
      <c r="B42" s="14"/>
      <c r="C42" s="983"/>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5"/>
      <c r="AB42" s="22"/>
    </row>
    <row r="43" spans="2:28" ht="21.75" customHeight="1" x14ac:dyDescent="0.2">
      <c r="B43" s="14"/>
      <c r="C43" s="890"/>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2"/>
      <c r="AB43" s="22"/>
    </row>
    <row r="44" spans="2:28" ht="21.75" customHeight="1" x14ac:dyDescent="0.2">
      <c r="B44" s="14"/>
      <c r="C44" s="893"/>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5"/>
      <c r="AB44" s="22"/>
    </row>
    <row r="45" spans="2:28" ht="21.75" customHeight="1"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B45" s="22"/>
    </row>
    <row r="46" spans="2:28" ht="21.75" customHeight="1"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ht="21.75" customHeight="1"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ht="21.75" customHeight="1"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ht="21.75" customHeight="1"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ht="21.75" customHeight="1"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ht="21.75" customHeight="1"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ht="21.75" customHeight="1"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ht="21.75" customHeight="1"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ht="21.75" customHeight="1"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21.75" customHeight="1" thickBot="1" x14ac:dyDescent="0.25">
      <c r="B55" s="14"/>
      <c r="C55" s="896"/>
      <c r="D55" s="897"/>
      <c r="E55" s="897"/>
      <c r="F55" s="897"/>
      <c r="G55" s="897"/>
      <c r="H55" s="897"/>
      <c r="I55" s="897"/>
      <c r="J55" s="897"/>
      <c r="K55" s="897"/>
      <c r="L55" s="897"/>
      <c r="M55" s="897"/>
      <c r="N55" s="897"/>
      <c r="O55" s="897"/>
      <c r="P55" s="897"/>
      <c r="Q55" s="897"/>
      <c r="R55" s="897"/>
      <c r="S55" s="897"/>
      <c r="T55" s="897"/>
      <c r="U55" s="897"/>
      <c r="V55" s="897"/>
      <c r="W55" s="897"/>
      <c r="X55" s="897"/>
      <c r="Y55" s="897"/>
      <c r="Z55" s="897"/>
      <c r="AA55" s="898"/>
      <c r="AB55" s="22"/>
    </row>
    <row r="56" spans="2:28" x14ac:dyDescent="0.2">
      <c r="B56" s="35"/>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7"/>
    </row>
    <row r="57" spans="2:28" ht="15" thickBot="1" x14ac:dyDescent="0.25">
      <c r="B57" s="38"/>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40"/>
    </row>
    <row r="58" spans="2:28" ht="15.75" x14ac:dyDescent="0.2">
      <c r="B58" s="41"/>
      <c r="C58" s="899" t="s">
        <v>45</v>
      </c>
      <c r="D58" s="900"/>
      <c r="E58" s="900"/>
      <c r="F58" s="900"/>
      <c r="G58" s="901"/>
      <c r="H58" s="899" t="s">
        <v>71</v>
      </c>
      <c r="I58" s="901"/>
      <c r="J58" s="899" t="s">
        <v>72</v>
      </c>
      <c r="K58" s="900"/>
      <c r="L58" s="900"/>
      <c r="M58" s="901"/>
      <c r="N58" s="899" t="s">
        <v>106</v>
      </c>
      <c r="O58" s="900"/>
      <c r="P58" s="900"/>
      <c r="Q58" s="900"/>
      <c r="R58" s="900"/>
      <c r="S58" s="900"/>
      <c r="T58" s="900"/>
      <c r="U58" s="901"/>
      <c r="V58" s="1029" t="s">
        <v>74</v>
      </c>
      <c r="W58" s="1029"/>
      <c r="X58" s="1029"/>
      <c r="Y58" s="1029"/>
      <c r="Z58" s="1029"/>
      <c r="AA58" s="1030"/>
      <c r="AB58" s="42"/>
    </row>
    <row r="59" spans="2:28" ht="15.75" x14ac:dyDescent="0.2">
      <c r="B59" s="43"/>
      <c r="C59" s="902"/>
      <c r="D59" s="903"/>
      <c r="E59" s="903"/>
      <c r="F59" s="903"/>
      <c r="G59" s="904"/>
      <c r="H59" s="902"/>
      <c r="I59" s="904"/>
      <c r="J59" s="902"/>
      <c r="K59" s="903"/>
      <c r="L59" s="903"/>
      <c r="M59" s="904"/>
      <c r="N59" s="902"/>
      <c r="O59" s="903"/>
      <c r="P59" s="903"/>
      <c r="Q59" s="903"/>
      <c r="R59" s="903"/>
      <c r="S59" s="903"/>
      <c r="T59" s="903"/>
      <c r="U59" s="904"/>
      <c r="V59" s="1031"/>
      <c r="W59" s="1031"/>
      <c r="X59" s="1031"/>
      <c r="Y59" s="1031"/>
      <c r="Z59" s="1031"/>
      <c r="AA59" s="1032"/>
      <c r="AB59" s="42"/>
    </row>
    <row r="60" spans="2:28" ht="16.5" thickBot="1" x14ac:dyDescent="0.25">
      <c r="B60" s="43"/>
      <c r="C60" s="902"/>
      <c r="D60" s="903"/>
      <c r="E60" s="903"/>
      <c r="F60" s="903"/>
      <c r="G60" s="904"/>
      <c r="H60" s="902"/>
      <c r="I60" s="904"/>
      <c r="J60" s="902"/>
      <c r="K60" s="903"/>
      <c r="L60" s="903"/>
      <c r="M60" s="904"/>
      <c r="N60" s="905"/>
      <c r="O60" s="906"/>
      <c r="P60" s="906"/>
      <c r="Q60" s="906"/>
      <c r="R60" s="906"/>
      <c r="S60" s="906"/>
      <c r="T60" s="906"/>
      <c r="U60" s="907"/>
      <c r="V60" s="1058"/>
      <c r="W60" s="1058"/>
      <c r="X60" s="1058"/>
      <c r="Y60" s="1058"/>
      <c r="Z60" s="1058"/>
      <c r="AA60" s="1059"/>
      <c r="AB60" s="42"/>
    </row>
    <row r="61" spans="2:28" ht="88.5" customHeight="1" thickBot="1" x14ac:dyDescent="0.25">
      <c r="B61" s="41"/>
      <c r="C61" s="861" t="s">
        <v>458</v>
      </c>
      <c r="D61" s="862"/>
      <c r="E61" s="862"/>
      <c r="F61" s="862"/>
      <c r="G61" s="863"/>
      <c r="H61" s="953">
        <v>0</v>
      </c>
      <c r="I61" s="952"/>
      <c r="J61" s="953">
        <v>0</v>
      </c>
      <c r="K61" s="952"/>
      <c r="L61" s="952"/>
      <c r="M61" s="952"/>
      <c r="N61" s="2111" t="s">
        <v>682</v>
      </c>
      <c r="O61" s="2111"/>
      <c r="P61" s="2111"/>
      <c r="Q61" s="2111"/>
      <c r="R61" s="2111"/>
      <c r="S61" s="2111"/>
      <c r="T61" s="2111"/>
      <c r="U61" s="2111"/>
      <c r="V61" s="2112" t="s">
        <v>683</v>
      </c>
      <c r="W61" s="2112"/>
      <c r="X61" s="2112"/>
      <c r="Y61" s="2112"/>
      <c r="Z61" s="2112"/>
      <c r="AA61" s="2113"/>
      <c r="AB61" s="44"/>
    </row>
    <row r="62" spans="2:28" x14ac:dyDescent="0.2">
      <c r="B62" s="41"/>
      <c r="C62" s="861" t="s">
        <v>460</v>
      </c>
      <c r="D62" s="862"/>
      <c r="E62" s="862"/>
      <c r="F62" s="862"/>
      <c r="G62" s="863"/>
      <c r="H62" s="953">
        <v>0</v>
      </c>
      <c r="I62" s="952"/>
      <c r="J62" s="636"/>
      <c r="K62" s="636"/>
      <c r="L62" s="636"/>
      <c r="M62" s="636"/>
      <c r="N62" s="961"/>
      <c r="O62" s="962"/>
      <c r="P62" s="962"/>
      <c r="Q62" s="962"/>
      <c r="R62" s="962"/>
      <c r="S62" s="962"/>
      <c r="T62" s="962"/>
      <c r="U62" s="963"/>
      <c r="V62" s="961"/>
      <c r="W62" s="962"/>
      <c r="X62" s="962"/>
      <c r="Y62" s="962"/>
      <c r="Z62" s="962"/>
      <c r="AA62" s="964"/>
      <c r="AB62" s="44"/>
    </row>
    <row r="63" spans="2:28" x14ac:dyDescent="0.2">
      <c r="B63" s="41"/>
      <c r="C63" s="635"/>
      <c r="D63" s="636"/>
      <c r="E63" s="636"/>
      <c r="F63" s="636"/>
      <c r="G63" s="636"/>
      <c r="H63" s="636"/>
      <c r="I63" s="636"/>
      <c r="J63" s="636"/>
      <c r="K63" s="636"/>
      <c r="L63" s="636"/>
      <c r="M63" s="636"/>
      <c r="N63" s="961"/>
      <c r="O63" s="962"/>
      <c r="P63" s="962"/>
      <c r="Q63" s="962"/>
      <c r="R63" s="962"/>
      <c r="S63" s="962"/>
      <c r="T63" s="962"/>
      <c r="U63" s="963"/>
      <c r="V63" s="961"/>
      <c r="W63" s="962"/>
      <c r="X63" s="962"/>
      <c r="Y63" s="962"/>
      <c r="Z63" s="962"/>
      <c r="AA63" s="964"/>
      <c r="AB63" s="44"/>
    </row>
    <row r="64" spans="2:28" x14ac:dyDescent="0.2">
      <c r="B64" s="45"/>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46"/>
    </row>
    <row r="103" ht="6" customHeight="1" x14ac:dyDescent="0.2"/>
  </sheetData>
  <mergeCells count="88">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6"/>
  <sheetViews>
    <sheetView view="pageBreakPreview" topLeftCell="A5" zoomScaleNormal="100" zoomScaleSheetLayoutView="100" zoomScalePageLayoutView="70" workbookViewId="0">
      <selection activeCell="I13" sqref="I13:S14"/>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645</v>
      </c>
      <c r="I4" s="643"/>
      <c r="J4" s="643"/>
      <c r="K4" s="643"/>
      <c r="L4" s="643"/>
      <c r="M4" s="643"/>
      <c r="N4" s="643"/>
      <c r="O4" s="643"/>
      <c r="P4" s="643"/>
      <c r="Q4" s="643"/>
      <c r="R4" s="643"/>
      <c r="S4" s="643"/>
      <c r="T4" s="643"/>
      <c r="U4" s="643"/>
      <c r="V4" s="643"/>
      <c r="W4" s="643"/>
      <c r="X4" s="643"/>
      <c r="Y4" s="643"/>
      <c r="Z4" s="643"/>
      <c r="AA4" s="643"/>
      <c r="AB4" s="644"/>
    </row>
    <row r="5" spans="2:28" ht="6" customHeight="1"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2114" t="s">
        <v>646</v>
      </c>
      <c r="J7" s="2115"/>
      <c r="K7" s="2115"/>
      <c r="L7" s="2115"/>
      <c r="M7" s="2115"/>
      <c r="N7" s="2115"/>
      <c r="O7" s="2115"/>
      <c r="P7" s="2115"/>
      <c r="Q7" s="2115"/>
      <c r="R7" s="2115"/>
      <c r="S7" s="2115"/>
      <c r="T7" s="2115"/>
      <c r="U7" s="2115"/>
      <c r="V7" s="2115"/>
      <c r="W7" s="2115"/>
      <c r="X7" s="2115"/>
      <c r="Y7" s="2115"/>
      <c r="Z7" s="2115"/>
      <c r="AA7" s="2116"/>
      <c r="AB7" s="10"/>
    </row>
    <row r="8" spans="2:28" ht="5.45" customHeight="1" thickBot="1" x14ac:dyDescent="0.25">
      <c r="B8" s="9"/>
      <c r="C8" s="602"/>
      <c r="D8" s="603"/>
      <c r="E8" s="603"/>
      <c r="F8" s="603"/>
      <c r="G8" s="603"/>
      <c r="H8" s="604"/>
      <c r="I8" s="2117"/>
      <c r="J8" s="2118"/>
      <c r="K8" s="2118"/>
      <c r="L8" s="2118"/>
      <c r="M8" s="2118"/>
      <c r="N8" s="2118"/>
      <c r="O8" s="2118"/>
      <c r="P8" s="2118"/>
      <c r="Q8" s="2118"/>
      <c r="R8" s="2118"/>
      <c r="S8" s="2118"/>
      <c r="T8" s="2118"/>
      <c r="U8" s="2118"/>
      <c r="V8" s="2118"/>
      <c r="W8" s="2118"/>
      <c r="X8" s="2118"/>
      <c r="Y8" s="2118"/>
      <c r="Z8" s="2118"/>
      <c r="AA8" s="2119"/>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1524" t="s">
        <v>684</v>
      </c>
      <c r="J10" s="768"/>
      <c r="K10" s="768"/>
      <c r="L10" s="768"/>
      <c r="M10" s="768"/>
      <c r="N10" s="768"/>
      <c r="O10" s="768"/>
      <c r="P10" s="768"/>
      <c r="Q10" s="769"/>
      <c r="R10" s="620" t="s">
        <v>8</v>
      </c>
      <c r="S10" s="621"/>
      <c r="T10" s="621"/>
      <c r="U10" s="622"/>
      <c r="V10" s="574" t="s">
        <v>9</v>
      </c>
      <c r="W10" s="575"/>
      <c r="X10" s="575"/>
      <c r="Y10" s="575"/>
      <c r="Z10" s="575"/>
      <c r="AA10" s="576"/>
      <c r="AB10" s="10"/>
    </row>
    <row r="11" spans="2:28" ht="18" customHeight="1" thickBot="1" x14ac:dyDescent="0.25">
      <c r="B11" s="9"/>
      <c r="C11" s="602"/>
      <c r="D11" s="603"/>
      <c r="E11" s="603"/>
      <c r="F11" s="603"/>
      <c r="G11" s="603"/>
      <c r="H11" s="604"/>
      <c r="I11" s="770"/>
      <c r="J11" s="771"/>
      <c r="K11" s="771"/>
      <c r="L11" s="771"/>
      <c r="M11" s="771"/>
      <c r="N11" s="771"/>
      <c r="O11" s="771"/>
      <c r="P11" s="771"/>
      <c r="Q11" s="772"/>
      <c r="R11" s="2120" t="s">
        <v>685</v>
      </c>
      <c r="S11" s="2121"/>
      <c r="T11" s="2121"/>
      <c r="U11" s="2122"/>
      <c r="V11" s="1581" t="s">
        <v>686</v>
      </c>
      <c r="W11" s="2123"/>
      <c r="X11" s="2123"/>
      <c r="Y11" s="2123"/>
      <c r="Z11" s="2123"/>
      <c r="AA11" s="2124"/>
      <c r="AB11" s="10"/>
    </row>
    <row r="12" spans="2:28" ht="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785" t="s">
        <v>687</v>
      </c>
      <c r="J13" s="786"/>
      <c r="K13" s="786"/>
      <c r="L13" s="786"/>
      <c r="M13" s="786"/>
      <c r="N13" s="786"/>
      <c r="O13" s="786"/>
      <c r="P13" s="786"/>
      <c r="Q13" s="786"/>
      <c r="R13" s="786"/>
      <c r="S13" s="787"/>
      <c r="T13" s="599" t="s">
        <v>13</v>
      </c>
      <c r="U13" s="600"/>
      <c r="V13" s="600"/>
      <c r="W13" s="600"/>
      <c r="X13" s="600"/>
      <c r="Y13" s="600"/>
      <c r="Z13" s="600"/>
      <c r="AA13" s="601"/>
      <c r="AB13" s="22"/>
    </row>
    <row r="14" spans="2:28" ht="16.149999999999999" customHeight="1" thickBot="1" x14ac:dyDescent="0.25">
      <c r="B14" s="14"/>
      <c r="C14" s="602"/>
      <c r="D14" s="603"/>
      <c r="E14" s="603"/>
      <c r="F14" s="603"/>
      <c r="G14" s="603"/>
      <c r="H14" s="604"/>
      <c r="I14" s="788"/>
      <c r="J14" s="789"/>
      <c r="K14" s="789"/>
      <c r="L14" s="789"/>
      <c r="M14" s="789"/>
      <c r="N14" s="789"/>
      <c r="O14" s="789"/>
      <c r="P14" s="789"/>
      <c r="Q14" s="789"/>
      <c r="R14" s="789"/>
      <c r="S14" s="790"/>
      <c r="T14" s="2125" t="s">
        <v>323</v>
      </c>
      <c r="U14" s="852"/>
      <c r="V14" s="852"/>
      <c r="W14" s="852"/>
      <c r="X14" s="852"/>
      <c r="Y14" s="852"/>
      <c r="Z14" s="852"/>
      <c r="AA14" s="853"/>
      <c r="AB14" s="22"/>
    </row>
    <row r="15" spans="2:28" ht="7.9"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27" customHeight="1" thickBot="1" x14ac:dyDescent="0.25">
      <c r="B16" s="14"/>
      <c r="C16" s="558" t="s">
        <v>15</v>
      </c>
      <c r="D16" s="559"/>
      <c r="E16" s="559"/>
      <c r="F16" s="559"/>
      <c r="G16" s="559"/>
      <c r="H16" s="560"/>
      <c r="I16" s="1525" t="s">
        <v>688</v>
      </c>
      <c r="J16" s="1526"/>
      <c r="K16" s="1526"/>
      <c r="L16" s="1526"/>
      <c r="M16" s="1526"/>
      <c r="N16" s="1526"/>
      <c r="O16" s="1526"/>
      <c r="P16" s="1526"/>
      <c r="Q16" s="1526"/>
      <c r="R16" s="1526"/>
      <c r="S16" s="1526"/>
      <c r="T16" s="1526"/>
      <c r="U16" s="1526"/>
      <c r="V16" s="1526"/>
      <c r="W16" s="1526"/>
      <c r="X16" s="1526"/>
      <c r="Y16" s="1526"/>
      <c r="Z16" s="1526"/>
      <c r="AA16" s="1527"/>
      <c r="AB16" s="22"/>
    </row>
    <row r="17" spans="2:28" ht="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69" customHeight="1" thickBot="1" x14ac:dyDescent="0.25">
      <c r="B18" s="14"/>
      <c r="C18" s="558" t="s">
        <v>17</v>
      </c>
      <c r="D18" s="559"/>
      <c r="E18" s="559"/>
      <c r="F18" s="559"/>
      <c r="G18" s="559"/>
      <c r="H18" s="560"/>
      <c r="I18" s="1525" t="s">
        <v>689</v>
      </c>
      <c r="J18" s="1526"/>
      <c r="K18" s="1526"/>
      <c r="L18" s="1526"/>
      <c r="M18" s="1526"/>
      <c r="N18" s="1526"/>
      <c r="O18" s="1526"/>
      <c r="P18" s="1526"/>
      <c r="Q18" s="1526"/>
      <c r="R18" s="1526"/>
      <c r="S18" s="1526"/>
      <c r="T18" s="1526"/>
      <c r="U18" s="1526"/>
      <c r="V18" s="1526"/>
      <c r="W18" s="1526"/>
      <c r="X18" s="1526"/>
      <c r="Y18" s="1526"/>
      <c r="Z18" s="1526"/>
      <c r="AA18" s="1527"/>
      <c r="AB18" s="22"/>
    </row>
    <row r="19" spans="2:28" ht="7.1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4.45" customHeight="1" x14ac:dyDescent="0.2">
      <c r="B20" s="14"/>
      <c r="C20" s="583" t="s">
        <v>19</v>
      </c>
      <c r="D20" s="584"/>
      <c r="E20" s="584"/>
      <c r="F20" s="584"/>
      <c r="G20" s="584"/>
      <c r="H20" s="585"/>
      <c r="I20" s="2126" t="s">
        <v>690</v>
      </c>
      <c r="J20" s="2127"/>
      <c r="K20" s="2127"/>
      <c r="L20" s="2128"/>
      <c r="M20" s="574" t="s">
        <v>21</v>
      </c>
      <c r="N20" s="575"/>
      <c r="O20" s="575"/>
      <c r="P20" s="575"/>
      <c r="Q20" s="575"/>
      <c r="R20" s="575"/>
      <c r="S20" s="576"/>
      <c r="T20" s="574" t="s">
        <v>22</v>
      </c>
      <c r="U20" s="575"/>
      <c r="V20" s="575"/>
      <c r="W20" s="575"/>
      <c r="X20" s="575"/>
      <c r="Y20" s="575"/>
      <c r="Z20" s="575"/>
      <c r="AA20" s="576"/>
      <c r="AB20" s="22"/>
    </row>
    <row r="21" spans="2:28" ht="19.149999999999999" customHeight="1" thickBot="1" x14ac:dyDescent="0.25">
      <c r="B21" s="14"/>
      <c r="C21" s="586"/>
      <c r="D21" s="587"/>
      <c r="E21" s="587"/>
      <c r="F21" s="587"/>
      <c r="G21" s="587"/>
      <c r="H21" s="588"/>
      <c r="I21" s="2129"/>
      <c r="J21" s="2130"/>
      <c r="K21" s="2130"/>
      <c r="L21" s="2131"/>
      <c r="M21" s="1578" t="s">
        <v>213</v>
      </c>
      <c r="N21" s="1579"/>
      <c r="O21" s="1579"/>
      <c r="P21" s="1579"/>
      <c r="Q21" s="1579"/>
      <c r="R21" s="1579"/>
      <c r="S21" s="1580"/>
      <c r="T21" s="1581" t="s">
        <v>24</v>
      </c>
      <c r="U21" s="1579"/>
      <c r="V21" s="1579"/>
      <c r="W21" s="1579"/>
      <c r="X21" s="1579"/>
      <c r="Y21" s="1579"/>
      <c r="Z21" s="1579"/>
      <c r="AA21" s="1580"/>
      <c r="AB21" s="22"/>
    </row>
    <row r="22" spans="2:28" ht="7.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5.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4.75" customHeight="1" thickBot="1" x14ac:dyDescent="0.25">
      <c r="B24" s="14"/>
      <c r="C24" s="848" t="s">
        <v>691</v>
      </c>
      <c r="D24" s="849"/>
      <c r="E24" s="849"/>
      <c r="F24" s="849"/>
      <c r="G24" s="849"/>
      <c r="H24" s="849"/>
      <c r="I24" s="850"/>
      <c r="J24" s="848" t="s">
        <v>655</v>
      </c>
      <c r="K24" s="849"/>
      <c r="L24" s="849"/>
      <c r="M24" s="849"/>
      <c r="N24" s="849"/>
      <c r="O24" s="849"/>
      <c r="P24" s="850"/>
      <c r="Q24" s="1528" t="s">
        <v>388</v>
      </c>
      <c r="R24" s="1529"/>
      <c r="S24" s="1529"/>
      <c r="T24" s="1529"/>
      <c r="U24" s="1529"/>
      <c r="V24" s="1529"/>
      <c r="W24" s="1529"/>
      <c r="X24" s="1529"/>
      <c r="Y24" s="1529"/>
      <c r="Z24" s="1529"/>
      <c r="AA24" s="1530"/>
      <c r="AB24" s="22"/>
    </row>
    <row r="25" spans="2:28" ht="10.1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57" customHeight="1" thickBot="1" x14ac:dyDescent="0.25">
      <c r="B26" s="14"/>
      <c r="C26" s="558" t="s">
        <v>31</v>
      </c>
      <c r="D26" s="559"/>
      <c r="E26" s="559"/>
      <c r="F26" s="559"/>
      <c r="G26" s="559"/>
      <c r="H26" s="560"/>
      <c r="I26" s="1525" t="s">
        <v>692</v>
      </c>
      <c r="J26" s="1526"/>
      <c r="K26" s="1526"/>
      <c r="L26" s="1526"/>
      <c r="M26" s="1526"/>
      <c r="N26" s="1526"/>
      <c r="O26" s="1526"/>
      <c r="P26" s="1526"/>
      <c r="Q26" s="1526"/>
      <c r="R26" s="1526"/>
      <c r="S26" s="1526"/>
      <c r="T26" s="1526"/>
      <c r="U26" s="1526"/>
      <c r="V26" s="1526"/>
      <c r="W26" s="1526"/>
      <c r="X26" s="1526"/>
      <c r="Y26" s="1526"/>
      <c r="Z26" s="1526"/>
      <c r="AA26" s="1527"/>
      <c r="AB26" s="22"/>
    </row>
    <row r="27" spans="2:28" ht="8.4499999999999993"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0.15" customHeight="1" thickBot="1" x14ac:dyDescent="0.25">
      <c r="B28" s="14"/>
      <c r="C28" s="558" t="s">
        <v>32</v>
      </c>
      <c r="D28" s="559"/>
      <c r="E28" s="559"/>
      <c r="F28" s="559"/>
      <c r="G28" s="559"/>
      <c r="H28" s="560"/>
      <c r="I28" s="2120">
        <v>0.9</v>
      </c>
      <c r="J28" s="1525"/>
      <c r="K28" s="565" t="s">
        <v>33</v>
      </c>
      <c r="L28" s="566"/>
      <c r="M28" s="566"/>
      <c r="N28" s="567"/>
      <c r="O28" s="2132" t="s">
        <v>34</v>
      </c>
      <c r="P28" s="2133"/>
      <c r="Q28" s="2133"/>
      <c r="R28" s="2134"/>
      <c r="S28" s="166" t="s">
        <v>94</v>
      </c>
      <c r="T28" s="2133" t="s">
        <v>35</v>
      </c>
      <c r="U28" s="2133"/>
      <c r="V28" s="2134"/>
      <c r="W28" s="49"/>
      <c r="X28" s="2135" t="s">
        <v>37</v>
      </c>
      <c r="Y28" s="2136"/>
      <c r="Z28" s="2137"/>
      <c r="AA28" s="50"/>
      <c r="AB28" s="22"/>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s="68" customFormat="1" ht="24" customHeight="1" thickBot="1" x14ac:dyDescent="0.3">
      <c r="B32" s="275"/>
      <c r="C32" s="547"/>
      <c r="D32" s="548"/>
      <c r="E32" s="548"/>
      <c r="F32" s="548"/>
      <c r="G32" s="548"/>
      <c r="H32" s="548"/>
      <c r="I32" s="548"/>
      <c r="J32" s="549"/>
      <c r="K32" s="2138">
        <v>0</v>
      </c>
      <c r="L32" s="581"/>
      <c r="M32" s="581"/>
      <c r="N32" s="581"/>
      <c r="O32" s="2139">
        <v>0.89</v>
      </c>
      <c r="P32" s="2139"/>
      <c r="Q32" s="2139"/>
      <c r="R32" s="2139"/>
      <c r="S32" s="2139">
        <v>0.9</v>
      </c>
      <c r="T32" s="2139"/>
      <c r="U32" s="2139">
        <v>0.95</v>
      </c>
      <c r="V32" s="2139"/>
      <c r="W32" s="2139"/>
      <c r="X32" s="2139">
        <v>0.96</v>
      </c>
      <c r="Y32" s="2139"/>
      <c r="Z32" s="2139">
        <v>1</v>
      </c>
      <c r="AA32" s="582"/>
      <c r="AB32" s="31"/>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 thickBot="1" x14ac:dyDescent="0.25">
      <c r="B34" s="20"/>
      <c r="C34" s="926" t="s">
        <v>44</v>
      </c>
      <c r="D34" s="927"/>
      <c r="E34" s="927"/>
      <c r="F34" s="927"/>
      <c r="G34" s="927"/>
      <c r="H34" s="927"/>
      <c r="I34" s="927"/>
      <c r="J34" s="927"/>
      <c r="K34" s="927"/>
      <c r="L34" s="927"/>
      <c r="M34" s="927"/>
      <c r="N34" s="927"/>
      <c r="O34" s="927"/>
      <c r="P34" s="927"/>
      <c r="Q34" s="927"/>
      <c r="R34" s="927"/>
      <c r="S34" s="927"/>
      <c r="T34" s="927"/>
      <c r="U34" s="927"/>
      <c r="V34" s="927"/>
      <c r="W34" s="927"/>
      <c r="X34" s="927"/>
      <c r="Y34" s="927"/>
      <c r="Z34" s="927"/>
      <c r="AA34" s="928"/>
      <c r="AB34" s="22"/>
    </row>
    <row r="35" spans="2:28" s="21" customFormat="1" ht="62.45" customHeight="1" thickBot="1" x14ac:dyDescent="0.25">
      <c r="B35" s="20"/>
      <c r="C35" s="519" t="s">
        <v>45</v>
      </c>
      <c r="D35" s="520"/>
      <c r="E35" s="520"/>
      <c r="F35" s="520"/>
      <c r="G35" s="521"/>
      <c r="H35" s="52" t="s">
        <v>693</v>
      </c>
      <c r="I35" s="52" t="s">
        <v>694</v>
      </c>
      <c r="J35" s="52" t="s">
        <v>98</v>
      </c>
      <c r="K35" s="522" t="s">
        <v>49</v>
      </c>
      <c r="L35" s="523"/>
      <c r="M35" s="523"/>
      <c r="N35" s="523"/>
      <c r="O35" s="523"/>
      <c r="P35" s="523"/>
      <c r="Q35" s="523"/>
      <c r="R35" s="523"/>
      <c r="S35" s="523"/>
      <c r="T35" s="523"/>
      <c r="U35" s="523"/>
      <c r="V35" s="523"/>
      <c r="W35" s="523"/>
      <c r="X35" s="523"/>
      <c r="Y35" s="523"/>
      <c r="Z35" s="523"/>
      <c r="AA35" s="524"/>
      <c r="AB35" s="22"/>
    </row>
    <row r="36" spans="2:28" s="21" customFormat="1" ht="138.75" customHeight="1" x14ac:dyDescent="0.2">
      <c r="B36" s="20"/>
      <c r="C36" s="664" t="s">
        <v>224</v>
      </c>
      <c r="D36" s="665"/>
      <c r="E36" s="665"/>
      <c r="F36" s="665"/>
      <c r="G36" s="666"/>
      <c r="H36" s="276">
        <v>0.23</v>
      </c>
      <c r="I36" s="276">
        <v>0.28999999999999998</v>
      </c>
      <c r="J36" s="72">
        <f>IFERROR(H36/I36,"*")</f>
        <v>0.79310344827586221</v>
      </c>
      <c r="K36" s="1442" t="s">
        <v>695</v>
      </c>
      <c r="L36" s="1443"/>
      <c r="M36" s="1443"/>
      <c r="N36" s="1443"/>
      <c r="O36" s="1443"/>
      <c r="P36" s="1443"/>
      <c r="Q36" s="1443"/>
      <c r="R36" s="1443"/>
      <c r="S36" s="1443"/>
      <c r="T36" s="1443"/>
      <c r="U36" s="1443"/>
      <c r="V36" s="1443"/>
      <c r="W36" s="1443"/>
      <c r="X36" s="1443"/>
      <c r="Y36" s="1443"/>
      <c r="Z36" s="1443"/>
      <c r="AA36" s="1444"/>
      <c r="AB36" s="22"/>
    </row>
    <row r="37" spans="2:28" s="21" customFormat="1" ht="174" customHeight="1" x14ac:dyDescent="0.2">
      <c r="B37" s="20"/>
      <c r="C37" s="664" t="s">
        <v>226</v>
      </c>
      <c r="D37" s="665"/>
      <c r="E37" s="665"/>
      <c r="F37" s="665"/>
      <c r="G37" s="666"/>
      <c r="H37" s="276">
        <v>0.13</v>
      </c>
      <c r="I37" s="276">
        <v>0.27</v>
      </c>
      <c r="J37" s="72">
        <f>IFERROR(H37/I37,"*")</f>
        <v>0.48148148148148145</v>
      </c>
      <c r="K37" s="1536" t="s">
        <v>696</v>
      </c>
      <c r="L37" s="1537"/>
      <c r="M37" s="1537"/>
      <c r="N37" s="1537"/>
      <c r="O37" s="1537"/>
      <c r="P37" s="1537"/>
      <c r="Q37" s="1537"/>
      <c r="R37" s="1537"/>
      <c r="S37" s="1537"/>
      <c r="T37" s="1537"/>
      <c r="U37" s="1537"/>
      <c r="V37" s="1537"/>
      <c r="W37" s="1537"/>
      <c r="X37" s="1537"/>
      <c r="Y37" s="1537"/>
      <c r="Z37" s="1537"/>
      <c r="AA37" s="1538"/>
      <c r="AB37" s="22"/>
    </row>
    <row r="38" spans="2:28" s="21" customFormat="1" ht="27" customHeight="1" x14ac:dyDescent="0.2">
      <c r="B38" s="20"/>
      <c r="C38" s="664" t="s">
        <v>228</v>
      </c>
      <c r="D38" s="665"/>
      <c r="E38" s="665"/>
      <c r="F38" s="665"/>
      <c r="G38" s="666"/>
      <c r="H38" s="276"/>
      <c r="I38" s="276"/>
      <c r="J38" s="72" t="str">
        <f>IFERROR(H38/I38,"*")</f>
        <v>*</v>
      </c>
      <c r="K38" s="1536"/>
      <c r="L38" s="1537"/>
      <c r="M38" s="1537"/>
      <c r="N38" s="1537"/>
      <c r="O38" s="1537"/>
      <c r="P38" s="1537"/>
      <c r="Q38" s="1537"/>
      <c r="R38" s="1537"/>
      <c r="S38" s="1537"/>
      <c r="T38" s="1537"/>
      <c r="U38" s="1537"/>
      <c r="V38" s="1537"/>
      <c r="W38" s="1537"/>
      <c r="X38" s="1537"/>
      <c r="Y38" s="1537"/>
      <c r="Z38" s="1537"/>
      <c r="AA38" s="1538"/>
      <c r="AB38" s="22"/>
    </row>
    <row r="39" spans="2:28" s="21" customFormat="1" ht="27" customHeight="1" thickBot="1" x14ac:dyDescent="0.25">
      <c r="B39" s="20"/>
      <c r="C39" s="664" t="s">
        <v>229</v>
      </c>
      <c r="D39" s="665"/>
      <c r="E39" s="665"/>
      <c r="F39" s="665"/>
      <c r="G39" s="666"/>
      <c r="H39" s="276"/>
      <c r="I39" s="276"/>
      <c r="J39" s="72" t="str">
        <f>IFERROR(H39/I39,"*")</f>
        <v>*</v>
      </c>
      <c r="K39" s="2140"/>
      <c r="L39" s="2141"/>
      <c r="M39" s="2141"/>
      <c r="N39" s="2141"/>
      <c r="O39" s="2141"/>
      <c r="P39" s="2141"/>
      <c r="Q39" s="2141"/>
      <c r="R39" s="2141"/>
      <c r="S39" s="2141"/>
      <c r="T39" s="2141"/>
      <c r="U39" s="2141"/>
      <c r="V39" s="2141"/>
      <c r="W39" s="2141"/>
      <c r="X39" s="2141"/>
      <c r="Y39" s="2141"/>
      <c r="Z39" s="2141"/>
      <c r="AA39" s="2142"/>
      <c r="AB39" s="22"/>
    </row>
    <row r="40" spans="2:28" s="21" customFormat="1" ht="12" customHeight="1" thickBot="1" x14ac:dyDescent="0.25">
      <c r="B40" s="20"/>
      <c r="C40" s="946" t="s">
        <v>68</v>
      </c>
      <c r="D40" s="947"/>
      <c r="E40" s="947"/>
      <c r="F40" s="947"/>
      <c r="G40" s="948"/>
      <c r="H40" s="277">
        <f>+SUM(H36:H39)</f>
        <v>0.36</v>
      </c>
      <c r="I40" s="277">
        <f>+SUM(I36:I39)</f>
        <v>0.56000000000000005</v>
      </c>
      <c r="J40" s="277">
        <f>IFERROR(AVERAGE(J36:J39),"*")</f>
        <v>0.63729246487867186</v>
      </c>
      <c r="K40" s="1539"/>
      <c r="L40" s="949"/>
      <c r="M40" s="949"/>
      <c r="N40" s="949"/>
      <c r="O40" s="949"/>
      <c r="P40" s="949"/>
      <c r="Q40" s="949"/>
      <c r="R40" s="949"/>
      <c r="S40" s="949"/>
      <c r="T40" s="949"/>
      <c r="U40" s="949"/>
      <c r="V40" s="949"/>
      <c r="W40" s="949"/>
      <c r="X40" s="949"/>
      <c r="Y40" s="949"/>
      <c r="Z40" s="949"/>
      <c r="AA40" s="950"/>
      <c r="AB40" s="22"/>
    </row>
    <row r="41" spans="2:28" s="21" customFormat="1" ht="5.25" customHeight="1" x14ac:dyDescent="0.2">
      <c r="B41" s="20"/>
      <c r="C41" s="89"/>
      <c r="D41" s="89"/>
      <c r="E41" s="89"/>
      <c r="F41" s="89"/>
      <c r="G41" s="89"/>
      <c r="H41" s="90"/>
      <c r="I41" s="90"/>
      <c r="J41" s="278"/>
      <c r="K41" s="89"/>
      <c r="L41" s="89"/>
      <c r="M41" s="89"/>
      <c r="N41" s="89"/>
      <c r="O41" s="89"/>
      <c r="P41" s="89"/>
      <c r="Q41" s="89"/>
      <c r="R41" s="89"/>
      <c r="S41" s="89"/>
      <c r="T41" s="89"/>
      <c r="U41" s="89"/>
      <c r="V41" s="89"/>
      <c r="W41" s="89"/>
      <c r="X41" s="89"/>
      <c r="Y41" s="89"/>
      <c r="Z41" s="89"/>
      <c r="AA41" s="89"/>
      <c r="AB41" s="22"/>
    </row>
    <row r="42" spans="2:28" s="21" customFormat="1" ht="7.15" customHeight="1" thickBot="1" x14ac:dyDescent="0.25">
      <c r="B42" s="20"/>
      <c r="C42" s="89"/>
      <c r="D42" s="89"/>
      <c r="E42" s="89"/>
      <c r="F42" s="89"/>
      <c r="G42" s="89"/>
      <c r="H42" s="90"/>
      <c r="I42" s="90"/>
      <c r="J42" s="91"/>
      <c r="K42" s="89"/>
      <c r="L42" s="89"/>
      <c r="M42" s="89"/>
      <c r="N42" s="89"/>
      <c r="O42" s="89"/>
      <c r="P42" s="89"/>
      <c r="Q42" s="89"/>
      <c r="R42" s="89"/>
      <c r="S42" s="89"/>
      <c r="T42" s="89"/>
      <c r="U42" s="89"/>
      <c r="V42" s="89"/>
      <c r="W42" s="89"/>
      <c r="X42" s="89"/>
      <c r="Y42" s="89"/>
      <c r="Z42" s="89"/>
      <c r="AA42" s="89"/>
      <c r="AB42" s="22"/>
    </row>
    <row r="43" spans="2:28" s="21" customFormat="1" x14ac:dyDescent="0.2">
      <c r="B43" s="20"/>
      <c r="C43" s="932" t="s">
        <v>69</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4"/>
      <c r="AB43" s="22"/>
    </row>
    <row r="44" spans="2:28" ht="3" customHeight="1" thickBot="1" x14ac:dyDescent="0.25">
      <c r="B44" s="14"/>
      <c r="C44" s="935"/>
      <c r="D44" s="936"/>
      <c r="E44" s="936"/>
      <c r="F44" s="936"/>
      <c r="G44" s="936"/>
      <c r="H44" s="936"/>
      <c r="I44" s="936"/>
      <c r="J44" s="936"/>
      <c r="K44" s="936"/>
      <c r="L44" s="936"/>
      <c r="M44" s="936"/>
      <c r="N44" s="936"/>
      <c r="O44" s="936"/>
      <c r="P44" s="936"/>
      <c r="Q44" s="936"/>
      <c r="R44" s="936"/>
      <c r="S44" s="936"/>
      <c r="T44" s="936"/>
      <c r="U44" s="936"/>
      <c r="V44" s="936"/>
      <c r="W44" s="936"/>
      <c r="X44" s="936"/>
      <c r="Y44" s="936"/>
      <c r="Z44" s="936"/>
      <c r="AA44" s="937"/>
      <c r="AB44" s="22"/>
    </row>
    <row r="45" spans="2:28" ht="18.600000000000001" customHeight="1" x14ac:dyDescent="0.2">
      <c r="B45" s="14"/>
      <c r="C45" s="767"/>
      <c r="D45" s="938"/>
      <c r="E45" s="938"/>
      <c r="F45" s="938"/>
      <c r="G45" s="938"/>
      <c r="H45" s="938"/>
      <c r="I45" s="938"/>
      <c r="J45" s="938"/>
      <c r="K45" s="938"/>
      <c r="L45" s="938"/>
      <c r="M45" s="938"/>
      <c r="N45" s="938"/>
      <c r="O45" s="938"/>
      <c r="P45" s="938"/>
      <c r="Q45" s="938"/>
      <c r="R45" s="938"/>
      <c r="S45" s="938"/>
      <c r="T45" s="938"/>
      <c r="U45" s="938"/>
      <c r="V45" s="938"/>
      <c r="W45" s="938"/>
      <c r="X45" s="938"/>
      <c r="Y45" s="938"/>
      <c r="Z45" s="938"/>
      <c r="AA45" s="939"/>
      <c r="AB45" s="22"/>
    </row>
    <row r="46" spans="2:28" ht="5.45" hidden="1" customHeight="1" x14ac:dyDescent="0.2">
      <c r="B46" s="14"/>
      <c r="C46" s="940"/>
      <c r="D46" s="941"/>
      <c r="E46" s="941"/>
      <c r="F46" s="941"/>
      <c r="G46" s="941"/>
      <c r="H46" s="941"/>
      <c r="I46" s="941"/>
      <c r="J46" s="941"/>
      <c r="K46" s="941"/>
      <c r="L46" s="941"/>
      <c r="M46" s="941"/>
      <c r="N46" s="941"/>
      <c r="O46" s="941"/>
      <c r="P46" s="941"/>
      <c r="Q46" s="941"/>
      <c r="R46" s="941"/>
      <c r="S46" s="941"/>
      <c r="T46" s="941"/>
      <c r="U46" s="941"/>
      <c r="V46" s="941"/>
      <c r="W46" s="941"/>
      <c r="X46" s="941"/>
      <c r="Y46" s="941"/>
      <c r="Z46" s="941"/>
      <c r="AA46" s="942"/>
      <c r="AB46" s="22"/>
    </row>
    <row r="47" spans="2:28" ht="11.45" customHeight="1" x14ac:dyDescent="0.2">
      <c r="B47" s="14"/>
      <c r="C47" s="940"/>
      <c r="D47" s="941"/>
      <c r="E47" s="941"/>
      <c r="F47" s="941"/>
      <c r="G47" s="941"/>
      <c r="H47" s="941"/>
      <c r="I47" s="941"/>
      <c r="J47" s="941"/>
      <c r="K47" s="941"/>
      <c r="L47" s="941"/>
      <c r="M47" s="941"/>
      <c r="N47" s="941"/>
      <c r="O47" s="941"/>
      <c r="P47" s="941"/>
      <c r="Q47" s="941"/>
      <c r="R47" s="941"/>
      <c r="S47" s="941"/>
      <c r="T47" s="941"/>
      <c r="U47" s="941"/>
      <c r="V47" s="941"/>
      <c r="W47" s="941"/>
      <c r="X47" s="941"/>
      <c r="Y47" s="941"/>
      <c r="Z47" s="941"/>
      <c r="AA47" s="942"/>
      <c r="AB47" s="22"/>
    </row>
    <row r="48" spans="2:28" ht="19.5" customHeight="1" x14ac:dyDescent="0.2">
      <c r="B48" s="14"/>
      <c r="C48" s="940"/>
      <c r="D48" s="941"/>
      <c r="E48" s="941"/>
      <c r="F48" s="941"/>
      <c r="G48" s="941"/>
      <c r="H48" s="941"/>
      <c r="I48" s="941"/>
      <c r="J48" s="941"/>
      <c r="K48" s="941"/>
      <c r="L48" s="941"/>
      <c r="M48" s="941"/>
      <c r="N48" s="941"/>
      <c r="O48" s="941"/>
      <c r="P48" s="941"/>
      <c r="Q48" s="941"/>
      <c r="R48" s="941"/>
      <c r="S48" s="941"/>
      <c r="T48" s="941"/>
      <c r="U48" s="941"/>
      <c r="V48" s="941"/>
      <c r="W48" s="941"/>
      <c r="X48" s="941"/>
      <c r="Y48" s="941"/>
      <c r="Z48" s="941"/>
      <c r="AA48" s="942"/>
      <c r="AB48" s="22"/>
    </row>
    <row r="49" spans="2:28" ht="19.5" customHeight="1" x14ac:dyDescent="0.2">
      <c r="B49" s="14"/>
      <c r="C49" s="940"/>
      <c r="D49" s="941"/>
      <c r="E49" s="941"/>
      <c r="F49" s="941"/>
      <c r="G49" s="941"/>
      <c r="H49" s="941"/>
      <c r="I49" s="941"/>
      <c r="J49" s="941"/>
      <c r="K49" s="941"/>
      <c r="L49" s="941"/>
      <c r="M49" s="941"/>
      <c r="N49" s="941"/>
      <c r="O49" s="941"/>
      <c r="P49" s="941"/>
      <c r="Q49" s="941"/>
      <c r="R49" s="941"/>
      <c r="S49" s="941"/>
      <c r="T49" s="941"/>
      <c r="U49" s="941"/>
      <c r="V49" s="941"/>
      <c r="W49" s="941"/>
      <c r="X49" s="941"/>
      <c r="Y49" s="941"/>
      <c r="Z49" s="941"/>
      <c r="AA49" s="942"/>
      <c r="AB49" s="22"/>
    </row>
    <row r="50" spans="2:28" ht="19.5" customHeight="1" x14ac:dyDescent="0.2">
      <c r="B50" s="14"/>
      <c r="C50" s="940"/>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2"/>
      <c r="AB50" s="22"/>
    </row>
    <row r="51" spans="2:28" ht="18" customHeight="1" x14ac:dyDescent="0.2">
      <c r="B51" s="14"/>
      <c r="C51" s="940"/>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2"/>
      <c r="AB51" s="22"/>
    </row>
    <row r="52" spans="2:28" ht="19.149999999999999" hidden="1" customHeight="1" x14ac:dyDescent="0.2">
      <c r="B52" s="14"/>
      <c r="C52" s="940"/>
      <c r="D52" s="941"/>
      <c r="E52" s="941"/>
      <c r="F52" s="941"/>
      <c r="G52" s="941"/>
      <c r="H52" s="941"/>
      <c r="I52" s="941"/>
      <c r="J52" s="941"/>
      <c r="K52" s="941"/>
      <c r="L52" s="941"/>
      <c r="M52" s="941"/>
      <c r="N52" s="941"/>
      <c r="O52" s="941"/>
      <c r="P52" s="941"/>
      <c r="Q52" s="941"/>
      <c r="R52" s="941"/>
      <c r="S52" s="941"/>
      <c r="T52" s="941"/>
      <c r="U52" s="941"/>
      <c r="V52" s="941"/>
      <c r="W52" s="941"/>
      <c r="X52" s="941"/>
      <c r="Y52" s="941"/>
      <c r="Z52" s="941"/>
      <c r="AA52" s="942"/>
      <c r="AB52" s="22"/>
    </row>
    <row r="53" spans="2:28" ht="19.5" customHeight="1" x14ac:dyDescent="0.2">
      <c r="B53" s="14"/>
      <c r="C53" s="940"/>
      <c r="D53" s="941"/>
      <c r="E53" s="941"/>
      <c r="F53" s="941"/>
      <c r="G53" s="941"/>
      <c r="H53" s="941"/>
      <c r="I53" s="941"/>
      <c r="J53" s="941"/>
      <c r="K53" s="941"/>
      <c r="L53" s="941"/>
      <c r="M53" s="941"/>
      <c r="N53" s="941"/>
      <c r="O53" s="941"/>
      <c r="P53" s="941"/>
      <c r="Q53" s="941"/>
      <c r="R53" s="941"/>
      <c r="S53" s="941"/>
      <c r="T53" s="941"/>
      <c r="U53" s="941"/>
      <c r="V53" s="941"/>
      <c r="W53" s="941"/>
      <c r="X53" s="941"/>
      <c r="Y53" s="941"/>
      <c r="Z53" s="941"/>
      <c r="AA53" s="942"/>
      <c r="AB53" s="22"/>
    </row>
    <row r="54" spans="2:28" ht="10.15" customHeight="1" x14ac:dyDescent="0.2">
      <c r="B54" s="14"/>
      <c r="C54" s="940"/>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2"/>
      <c r="AB54" s="22"/>
    </row>
    <row r="55" spans="2:28" ht="9.6" customHeight="1" x14ac:dyDescent="0.2">
      <c r="B55" s="14"/>
      <c r="C55" s="940"/>
      <c r="D55" s="941"/>
      <c r="E55" s="941"/>
      <c r="F55" s="941"/>
      <c r="G55" s="941"/>
      <c r="H55" s="941"/>
      <c r="I55" s="941"/>
      <c r="J55" s="941"/>
      <c r="K55" s="941"/>
      <c r="L55" s="941"/>
      <c r="M55" s="941"/>
      <c r="N55" s="941"/>
      <c r="O55" s="941"/>
      <c r="P55" s="941"/>
      <c r="Q55" s="941"/>
      <c r="R55" s="941"/>
      <c r="S55" s="941"/>
      <c r="T55" s="941"/>
      <c r="U55" s="941"/>
      <c r="V55" s="941"/>
      <c r="W55" s="941"/>
      <c r="X55" s="941"/>
      <c r="Y55" s="941"/>
      <c r="Z55" s="941"/>
      <c r="AA55" s="942"/>
      <c r="AB55" s="22"/>
    </row>
    <row r="56" spans="2:28" ht="6" customHeight="1" x14ac:dyDescent="0.2">
      <c r="B56" s="14"/>
      <c r="C56" s="940"/>
      <c r="D56" s="941"/>
      <c r="E56" s="941"/>
      <c r="F56" s="941"/>
      <c r="G56" s="941"/>
      <c r="H56" s="941"/>
      <c r="I56" s="941"/>
      <c r="J56" s="941"/>
      <c r="K56" s="941"/>
      <c r="L56" s="941"/>
      <c r="M56" s="941"/>
      <c r="N56" s="941"/>
      <c r="O56" s="941"/>
      <c r="P56" s="941"/>
      <c r="Q56" s="941"/>
      <c r="R56" s="941"/>
      <c r="S56" s="941"/>
      <c r="T56" s="941"/>
      <c r="U56" s="941"/>
      <c r="V56" s="941"/>
      <c r="W56" s="941"/>
      <c r="X56" s="941"/>
      <c r="Y56" s="941"/>
      <c r="Z56" s="941"/>
      <c r="AA56" s="942"/>
      <c r="AB56" s="22"/>
    </row>
    <row r="57" spans="2:28" ht="9.6" customHeight="1" thickBot="1" x14ac:dyDescent="0.25">
      <c r="B57" s="14"/>
      <c r="C57" s="943"/>
      <c r="D57" s="944"/>
      <c r="E57" s="944"/>
      <c r="F57" s="944"/>
      <c r="G57" s="944"/>
      <c r="H57" s="944"/>
      <c r="I57" s="944"/>
      <c r="J57" s="944"/>
      <c r="K57" s="944"/>
      <c r="L57" s="944"/>
      <c r="M57" s="944"/>
      <c r="N57" s="944"/>
      <c r="O57" s="944"/>
      <c r="P57" s="944"/>
      <c r="Q57" s="944"/>
      <c r="R57" s="944"/>
      <c r="S57" s="944"/>
      <c r="T57" s="944"/>
      <c r="U57" s="944"/>
      <c r="V57" s="944"/>
      <c r="W57" s="944"/>
      <c r="X57" s="944"/>
      <c r="Y57" s="944"/>
      <c r="Z57" s="944"/>
      <c r="AA57" s="945"/>
      <c r="AB57" s="22"/>
    </row>
    <row r="58" spans="2:28" ht="7.15" customHeight="1" x14ac:dyDescent="0.2">
      <c r="B58" s="35"/>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37"/>
    </row>
    <row r="59" spans="2:28" ht="6" customHeight="1" thickBot="1" x14ac:dyDescent="0.25">
      <c r="B59" s="38"/>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40"/>
    </row>
    <row r="60" spans="2:28" ht="9.6" customHeight="1" x14ac:dyDescent="0.2">
      <c r="B60" s="41"/>
      <c r="C60" s="2143" t="s">
        <v>45</v>
      </c>
      <c r="D60" s="2144"/>
      <c r="E60" s="2144"/>
      <c r="F60" s="2144"/>
      <c r="G60" s="2145"/>
      <c r="H60" s="2143" t="s">
        <v>71</v>
      </c>
      <c r="I60" s="2145"/>
      <c r="J60" s="2143" t="s">
        <v>72</v>
      </c>
      <c r="K60" s="2144"/>
      <c r="L60" s="2144"/>
      <c r="M60" s="2145"/>
      <c r="N60" s="2143" t="s">
        <v>106</v>
      </c>
      <c r="O60" s="2144"/>
      <c r="P60" s="2144"/>
      <c r="Q60" s="2144"/>
      <c r="R60" s="2144"/>
      <c r="S60" s="2144"/>
      <c r="T60" s="2144"/>
      <c r="U60" s="2145"/>
      <c r="V60" s="1332" t="s">
        <v>74</v>
      </c>
      <c r="W60" s="1332"/>
      <c r="X60" s="1332"/>
      <c r="Y60" s="1332"/>
      <c r="Z60" s="1332"/>
      <c r="AA60" s="1333"/>
      <c r="AB60" s="42"/>
    </row>
    <row r="61" spans="2:28" ht="9.6" customHeight="1" x14ac:dyDescent="0.2">
      <c r="B61" s="43"/>
      <c r="C61" s="2146"/>
      <c r="D61" s="2147"/>
      <c r="E61" s="2147"/>
      <c r="F61" s="2147"/>
      <c r="G61" s="2148"/>
      <c r="H61" s="2146"/>
      <c r="I61" s="2148"/>
      <c r="J61" s="2146"/>
      <c r="K61" s="2147"/>
      <c r="L61" s="2147"/>
      <c r="M61" s="2148"/>
      <c r="N61" s="2146"/>
      <c r="O61" s="2147"/>
      <c r="P61" s="2147"/>
      <c r="Q61" s="2147"/>
      <c r="R61" s="2147"/>
      <c r="S61" s="2147"/>
      <c r="T61" s="2147"/>
      <c r="U61" s="2148"/>
      <c r="V61" s="1334"/>
      <c r="W61" s="1334"/>
      <c r="X61" s="1334"/>
      <c r="Y61" s="1334"/>
      <c r="Z61" s="1334"/>
      <c r="AA61" s="1335"/>
      <c r="AB61" s="42"/>
    </row>
    <row r="62" spans="2:28" ht="10.15" customHeight="1" thickBot="1" x14ac:dyDescent="0.25">
      <c r="B62" s="43"/>
      <c r="C62" s="2146"/>
      <c r="D62" s="2147"/>
      <c r="E62" s="2147"/>
      <c r="F62" s="2147"/>
      <c r="G62" s="2148"/>
      <c r="H62" s="2146"/>
      <c r="I62" s="2148"/>
      <c r="J62" s="2146"/>
      <c r="K62" s="2147"/>
      <c r="L62" s="2147"/>
      <c r="M62" s="2148"/>
      <c r="N62" s="2149"/>
      <c r="O62" s="2150"/>
      <c r="P62" s="2150"/>
      <c r="Q62" s="2150"/>
      <c r="R62" s="2150"/>
      <c r="S62" s="2150"/>
      <c r="T62" s="2150"/>
      <c r="U62" s="2151"/>
      <c r="V62" s="2152"/>
      <c r="W62" s="2152"/>
      <c r="X62" s="2152"/>
      <c r="Y62" s="2152"/>
      <c r="Z62" s="2152"/>
      <c r="AA62" s="2153"/>
      <c r="AB62" s="42"/>
    </row>
    <row r="63" spans="2:28" s="68" customFormat="1" ht="84.75" customHeight="1" x14ac:dyDescent="0.25">
      <c r="B63" s="66"/>
      <c r="C63" s="2154" t="s">
        <v>224</v>
      </c>
      <c r="D63" s="2155"/>
      <c r="E63" s="2155"/>
      <c r="F63" s="2155"/>
      <c r="G63" s="2155"/>
      <c r="H63" s="2155" t="s">
        <v>697</v>
      </c>
      <c r="I63" s="2155"/>
      <c r="J63" s="2156">
        <v>0.79</v>
      </c>
      <c r="K63" s="2155"/>
      <c r="L63" s="2155"/>
      <c r="M63" s="2155"/>
      <c r="N63" s="2157" t="s">
        <v>698</v>
      </c>
      <c r="O63" s="2158"/>
      <c r="P63" s="2158"/>
      <c r="Q63" s="2158"/>
      <c r="R63" s="2158"/>
      <c r="S63" s="2158"/>
      <c r="T63" s="2158"/>
      <c r="U63" s="2159"/>
      <c r="V63" s="2157" t="s">
        <v>699</v>
      </c>
      <c r="W63" s="2158"/>
      <c r="X63" s="2158"/>
      <c r="Y63" s="2158"/>
      <c r="Z63" s="2158"/>
      <c r="AA63" s="2160"/>
      <c r="AB63" s="67"/>
    </row>
    <row r="64" spans="2:28" s="68" customFormat="1" ht="110.25" customHeight="1" x14ac:dyDescent="0.25">
      <c r="B64" s="66"/>
      <c r="C64" s="2154" t="s">
        <v>226</v>
      </c>
      <c r="D64" s="2155"/>
      <c r="E64" s="2155"/>
      <c r="F64" s="2155"/>
      <c r="G64" s="2155"/>
      <c r="H64" s="2155" t="s">
        <v>697</v>
      </c>
      <c r="I64" s="2155"/>
      <c r="J64" s="2156">
        <v>0.48</v>
      </c>
      <c r="K64" s="2155"/>
      <c r="L64" s="2155"/>
      <c r="M64" s="2155"/>
      <c r="N64" s="2157" t="s">
        <v>698</v>
      </c>
      <c r="O64" s="2158"/>
      <c r="P64" s="2158"/>
      <c r="Q64" s="2158"/>
      <c r="R64" s="2158"/>
      <c r="S64" s="2158"/>
      <c r="T64" s="2158"/>
      <c r="U64" s="2159"/>
      <c r="V64" s="2157" t="s">
        <v>700</v>
      </c>
      <c r="W64" s="2158"/>
      <c r="X64" s="2158"/>
      <c r="Y64" s="2158"/>
      <c r="Z64" s="2158"/>
      <c r="AA64" s="2160"/>
      <c r="AB64" s="67"/>
    </row>
    <row r="65" spans="2:28" s="68" customFormat="1" ht="24" customHeight="1" x14ac:dyDescent="0.25">
      <c r="B65" s="66"/>
      <c r="C65" s="2154" t="s">
        <v>228</v>
      </c>
      <c r="D65" s="2155"/>
      <c r="E65" s="2155"/>
      <c r="F65" s="2155"/>
      <c r="G65" s="2155"/>
      <c r="H65" s="2155" t="s">
        <v>697</v>
      </c>
      <c r="I65" s="2155"/>
      <c r="J65" s="2155"/>
      <c r="K65" s="2155"/>
      <c r="L65" s="2155"/>
      <c r="M65" s="2155"/>
      <c r="N65" s="2167"/>
      <c r="O65" s="2168"/>
      <c r="P65" s="2168"/>
      <c r="Q65" s="2168"/>
      <c r="R65" s="2168"/>
      <c r="S65" s="2168"/>
      <c r="T65" s="2168"/>
      <c r="U65" s="2169"/>
      <c r="V65" s="2167"/>
      <c r="W65" s="2168"/>
      <c r="X65" s="2168"/>
      <c r="Y65" s="2168"/>
      <c r="Z65" s="2168"/>
      <c r="AA65" s="2170"/>
      <c r="AB65" s="67"/>
    </row>
    <row r="66" spans="2:28" s="68" customFormat="1" ht="24" customHeight="1" thickBot="1" x14ac:dyDescent="0.3">
      <c r="B66" s="66"/>
      <c r="C66" s="2154" t="s">
        <v>229</v>
      </c>
      <c r="D66" s="2155"/>
      <c r="E66" s="2155"/>
      <c r="F66" s="2155"/>
      <c r="G66" s="2155"/>
      <c r="H66" s="2161">
        <v>1.67</v>
      </c>
      <c r="I66" s="2162"/>
      <c r="J66" s="2161"/>
      <c r="K66" s="2162"/>
      <c r="L66" s="2162"/>
      <c r="M66" s="2162"/>
      <c r="N66" s="2163"/>
      <c r="O66" s="2164"/>
      <c r="P66" s="2164"/>
      <c r="Q66" s="2164"/>
      <c r="R66" s="2164"/>
      <c r="S66" s="2164"/>
      <c r="T66" s="2164"/>
      <c r="U66" s="2165"/>
      <c r="V66" s="2163"/>
      <c r="W66" s="2164"/>
      <c r="X66" s="2164"/>
      <c r="Y66" s="2164"/>
      <c r="Z66" s="2164"/>
      <c r="AA66" s="2166"/>
      <c r="AB66" s="67"/>
    </row>
    <row r="67" spans="2:28" x14ac:dyDescent="0.2">
      <c r="B67" s="45"/>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46"/>
    </row>
    <row r="68" spans="2:28" x14ac:dyDescent="0.2">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row>
    <row r="69" spans="2:28" x14ac:dyDescent="0.2">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row>
    <row r="70" spans="2:28" x14ac:dyDescent="0.2">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row>
    <row r="71" spans="2:28" x14ac:dyDescent="0.2">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row>
    <row r="72" spans="2:28" x14ac:dyDescent="0.2">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row>
    <row r="73" spans="2:28" x14ac:dyDescent="0.2">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row>
    <row r="74" spans="2:28" x14ac:dyDescent="0.2">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row>
    <row r="75" spans="2:28" x14ac:dyDescent="0.2">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row>
    <row r="76" spans="2:28" x14ac:dyDescent="0.2">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row>
    <row r="77" spans="2:28" x14ac:dyDescent="0.2">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row>
    <row r="78" spans="2:28" x14ac:dyDescent="0.2">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row>
    <row r="79" spans="2:28" x14ac:dyDescent="0.2">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23622047244095" header="0.31496062992125984" footer="0.31496062992125984"/>
  <pageSetup scale="68" fitToHeight="0" orientation="portrait" r:id="rId1"/>
  <headerFooter>
    <oddFooter>&amp;LCalle 26 No.69-76, Edificio Elemento, Torre AIRE - piso 3 - C.P. 111071
PBX:(+57) 601-3779555 - Información: Línea 195
Sede Operativa - Atención al Ciudadano: Calle 22D No. 120-40
www.umv.gov.co&amp;CDESI-FM-007
&amp;P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4"/>
  <sheetViews>
    <sheetView view="pageBreakPreview" topLeftCell="A36" zoomScaleNormal="100" zoomScaleSheetLayoutView="100" zoomScalePageLayoutView="70" workbookViewId="0">
      <selection activeCell="I16" sqref="I16:AA16"/>
    </sheetView>
  </sheetViews>
  <sheetFormatPr baseColWidth="10" defaultColWidth="3.7109375" defaultRowHeight="14.25" x14ac:dyDescent="0.2"/>
  <cols>
    <col min="1" max="1" width="3.7109375" style="47"/>
    <col min="2" max="2" width="2.85546875" style="47" customWidth="1"/>
    <col min="3" max="6" width="2.7109375" style="47" customWidth="1"/>
    <col min="7" max="7" width="23.28515625" style="47" customWidth="1"/>
    <col min="8" max="8" width="20.7109375" style="47" customWidth="1"/>
    <col min="9" max="9" width="12.7109375" style="47" customWidth="1"/>
    <col min="10" max="10" width="15" style="47" customWidth="1"/>
    <col min="11" max="12" width="3.42578125" style="47" customWidth="1"/>
    <col min="13" max="13" width="3.5703125" style="47" customWidth="1"/>
    <col min="14"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9" ht="15" thickBot="1" x14ac:dyDescent="0.25">
      <c r="B1" s="1"/>
      <c r="C1" s="1"/>
      <c r="D1" s="1"/>
      <c r="E1" s="1"/>
      <c r="F1" s="1"/>
    </row>
    <row r="2" spans="2:29" ht="45.75" customHeight="1" x14ac:dyDescent="0.2">
      <c r="B2" s="729"/>
      <c r="C2" s="730"/>
      <c r="D2" s="730"/>
      <c r="E2" s="730"/>
      <c r="F2" s="730"/>
      <c r="G2" s="730"/>
      <c r="H2" s="731"/>
      <c r="I2" s="639" t="s">
        <v>0</v>
      </c>
      <c r="J2" s="639"/>
      <c r="K2" s="639"/>
      <c r="L2" s="639"/>
      <c r="M2" s="639"/>
      <c r="N2" s="639"/>
      <c r="O2" s="639"/>
      <c r="P2" s="639"/>
      <c r="Q2" s="639"/>
      <c r="R2" s="639"/>
      <c r="S2" s="639"/>
      <c r="T2" s="639"/>
      <c r="U2" s="639"/>
      <c r="V2" s="639"/>
      <c r="W2" s="639"/>
      <c r="X2" s="639"/>
      <c r="Y2" s="639"/>
      <c r="Z2" s="639"/>
      <c r="AA2" s="639"/>
      <c r="AB2" s="639"/>
      <c r="AC2" s="640"/>
    </row>
    <row r="3" spans="2:29" ht="15" customHeight="1" x14ac:dyDescent="0.2">
      <c r="B3" s="732"/>
      <c r="C3" s="733"/>
      <c r="D3" s="733"/>
      <c r="E3" s="733"/>
      <c r="F3" s="733"/>
      <c r="G3" s="733"/>
      <c r="H3" s="734"/>
      <c r="I3" s="641" t="s">
        <v>1</v>
      </c>
      <c r="J3" s="641"/>
      <c r="K3" s="641"/>
      <c r="L3" s="641"/>
      <c r="M3" s="641"/>
      <c r="N3" s="641"/>
      <c r="O3" s="641"/>
      <c r="P3" s="641"/>
      <c r="Q3" s="641" t="s">
        <v>2</v>
      </c>
      <c r="R3" s="641"/>
      <c r="S3" s="641"/>
      <c r="T3" s="641"/>
      <c r="U3" s="641"/>
      <c r="V3" s="641"/>
      <c r="W3" s="641"/>
      <c r="X3" s="641"/>
      <c r="Y3" s="641"/>
      <c r="Z3" s="641"/>
      <c r="AA3" s="641"/>
      <c r="AB3" s="641"/>
      <c r="AC3" s="642"/>
    </row>
    <row r="4" spans="2:29" ht="15.75" thickBot="1" x14ac:dyDescent="0.25">
      <c r="B4" s="735"/>
      <c r="C4" s="736"/>
      <c r="D4" s="736"/>
      <c r="E4" s="736"/>
      <c r="F4" s="736"/>
      <c r="G4" s="736"/>
      <c r="H4" s="737"/>
      <c r="I4" s="643" t="s">
        <v>3</v>
      </c>
      <c r="J4" s="643"/>
      <c r="K4" s="643"/>
      <c r="L4" s="643"/>
      <c r="M4" s="643"/>
      <c r="N4" s="643"/>
      <c r="O4" s="643"/>
      <c r="P4" s="643"/>
      <c r="Q4" s="643"/>
      <c r="R4" s="643"/>
      <c r="S4" s="643"/>
      <c r="T4" s="643"/>
      <c r="U4" s="643"/>
      <c r="V4" s="643"/>
      <c r="W4" s="643"/>
      <c r="X4" s="643"/>
      <c r="Y4" s="643"/>
      <c r="Z4" s="643"/>
      <c r="AA4" s="643"/>
      <c r="AB4" s="643"/>
      <c r="AC4" s="644"/>
    </row>
    <row r="5" spans="2:29" ht="15" x14ac:dyDescent="0.2">
      <c r="I5" s="3"/>
      <c r="J5" s="3"/>
      <c r="K5" s="3"/>
      <c r="L5" s="3"/>
      <c r="M5" s="3"/>
      <c r="N5" s="3"/>
      <c r="O5" s="3"/>
      <c r="P5" s="3"/>
      <c r="Q5" s="3"/>
      <c r="R5" s="3"/>
      <c r="S5" s="3"/>
      <c r="T5" s="3"/>
      <c r="U5" s="3"/>
      <c r="V5" s="3"/>
      <c r="W5" s="3"/>
      <c r="X5" s="3"/>
      <c r="Y5" s="3"/>
      <c r="Z5" s="3"/>
      <c r="AA5" s="3"/>
      <c r="AB5" s="3"/>
    </row>
    <row r="6" spans="2:29"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9" ht="15" customHeight="1" x14ac:dyDescent="0.2">
      <c r="B7" s="9"/>
      <c r="C7" s="651" t="s">
        <v>4</v>
      </c>
      <c r="D7" s="652"/>
      <c r="E7" s="652"/>
      <c r="F7" s="652"/>
      <c r="G7" s="652"/>
      <c r="H7" s="653"/>
      <c r="I7" s="645" t="s">
        <v>249</v>
      </c>
      <c r="J7" s="646"/>
      <c r="K7" s="646"/>
      <c r="L7" s="646"/>
      <c r="M7" s="646"/>
      <c r="N7" s="646"/>
      <c r="O7" s="646"/>
      <c r="P7" s="646"/>
      <c r="Q7" s="646"/>
      <c r="R7" s="646"/>
      <c r="S7" s="646"/>
      <c r="T7" s="646"/>
      <c r="U7" s="646"/>
      <c r="V7" s="646"/>
      <c r="W7" s="646"/>
      <c r="X7" s="646"/>
      <c r="Y7" s="646"/>
      <c r="Z7" s="646"/>
      <c r="AA7" s="647"/>
      <c r="AB7" s="10"/>
    </row>
    <row r="8" spans="2:29" ht="8.4499999999999993" customHeight="1" thickBot="1" x14ac:dyDescent="0.25">
      <c r="B8" s="9"/>
      <c r="C8" s="726"/>
      <c r="D8" s="727"/>
      <c r="E8" s="727"/>
      <c r="F8" s="727"/>
      <c r="G8" s="727"/>
      <c r="H8" s="728"/>
      <c r="I8" s="648"/>
      <c r="J8" s="649"/>
      <c r="K8" s="649"/>
      <c r="L8" s="649"/>
      <c r="M8" s="649"/>
      <c r="N8" s="649"/>
      <c r="O8" s="649"/>
      <c r="P8" s="649"/>
      <c r="Q8" s="649"/>
      <c r="R8" s="649"/>
      <c r="S8" s="649"/>
      <c r="T8" s="649"/>
      <c r="U8" s="649"/>
      <c r="V8" s="649"/>
      <c r="W8" s="649"/>
      <c r="X8" s="649"/>
      <c r="Y8" s="649"/>
      <c r="Z8" s="649"/>
      <c r="AA8" s="650"/>
      <c r="AB8" s="10"/>
    </row>
    <row r="9" spans="2:29"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9" ht="15" customHeight="1" thickBot="1" x14ac:dyDescent="0.25">
      <c r="B10" s="9"/>
      <c r="C10" s="651" t="s">
        <v>6</v>
      </c>
      <c r="D10" s="652"/>
      <c r="E10" s="652"/>
      <c r="F10" s="652"/>
      <c r="G10" s="652"/>
      <c r="H10" s="653"/>
      <c r="I10" s="614" t="s">
        <v>301</v>
      </c>
      <c r="J10" s="615"/>
      <c r="K10" s="615"/>
      <c r="L10" s="615"/>
      <c r="M10" s="615"/>
      <c r="N10" s="615"/>
      <c r="O10" s="615"/>
      <c r="P10" s="615"/>
      <c r="Q10" s="616"/>
      <c r="R10" s="620" t="s">
        <v>8</v>
      </c>
      <c r="S10" s="621"/>
      <c r="T10" s="621"/>
      <c r="U10" s="622"/>
      <c r="V10" s="574" t="s">
        <v>9</v>
      </c>
      <c r="W10" s="575"/>
      <c r="X10" s="575"/>
      <c r="Y10" s="575"/>
      <c r="Z10" s="575"/>
      <c r="AA10" s="576"/>
      <c r="AB10" s="10"/>
    </row>
    <row r="11" spans="2:29" ht="19.149999999999999" customHeight="1" thickBot="1" x14ac:dyDescent="0.25">
      <c r="B11" s="9"/>
      <c r="C11" s="726"/>
      <c r="D11" s="727"/>
      <c r="E11" s="727"/>
      <c r="F11" s="727"/>
      <c r="G11" s="727"/>
      <c r="H11" s="728"/>
      <c r="I11" s="617"/>
      <c r="J11" s="618"/>
      <c r="K11" s="618"/>
      <c r="L11" s="618"/>
      <c r="M11" s="618"/>
      <c r="N11" s="618"/>
      <c r="O11" s="618"/>
      <c r="P11" s="618"/>
      <c r="Q11" s="619"/>
      <c r="R11" s="564" t="s">
        <v>302</v>
      </c>
      <c r="S11" s="623"/>
      <c r="T11" s="623"/>
      <c r="U11" s="624"/>
      <c r="V11" s="598" t="s">
        <v>274</v>
      </c>
      <c r="W11" s="625"/>
      <c r="X11" s="625"/>
      <c r="Y11" s="625"/>
      <c r="Z11" s="625"/>
      <c r="AA11" s="626"/>
      <c r="AB11" s="10"/>
    </row>
    <row r="12" spans="2:29"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9" ht="15" customHeight="1" x14ac:dyDescent="0.2">
      <c r="B13" s="14"/>
      <c r="C13" s="651" t="s">
        <v>11</v>
      </c>
      <c r="D13" s="652"/>
      <c r="E13" s="652"/>
      <c r="F13" s="652"/>
      <c r="G13" s="652"/>
      <c r="H13" s="741"/>
      <c r="I13" s="657" t="s">
        <v>303</v>
      </c>
      <c r="J13" s="658"/>
      <c r="K13" s="658"/>
      <c r="L13" s="658"/>
      <c r="M13" s="658"/>
      <c r="N13" s="658"/>
      <c r="O13" s="658"/>
      <c r="P13" s="658"/>
      <c r="Q13" s="658"/>
      <c r="R13" s="658"/>
      <c r="S13" s="659"/>
      <c r="T13" s="599" t="s">
        <v>13</v>
      </c>
      <c r="U13" s="600"/>
      <c r="V13" s="600"/>
      <c r="W13" s="600"/>
      <c r="X13" s="600"/>
      <c r="Y13" s="600"/>
      <c r="Z13" s="600"/>
      <c r="AA13" s="601"/>
      <c r="AB13" s="22"/>
    </row>
    <row r="14" spans="2:29" ht="26.45" customHeight="1" thickBot="1" x14ac:dyDescent="0.25">
      <c r="B14" s="14"/>
      <c r="C14" s="726"/>
      <c r="D14" s="727"/>
      <c r="E14" s="727"/>
      <c r="F14" s="727"/>
      <c r="G14" s="727"/>
      <c r="H14" s="742"/>
      <c r="I14" s="660"/>
      <c r="J14" s="661"/>
      <c r="K14" s="661"/>
      <c r="L14" s="661"/>
      <c r="M14" s="661"/>
      <c r="N14" s="661"/>
      <c r="O14" s="661"/>
      <c r="P14" s="661"/>
      <c r="Q14" s="661"/>
      <c r="R14" s="661"/>
      <c r="S14" s="662"/>
      <c r="T14" s="611" t="s">
        <v>81</v>
      </c>
      <c r="U14" s="612"/>
      <c r="V14" s="612"/>
      <c r="W14" s="612"/>
      <c r="X14" s="612"/>
      <c r="Y14" s="612"/>
      <c r="Z14" s="612"/>
      <c r="AA14" s="613"/>
      <c r="AB14" s="22"/>
    </row>
    <row r="15" spans="2:29"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9" ht="28.5" customHeight="1" thickBot="1" x14ac:dyDescent="0.25">
      <c r="B16" s="14"/>
      <c r="C16" s="738" t="s">
        <v>15</v>
      </c>
      <c r="D16" s="739"/>
      <c r="E16" s="739"/>
      <c r="F16" s="739"/>
      <c r="G16" s="739"/>
      <c r="H16" s="740"/>
      <c r="I16" s="561" t="s">
        <v>304</v>
      </c>
      <c r="J16" s="562"/>
      <c r="K16" s="562"/>
      <c r="L16" s="562"/>
      <c r="M16" s="562"/>
      <c r="N16" s="562"/>
      <c r="O16" s="562"/>
      <c r="P16" s="562"/>
      <c r="Q16" s="562"/>
      <c r="R16" s="562"/>
      <c r="S16" s="562"/>
      <c r="T16" s="562"/>
      <c r="U16" s="562"/>
      <c r="V16" s="562"/>
      <c r="W16" s="562"/>
      <c r="X16" s="562"/>
      <c r="Y16" s="562"/>
      <c r="Z16" s="562"/>
      <c r="AA16" s="563"/>
      <c r="AB16" s="22"/>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75" customHeight="1" thickBot="1" x14ac:dyDescent="0.25">
      <c r="B18" s="14"/>
      <c r="C18" s="738" t="s">
        <v>17</v>
      </c>
      <c r="D18" s="739"/>
      <c r="E18" s="739"/>
      <c r="F18" s="739"/>
      <c r="G18" s="739"/>
      <c r="H18" s="740"/>
      <c r="I18" s="561" t="s">
        <v>305</v>
      </c>
      <c r="J18" s="562"/>
      <c r="K18" s="562"/>
      <c r="L18" s="562"/>
      <c r="M18" s="562"/>
      <c r="N18" s="562"/>
      <c r="O18" s="562"/>
      <c r="P18" s="562"/>
      <c r="Q18" s="562"/>
      <c r="R18" s="562"/>
      <c r="S18" s="562"/>
      <c r="T18" s="562"/>
      <c r="U18" s="562"/>
      <c r="V18" s="562"/>
      <c r="W18" s="562"/>
      <c r="X18" s="562"/>
      <c r="Y18" s="562"/>
      <c r="Z18" s="562"/>
      <c r="AA18" s="563"/>
      <c r="AB18" s="22"/>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7.45" customHeight="1" thickBot="1" x14ac:dyDescent="0.25">
      <c r="B20" s="14"/>
      <c r="C20" s="583" t="s">
        <v>19</v>
      </c>
      <c r="D20" s="584"/>
      <c r="E20" s="584"/>
      <c r="F20" s="584"/>
      <c r="G20" s="584"/>
      <c r="H20" s="585"/>
      <c r="I20" s="589" t="s">
        <v>306</v>
      </c>
      <c r="J20" s="590"/>
      <c r="K20" s="590"/>
      <c r="L20" s="591"/>
      <c r="M20" s="574" t="s">
        <v>21</v>
      </c>
      <c r="N20" s="575"/>
      <c r="O20" s="575"/>
      <c r="P20" s="575"/>
      <c r="Q20" s="575"/>
      <c r="R20" s="575"/>
      <c r="S20" s="576"/>
      <c r="T20" s="651" t="s">
        <v>22</v>
      </c>
      <c r="U20" s="652"/>
      <c r="V20" s="652"/>
      <c r="W20" s="652"/>
      <c r="X20" s="652"/>
      <c r="Y20" s="652"/>
      <c r="Z20" s="652"/>
      <c r="AA20" s="653"/>
      <c r="AB20" s="22"/>
    </row>
    <row r="21" spans="2:28" ht="19.149999999999999" customHeight="1" thickBot="1" x14ac:dyDescent="0.25">
      <c r="B21" s="14"/>
      <c r="C21" s="586"/>
      <c r="D21" s="587"/>
      <c r="E21" s="587"/>
      <c r="F21" s="587"/>
      <c r="G21" s="587"/>
      <c r="H21" s="588"/>
      <c r="I21" s="592"/>
      <c r="J21" s="593"/>
      <c r="K21" s="593"/>
      <c r="L21" s="594"/>
      <c r="M21" s="595" t="s">
        <v>85</v>
      </c>
      <c r="N21" s="596"/>
      <c r="O21" s="596"/>
      <c r="P21" s="596"/>
      <c r="Q21" s="596"/>
      <c r="R21" s="596"/>
      <c r="S21" s="597"/>
      <c r="T21" s="654" t="s">
        <v>279</v>
      </c>
      <c r="U21" s="655"/>
      <c r="V21" s="655"/>
      <c r="W21" s="655"/>
      <c r="X21" s="655"/>
      <c r="Y21" s="655"/>
      <c r="Z21" s="655"/>
      <c r="AA21" s="656"/>
      <c r="AB21" s="22"/>
    </row>
    <row r="22" spans="2:28" ht="10.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4"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43.15" customHeight="1" thickBot="1" x14ac:dyDescent="0.25">
      <c r="B24" s="14"/>
      <c r="C24" s="577" t="s">
        <v>280</v>
      </c>
      <c r="D24" s="578"/>
      <c r="E24" s="578"/>
      <c r="F24" s="578"/>
      <c r="G24" s="578"/>
      <c r="H24" s="744"/>
      <c r="I24" s="579"/>
      <c r="J24" s="577" t="s">
        <v>258</v>
      </c>
      <c r="K24" s="578"/>
      <c r="L24" s="578"/>
      <c r="M24" s="578"/>
      <c r="N24" s="578"/>
      <c r="O24" s="578"/>
      <c r="P24" s="579"/>
      <c r="Q24" s="580" t="s">
        <v>259</v>
      </c>
      <c r="R24" s="581"/>
      <c r="S24" s="581"/>
      <c r="T24" s="581"/>
      <c r="U24" s="581"/>
      <c r="V24" s="581"/>
      <c r="W24" s="581"/>
      <c r="X24" s="581"/>
      <c r="Y24" s="581"/>
      <c r="Z24" s="581"/>
      <c r="AA24" s="582"/>
      <c r="AB24" s="22"/>
    </row>
    <row r="25" spans="2:28" ht="7.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0" customHeight="1" thickBot="1" x14ac:dyDescent="0.25">
      <c r="B26" s="14"/>
      <c r="C26" s="738" t="s">
        <v>31</v>
      </c>
      <c r="D26" s="739"/>
      <c r="E26" s="739"/>
      <c r="F26" s="739"/>
      <c r="G26" s="739"/>
      <c r="H26" s="740"/>
      <c r="I26" s="561" t="s">
        <v>307</v>
      </c>
      <c r="J26" s="562"/>
      <c r="K26" s="562"/>
      <c r="L26" s="562"/>
      <c r="M26" s="562"/>
      <c r="N26" s="562"/>
      <c r="O26" s="562"/>
      <c r="P26" s="562"/>
      <c r="Q26" s="562"/>
      <c r="R26" s="562"/>
      <c r="S26" s="562"/>
      <c r="T26" s="562"/>
      <c r="U26" s="562"/>
      <c r="V26" s="562"/>
      <c r="W26" s="562"/>
      <c r="X26" s="562"/>
      <c r="Y26" s="562"/>
      <c r="Z26" s="562"/>
      <c r="AA26" s="563"/>
      <c r="AB26" s="22"/>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3.9" customHeight="1" thickBot="1" x14ac:dyDescent="0.25">
      <c r="B28" s="14"/>
      <c r="C28" s="738" t="s">
        <v>32</v>
      </c>
      <c r="D28" s="739"/>
      <c r="E28" s="739"/>
      <c r="F28" s="739"/>
      <c r="G28" s="739"/>
      <c r="H28" s="743"/>
      <c r="I28" s="564" t="s">
        <v>308</v>
      </c>
      <c r="J28" s="624"/>
      <c r="K28" s="565" t="s">
        <v>33</v>
      </c>
      <c r="L28" s="566"/>
      <c r="M28" s="566"/>
      <c r="N28" s="567"/>
      <c r="O28" s="568" t="s">
        <v>34</v>
      </c>
      <c r="P28" s="569"/>
      <c r="Q28" s="569"/>
      <c r="R28" s="570"/>
      <c r="S28" s="48"/>
      <c r="T28" s="569" t="s">
        <v>35</v>
      </c>
      <c r="U28" s="569"/>
      <c r="V28" s="570"/>
      <c r="W28" s="49"/>
      <c r="X28" s="571" t="s">
        <v>37</v>
      </c>
      <c r="Y28" s="572"/>
      <c r="Z28" s="573"/>
      <c r="AA28" s="19" t="s">
        <v>36</v>
      </c>
      <c r="AB28" s="22"/>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758">
        <v>2.7789351851851853E-2</v>
      </c>
      <c r="L32" s="538"/>
      <c r="M32" s="538"/>
      <c r="N32" s="538"/>
      <c r="O32" s="539" t="s">
        <v>309</v>
      </c>
      <c r="P32" s="538"/>
      <c r="Q32" s="538"/>
      <c r="R32" s="538"/>
      <c r="S32" s="759">
        <v>2.431712962962963E-2</v>
      </c>
      <c r="T32" s="538"/>
      <c r="U32" s="759">
        <v>2.7777777777777776E-2</v>
      </c>
      <c r="V32" s="538"/>
      <c r="W32" s="538"/>
      <c r="X32" s="759">
        <v>0</v>
      </c>
      <c r="Y32" s="540"/>
      <c r="Z32" s="759">
        <v>2.4305555555555556E-2</v>
      </c>
      <c r="AA32" s="540"/>
      <c r="AB32" s="22"/>
    </row>
    <row r="33" spans="1:28" ht="10.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1:28" s="21" customFormat="1" ht="15" thickBot="1" x14ac:dyDescent="0.25">
      <c r="A34" s="167"/>
      <c r="B34" s="168"/>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22"/>
    </row>
    <row r="35" spans="1:28" s="21" customFormat="1" ht="78" customHeight="1" thickBot="1" x14ac:dyDescent="0.25">
      <c r="A35" s="167"/>
      <c r="B35" s="168"/>
      <c r="C35" s="519" t="s">
        <v>45</v>
      </c>
      <c r="D35" s="520"/>
      <c r="E35" s="520"/>
      <c r="F35" s="520"/>
      <c r="G35" s="521"/>
      <c r="H35" s="177" t="s">
        <v>310</v>
      </c>
      <c r="I35" s="177" t="s">
        <v>311</v>
      </c>
      <c r="J35" s="52" t="s">
        <v>312</v>
      </c>
      <c r="K35" s="522" t="s">
        <v>49</v>
      </c>
      <c r="L35" s="523"/>
      <c r="M35" s="523"/>
      <c r="N35" s="523"/>
      <c r="O35" s="523"/>
      <c r="P35" s="523"/>
      <c r="Q35" s="523"/>
      <c r="R35" s="523"/>
      <c r="S35" s="523"/>
      <c r="T35" s="523"/>
      <c r="U35" s="523"/>
      <c r="V35" s="523"/>
      <c r="W35" s="523"/>
      <c r="X35" s="523"/>
      <c r="Y35" s="523"/>
      <c r="Z35" s="523"/>
      <c r="AA35" s="524"/>
      <c r="AB35" s="22"/>
    </row>
    <row r="36" spans="1:28" s="21" customFormat="1" ht="164.25" customHeight="1" thickBot="1" x14ac:dyDescent="0.25">
      <c r="A36" s="167"/>
      <c r="B36" s="168"/>
      <c r="C36" s="664" t="s">
        <v>263</v>
      </c>
      <c r="D36" s="665"/>
      <c r="E36" s="665"/>
      <c r="F36" s="665"/>
      <c r="G36" s="666"/>
      <c r="H36" s="178">
        <v>3235</v>
      </c>
      <c r="I36" s="183">
        <v>193</v>
      </c>
      <c r="J36" s="184">
        <v>0.74444444444444446</v>
      </c>
      <c r="K36" s="667" t="s">
        <v>313</v>
      </c>
      <c r="L36" s="668"/>
      <c r="M36" s="668"/>
      <c r="N36" s="668"/>
      <c r="O36" s="668"/>
      <c r="P36" s="668"/>
      <c r="Q36" s="668"/>
      <c r="R36" s="668"/>
      <c r="S36" s="668"/>
      <c r="T36" s="668"/>
      <c r="U36" s="668"/>
      <c r="V36" s="668"/>
      <c r="W36" s="668"/>
      <c r="X36" s="668"/>
      <c r="Y36" s="668"/>
      <c r="Z36" s="668"/>
      <c r="AA36" s="669"/>
      <c r="AB36" s="22"/>
    </row>
    <row r="37" spans="1:28" s="21" customFormat="1" ht="111" customHeight="1" thickBot="1" x14ac:dyDescent="0.25">
      <c r="A37" s="167"/>
      <c r="B37" s="168"/>
      <c r="C37" s="664" t="s">
        <v>265</v>
      </c>
      <c r="D37" s="665"/>
      <c r="E37" s="665"/>
      <c r="F37" s="665"/>
      <c r="G37" s="666"/>
      <c r="H37" s="178">
        <v>1939</v>
      </c>
      <c r="I37" s="185">
        <v>156</v>
      </c>
      <c r="J37" s="184">
        <v>0.5180555555555556</v>
      </c>
      <c r="K37" s="667" t="s">
        <v>314</v>
      </c>
      <c r="L37" s="668"/>
      <c r="M37" s="668"/>
      <c r="N37" s="668"/>
      <c r="O37" s="668"/>
      <c r="P37" s="668"/>
      <c r="Q37" s="668"/>
      <c r="R37" s="668"/>
      <c r="S37" s="668"/>
      <c r="T37" s="668"/>
      <c r="U37" s="668"/>
      <c r="V37" s="668"/>
      <c r="W37" s="668"/>
      <c r="X37" s="668"/>
      <c r="Y37" s="668"/>
      <c r="Z37" s="668"/>
      <c r="AA37" s="669"/>
      <c r="AB37" s="22"/>
    </row>
    <row r="38" spans="1:28" s="21" customFormat="1" ht="60" customHeight="1" x14ac:dyDescent="0.2">
      <c r="A38" s="167"/>
      <c r="B38" s="168"/>
      <c r="C38" s="664"/>
      <c r="D38" s="665"/>
      <c r="E38" s="665"/>
      <c r="F38" s="665"/>
      <c r="G38" s="666"/>
      <c r="H38" s="179"/>
      <c r="I38" s="169"/>
      <c r="J38" s="170"/>
      <c r="K38" s="667"/>
      <c r="L38" s="668"/>
      <c r="M38" s="668"/>
      <c r="N38" s="668"/>
      <c r="O38" s="668"/>
      <c r="P38" s="668"/>
      <c r="Q38" s="668"/>
      <c r="R38" s="668"/>
      <c r="S38" s="668"/>
      <c r="T38" s="668"/>
      <c r="U38" s="668"/>
      <c r="V38" s="668"/>
      <c r="W38" s="668"/>
      <c r="X38" s="668"/>
      <c r="Y38" s="668"/>
      <c r="Z38" s="668"/>
      <c r="AA38" s="669"/>
      <c r="AB38" s="22"/>
    </row>
    <row r="39" spans="1:28" s="21" customFormat="1" ht="66" customHeight="1" x14ac:dyDescent="0.2">
      <c r="A39" s="167"/>
      <c r="B39" s="168"/>
      <c r="C39" s="664"/>
      <c r="D39" s="665"/>
      <c r="E39" s="665"/>
      <c r="F39" s="665"/>
      <c r="G39" s="666"/>
      <c r="H39" s="179"/>
      <c r="I39" s="55"/>
      <c r="J39" s="170"/>
      <c r="K39" s="667"/>
      <c r="L39" s="668"/>
      <c r="M39" s="668"/>
      <c r="N39" s="668"/>
      <c r="O39" s="668"/>
      <c r="P39" s="668"/>
      <c r="Q39" s="668"/>
      <c r="R39" s="668"/>
      <c r="S39" s="668"/>
      <c r="T39" s="668"/>
      <c r="U39" s="668"/>
      <c r="V39" s="668"/>
      <c r="W39" s="668"/>
      <c r="X39" s="668"/>
      <c r="Y39" s="668"/>
      <c r="Z39" s="668"/>
      <c r="AA39" s="669"/>
      <c r="AB39" s="22"/>
    </row>
    <row r="40" spans="1:28" s="21" customFormat="1" ht="15" thickBot="1" x14ac:dyDescent="0.25">
      <c r="A40" s="167"/>
      <c r="B40" s="168"/>
      <c r="C40" s="670"/>
      <c r="D40" s="671"/>
      <c r="E40" s="671"/>
      <c r="F40" s="671"/>
      <c r="G40" s="672"/>
      <c r="H40" s="180"/>
      <c r="I40" s="104"/>
      <c r="J40" s="186">
        <f>AVERAGE(J36:J37)</f>
        <v>0.63125000000000009</v>
      </c>
      <c r="K40" s="673"/>
      <c r="L40" s="674"/>
      <c r="M40" s="674"/>
      <c r="N40" s="674"/>
      <c r="O40" s="674"/>
      <c r="P40" s="674"/>
      <c r="Q40" s="674"/>
      <c r="R40" s="674"/>
      <c r="S40" s="674"/>
      <c r="T40" s="674"/>
      <c r="U40" s="674"/>
      <c r="V40" s="674"/>
      <c r="W40" s="674"/>
      <c r="X40" s="674"/>
      <c r="Y40" s="674"/>
      <c r="Z40" s="674"/>
      <c r="AA40" s="675"/>
      <c r="AB40" s="22"/>
    </row>
    <row r="41" spans="1:28" s="21" customFormat="1" ht="15.75" customHeight="1" thickBot="1" x14ac:dyDescent="0.25">
      <c r="A41" s="167"/>
      <c r="B41" s="168"/>
      <c r="C41" s="676"/>
      <c r="D41" s="677"/>
      <c r="E41" s="677"/>
      <c r="F41" s="677"/>
      <c r="G41" s="678"/>
      <c r="H41" s="181"/>
      <c r="I41" s="59"/>
      <c r="J41" s="59"/>
      <c r="K41" s="679"/>
      <c r="L41" s="680"/>
      <c r="M41" s="680"/>
      <c r="N41" s="680"/>
      <c r="O41" s="680"/>
      <c r="P41" s="680"/>
      <c r="Q41" s="680"/>
      <c r="R41" s="680"/>
      <c r="S41" s="680"/>
      <c r="T41" s="680"/>
      <c r="U41" s="680"/>
      <c r="V41" s="680"/>
      <c r="W41" s="680"/>
      <c r="X41" s="680"/>
      <c r="Y41" s="680"/>
      <c r="Z41" s="680"/>
      <c r="AA41" s="681"/>
      <c r="AB41" s="22"/>
    </row>
    <row r="42" spans="1:28" s="21" customFormat="1" ht="5.25" customHeight="1" x14ac:dyDescent="0.2">
      <c r="A42" s="167"/>
      <c r="B42" s="168"/>
      <c r="C42" s="61"/>
      <c r="D42" s="61"/>
      <c r="E42" s="61"/>
      <c r="F42" s="61"/>
      <c r="G42" s="61"/>
      <c r="H42" s="61"/>
      <c r="I42" s="62"/>
      <c r="J42" s="63"/>
      <c r="K42" s="61"/>
      <c r="L42" s="61"/>
      <c r="M42" s="61"/>
      <c r="N42" s="61"/>
      <c r="O42" s="61"/>
      <c r="P42" s="61"/>
      <c r="Q42" s="61"/>
      <c r="R42" s="61"/>
      <c r="S42" s="61"/>
      <c r="T42" s="61"/>
      <c r="U42" s="61"/>
      <c r="V42" s="61"/>
      <c r="W42" s="61"/>
      <c r="X42" s="61"/>
      <c r="Y42" s="61"/>
      <c r="Z42" s="61"/>
      <c r="AA42" s="61"/>
      <c r="AB42" s="22"/>
    </row>
    <row r="43" spans="1:28" s="21" customFormat="1" ht="15" thickBot="1" x14ac:dyDescent="0.25">
      <c r="A43" s="167"/>
      <c r="B43" s="168"/>
      <c r="C43" s="61"/>
      <c r="D43" s="61"/>
      <c r="E43" s="61"/>
      <c r="F43" s="61"/>
      <c r="G43" s="61"/>
      <c r="H43" s="61"/>
      <c r="I43" s="62"/>
      <c r="J43" s="63"/>
      <c r="K43" s="61"/>
      <c r="L43" s="61"/>
      <c r="M43" s="61"/>
      <c r="N43" s="61"/>
      <c r="O43" s="61"/>
      <c r="P43" s="61"/>
      <c r="Q43" s="61"/>
      <c r="R43" s="61"/>
      <c r="S43" s="61"/>
      <c r="T43" s="61"/>
      <c r="U43" s="61"/>
      <c r="V43" s="61"/>
      <c r="W43" s="61"/>
      <c r="X43" s="61"/>
      <c r="Y43" s="61"/>
      <c r="Z43" s="61"/>
      <c r="AA43" s="61"/>
      <c r="AB43" s="22"/>
    </row>
    <row r="44" spans="1:28" s="21" customFormat="1" ht="15" thickBot="1" x14ac:dyDescent="0.25">
      <c r="A44" s="167"/>
      <c r="B44" s="168"/>
      <c r="C44" s="682" t="s">
        <v>69</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4"/>
      <c r="AB44" s="22"/>
    </row>
    <row r="45" spans="1:28" ht="15" hidden="1" thickBot="1" x14ac:dyDescent="0.25">
      <c r="A45" s="109"/>
      <c r="B45" s="171"/>
      <c r="C45" s="685"/>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7"/>
      <c r="AB45" s="22"/>
    </row>
    <row r="46" spans="1:28" x14ac:dyDescent="0.2">
      <c r="A46" s="109"/>
      <c r="B46" s="171"/>
      <c r="C46" s="688" t="s">
        <v>188</v>
      </c>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90"/>
      <c r="AB46" s="22"/>
    </row>
    <row r="47" spans="1:28" ht="7.9" customHeight="1" x14ac:dyDescent="0.2">
      <c r="A47" s="109"/>
      <c r="B47" s="171"/>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22"/>
    </row>
    <row r="48" spans="1:28" x14ac:dyDescent="0.2">
      <c r="A48" s="109"/>
      <c r="B48" s="171"/>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22"/>
    </row>
    <row r="49" spans="1:28" ht="6.6" customHeight="1" x14ac:dyDescent="0.2">
      <c r="A49" s="109"/>
      <c r="B49" s="171"/>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22"/>
    </row>
    <row r="50" spans="1:28" ht="103.5" customHeight="1" x14ac:dyDescent="0.2">
      <c r="A50" s="109"/>
      <c r="B50" s="171"/>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22"/>
    </row>
    <row r="51" spans="1:28" ht="63.75" customHeight="1" x14ac:dyDescent="0.2">
      <c r="A51" s="109"/>
      <c r="B51" s="171"/>
      <c r="C51" s="691"/>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3"/>
      <c r="AB51" s="22"/>
    </row>
    <row r="52" spans="1:28" ht="1.9" customHeight="1" x14ac:dyDescent="0.2">
      <c r="A52" s="109"/>
      <c r="B52" s="171"/>
      <c r="C52" s="691"/>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3"/>
      <c r="AB52" s="22"/>
    </row>
    <row r="53" spans="1:28" ht="9.6" customHeight="1" x14ac:dyDescent="0.2">
      <c r="A53" s="109"/>
      <c r="B53" s="171"/>
      <c r="C53" s="691"/>
      <c r="D53" s="692"/>
      <c r="E53" s="692"/>
      <c r="F53" s="692"/>
      <c r="G53" s="692"/>
      <c r="H53" s="692"/>
      <c r="I53" s="692"/>
      <c r="J53" s="692"/>
      <c r="K53" s="692"/>
      <c r="L53" s="692"/>
      <c r="M53" s="692"/>
      <c r="N53" s="692"/>
      <c r="O53" s="692"/>
      <c r="P53" s="692"/>
      <c r="Q53" s="692"/>
      <c r="R53" s="692"/>
      <c r="S53" s="692"/>
      <c r="T53" s="692"/>
      <c r="U53" s="692"/>
      <c r="V53" s="692"/>
      <c r="W53" s="692"/>
      <c r="X53" s="692"/>
      <c r="Y53" s="692"/>
      <c r="Z53" s="692"/>
      <c r="AA53" s="693"/>
      <c r="AB53" s="22"/>
    </row>
    <row r="54" spans="1:28" ht="6.6" customHeight="1" thickBot="1" x14ac:dyDescent="0.25">
      <c r="A54" s="109"/>
      <c r="B54" s="171"/>
      <c r="C54" s="694"/>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6"/>
      <c r="AB54" s="22"/>
    </row>
    <row r="55" spans="1:28" ht="8.4499999999999993" customHeight="1" x14ac:dyDescent="0.2">
      <c r="A55" s="109"/>
      <c r="B55" s="172"/>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37"/>
    </row>
    <row r="56" spans="1:28" ht="9.6" customHeight="1" thickBot="1" x14ac:dyDescent="0.25">
      <c r="A56" s="109"/>
      <c r="B56" s="173"/>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40"/>
    </row>
    <row r="57" spans="1:28" ht="15.75" customHeight="1" x14ac:dyDescent="0.2">
      <c r="A57" s="109"/>
      <c r="B57" s="174"/>
      <c r="C57" s="697" t="s">
        <v>45</v>
      </c>
      <c r="D57" s="698"/>
      <c r="E57" s="698"/>
      <c r="F57" s="698"/>
      <c r="G57" s="698"/>
      <c r="H57" s="760" t="s">
        <v>71</v>
      </c>
      <c r="I57" s="761"/>
      <c r="J57" s="698" t="s">
        <v>72</v>
      </c>
      <c r="K57" s="698"/>
      <c r="L57" s="698"/>
      <c r="M57" s="699"/>
      <c r="N57" s="697" t="s">
        <v>106</v>
      </c>
      <c r="O57" s="698"/>
      <c r="P57" s="698"/>
      <c r="Q57" s="698"/>
      <c r="R57" s="698"/>
      <c r="S57" s="698"/>
      <c r="T57" s="698"/>
      <c r="U57" s="699"/>
      <c r="V57" s="703" t="s">
        <v>74</v>
      </c>
      <c r="W57" s="703"/>
      <c r="X57" s="703"/>
      <c r="Y57" s="703"/>
      <c r="Z57" s="703"/>
      <c r="AA57" s="704"/>
      <c r="AB57" s="42"/>
    </row>
    <row r="58" spans="1:28" ht="9.75" customHeight="1" x14ac:dyDescent="0.2">
      <c r="A58" s="109"/>
      <c r="B58" s="175"/>
      <c r="C58" s="700"/>
      <c r="D58" s="701"/>
      <c r="E58" s="701"/>
      <c r="F58" s="701"/>
      <c r="G58" s="701"/>
      <c r="H58" s="762"/>
      <c r="I58" s="763"/>
      <c r="J58" s="701"/>
      <c r="K58" s="701"/>
      <c r="L58" s="701"/>
      <c r="M58" s="702"/>
      <c r="N58" s="700"/>
      <c r="O58" s="701"/>
      <c r="P58" s="701"/>
      <c r="Q58" s="701"/>
      <c r="R58" s="701"/>
      <c r="S58" s="701"/>
      <c r="T58" s="701"/>
      <c r="U58" s="702"/>
      <c r="V58" s="705"/>
      <c r="W58" s="705"/>
      <c r="X58" s="705"/>
      <c r="Y58" s="705"/>
      <c r="Z58" s="705"/>
      <c r="AA58" s="706"/>
      <c r="AB58" s="42"/>
    </row>
    <row r="59" spans="1:28" ht="21" hidden="1" customHeight="1" x14ac:dyDescent="0.2">
      <c r="A59" s="109"/>
      <c r="B59" s="175"/>
      <c r="C59" s="187"/>
      <c r="D59" s="188"/>
      <c r="E59" s="188"/>
      <c r="F59" s="188"/>
      <c r="G59" s="188"/>
      <c r="H59" s="189"/>
      <c r="I59" s="187"/>
      <c r="J59" s="188"/>
      <c r="K59" s="188"/>
      <c r="L59" s="188"/>
      <c r="M59" s="189"/>
      <c r="N59" s="700"/>
      <c r="O59" s="701"/>
      <c r="P59" s="701"/>
      <c r="Q59" s="701"/>
      <c r="R59" s="701"/>
      <c r="S59" s="701"/>
      <c r="T59" s="701"/>
      <c r="U59" s="702"/>
      <c r="V59" s="705"/>
      <c r="W59" s="705"/>
      <c r="X59" s="705"/>
      <c r="Y59" s="705"/>
      <c r="Z59" s="705"/>
      <c r="AA59" s="706"/>
      <c r="AB59" s="42"/>
    </row>
    <row r="60" spans="1:28" ht="212.25" customHeight="1" x14ac:dyDescent="0.2">
      <c r="A60" s="109"/>
      <c r="B60" s="174"/>
      <c r="C60" s="746" t="s">
        <v>315</v>
      </c>
      <c r="D60" s="746"/>
      <c r="E60" s="746"/>
      <c r="F60" s="746"/>
      <c r="G60" s="746"/>
      <c r="H60" s="747" t="s">
        <v>297</v>
      </c>
      <c r="I60" s="747"/>
      <c r="J60" s="748" t="s">
        <v>316</v>
      </c>
      <c r="K60" s="748"/>
      <c r="L60" s="748"/>
      <c r="M60" s="748"/>
      <c r="N60" s="746" t="s">
        <v>297</v>
      </c>
      <c r="O60" s="746"/>
      <c r="P60" s="746"/>
      <c r="Q60" s="746"/>
      <c r="R60" s="746"/>
      <c r="S60" s="746"/>
      <c r="T60" s="746"/>
      <c r="U60" s="746"/>
      <c r="V60" s="746" t="s">
        <v>299</v>
      </c>
      <c r="W60" s="746"/>
      <c r="X60" s="746"/>
      <c r="Y60" s="746"/>
      <c r="Z60" s="746"/>
      <c r="AA60" s="746"/>
      <c r="AB60" s="44"/>
    </row>
    <row r="61" spans="1:28" ht="204" customHeight="1" x14ac:dyDescent="0.2">
      <c r="A61" s="109"/>
      <c r="B61" s="174"/>
      <c r="C61" s="746" t="s">
        <v>317</v>
      </c>
      <c r="D61" s="746"/>
      <c r="E61" s="746"/>
      <c r="F61" s="746"/>
      <c r="G61" s="746"/>
      <c r="H61" s="747"/>
      <c r="I61" s="747"/>
      <c r="J61" s="764"/>
      <c r="K61" s="716"/>
      <c r="L61" s="716"/>
      <c r="M61" s="716"/>
      <c r="N61" s="746"/>
      <c r="O61" s="746"/>
      <c r="P61" s="746"/>
      <c r="Q61" s="746"/>
      <c r="R61" s="746"/>
      <c r="S61" s="746"/>
      <c r="T61" s="746"/>
      <c r="U61" s="746"/>
      <c r="V61" s="746"/>
      <c r="W61" s="746"/>
      <c r="X61" s="746"/>
      <c r="Y61" s="746"/>
      <c r="Z61" s="746"/>
      <c r="AA61" s="746"/>
      <c r="AB61" s="44"/>
    </row>
    <row r="62" spans="1:28" ht="168.75" customHeight="1" x14ac:dyDescent="0.2">
      <c r="A62" s="109"/>
      <c r="B62" s="174"/>
      <c r="C62" s="748"/>
      <c r="D62" s="748"/>
      <c r="E62" s="748"/>
      <c r="F62" s="748"/>
      <c r="G62" s="748"/>
      <c r="H62" s="748"/>
      <c r="I62" s="748"/>
      <c r="J62" s="765"/>
      <c r="K62" s="765"/>
      <c r="L62" s="765"/>
      <c r="M62" s="765"/>
      <c r="N62" s="757"/>
      <c r="O62" s="757"/>
      <c r="P62" s="757"/>
      <c r="Q62" s="757"/>
      <c r="R62" s="757"/>
      <c r="S62" s="757"/>
      <c r="T62" s="757"/>
      <c r="U62" s="757"/>
      <c r="V62" s="757"/>
      <c r="W62" s="757"/>
      <c r="X62" s="757"/>
      <c r="Y62" s="757"/>
      <c r="Z62" s="757"/>
      <c r="AA62" s="766"/>
      <c r="AB62" s="44"/>
    </row>
    <row r="63" spans="1:28" ht="181.5" customHeight="1" thickBot="1" x14ac:dyDescent="0.25">
      <c r="A63" s="109"/>
      <c r="B63" s="174"/>
      <c r="C63" s="748"/>
      <c r="D63" s="748"/>
      <c r="E63" s="748"/>
      <c r="F63" s="748"/>
      <c r="G63" s="748"/>
      <c r="H63" s="748"/>
      <c r="I63" s="748"/>
      <c r="J63" s="765"/>
      <c r="K63" s="765"/>
      <c r="L63" s="765"/>
      <c r="M63" s="765"/>
      <c r="N63" s="714"/>
      <c r="O63" s="714"/>
      <c r="P63" s="714"/>
      <c r="Q63" s="714"/>
      <c r="R63" s="714"/>
      <c r="S63" s="714"/>
      <c r="T63" s="714"/>
      <c r="U63" s="714"/>
      <c r="V63" s="714"/>
      <c r="W63" s="714"/>
      <c r="X63" s="714"/>
      <c r="Y63" s="714"/>
      <c r="Z63" s="714"/>
      <c r="AA63" s="715"/>
      <c r="AB63" s="44"/>
    </row>
    <row r="64" spans="1:28" ht="9" customHeight="1" thickBot="1" x14ac:dyDescent="0.25">
      <c r="A64" s="109"/>
      <c r="B64" s="174"/>
      <c r="C64" s="750"/>
      <c r="D64" s="751"/>
      <c r="E64" s="751"/>
      <c r="F64" s="751"/>
      <c r="G64" s="751"/>
      <c r="H64" s="719"/>
      <c r="I64" s="721"/>
      <c r="J64" s="751"/>
      <c r="K64" s="751"/>
      <c r="L64" s="751"/>
      <c r="M64" s="751"/>
      <c r="N64" s="752"/>
      <c r="O64" s="753"/>
      <c r="P64" s="753"/>
      <c r="Q64" s="753"/>
      <c r="R64" s="753"/>
      <c r="S64" s="753"/>
      <c r="T64" s="753"/>
      <c r="U64" s="754"/>
      <c r="V64" s="752"/>
      <c r="W64" s="753"/>
      <c r="X64" s="753"/>
      <c r="Y64" s="753"/>
      <c r="Z64" s="753"/>
      <c r="AA64" s="755"/>
      <c r="AB64" s="44"/>
    </row>
    <row r="65" spans="1:28" x14ac:dyDescent="0.2">
      <c r="A65" s="109"/>
      <c r="B65" s="176"/>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46"/>
    </row>
    <row r="66" spans="1:28" x14ac:dyDescent="0.2">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row>
    <row r="67" spans="1:28"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row>
    <row r="68" spans="1:28" x14ac:dyDescent="0.2">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1:G41"/>
    <mergeCell ref="K41:AA41"/>
    <mergeCell ref="C44:AA45"/>
    <mergeCell ref="C46:AA54"/>
    <mergeCell ref="C57:G58"/>
    <mergeCell ref="H57:I58"/>
    <mergeCell ref="J57:M58"/>
    <mergeCell ref="N57:U59"/>
    <mergeCell ref="V5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H4"/>
    <mergeCell ref="I2:AC2"/>
    <mergeCell ref="I3:P3"/>
    <mergeCell ref="Q3:AC3"/>
    <mergeCell ref="I4:AC4"/>
    <mergeCell ref="C7:H8"/>
    <mergeCell ref="I7:AA8"/>
  </mergeCells>
  <pageMargins left="0.70866141732283472" right="0.70866141732283472" top="0.74803149606299213" bottom="1.1098214285714285" header="0.31496062992125984" footer="0.31496062992125984"/>
  <pageSetup scale="5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11" zoomScaleNormal="100" zoomScaleSheetLayoutView="100" zoomScalePageLayoutView="70" workbookViewId="0">
      <selection activeCell="J49" sqref="J49"/>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8"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645</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646</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701</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702</v>
      </c>
      <c r="S11" s="623"/>
      <c r="T11" s="623"/>
      <c r="U11" s="624"/>
      <c r="V11" s="598" t="s">
        <v>321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703</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323</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704</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52.5" customHeight="1" thickBot="1" x14ac:dyDescent="0.25">
      <c r="B18" s="14"/>
      <c r="C18" s="558" t="s">
        <v>17</v>
      </c>
      <c r="D18" s="559"/>
      <c r="E18" s="559"/>
      <c r="F18" s="559"/>
      <c r="G18" s="559"/>
      <c r="H18" s="560"/>
      <c r="I18" s="561" t="s">
        <v>705</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652</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23</v>
      </c>
      <c r="N21" s="596"/>
      <c r="O21" s="596"/>
      <c r="P21" s="596"/>
      <c r="Q21" s="596"/>
      <c r="R21" s="596"/>
      <c r="S21" s="597"/>
      <c r="T21" s="2087" t="s">
        <v>24</v>
      </c>
      <c r="U21" s="2088"/>
      <c r="V21" s="2088"/>
      <c r="W21" s="2088"/>
      <c r="X21" s="2088"/>
      <c r="Y21" s="2088"/>
      <c r="Z21" s="2088"/>
      <c r="AA21" s="2089"/>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7" customHeight="1" thickBot="1" x14ac:dyDescent="0.25">
      <c r="B24" s="14"/>
      <c r="C24" s="577" t="s">
        <v>654</v>
      </c>
      <c r="D24" s="578"/>
      <c r="E24" s="578"/>
      <c r="F24" s="578"/>
      <c r="G24" s="578"/>
      <c r="H24" s="578"/>
      <c r="I24" s="579"/>
      <c r="J24" s="577" t="s">
        <v>655</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706</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2171">
        <v>2.0999999999999999E-3</v>
      </c>
      <c r="J28" s="561"/>
      <c r="K28" s="565" t="s">
        <v>33</v>
      </c>
      <c r="L28" s="566"/>
      <c r="M28" s="566"/>
      <c r="N28" s="567"/>
      <c r="O28" s="568" t="s">
        <v>34</v>
      </c>
      <c r="P28" s="569"/>
      <c r="Q28" s="569"/>
      <c r="R28" s="570"/>
      <c r="S28" s="48"/>
      <c r="T28" s="569" t="s">
        <v>35</v>
      </c>
      <c r="U28" s="569"/>
      <c r="V28" s="570"/>
      <c r="W28" s="49"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2109">
        <v>6.0999999999999999E-2</v>
      </c>
      <c r="L32" s="538"/>
      <c r="M32" s="538"/>
      <c r="N32" s="538"/>
      <c r="O32" s="539">
        <v>7.0000000000000007E-2</v>
      </c>
      <c r="P32" s="538"/>
      <c r="Q32" s="538"/>
      <c r="R32" s="538"/>
      <c r="S32" s="2008">
        <v>5.0999999999999997E-2</v>
      </c>
      <c r="T32" s="2008"/>
      <c r="U32" s="539">
        <v>0.06</v>
      </c>
      <c r="V32" s="538"/>
      <c r="W32" s="538"/>
      <c r="X32" s="539">
        <v>0</v>
      </c>
      <c r="Y32" s="538"/>
      <c r="Z32" s="539">
        <v>0.05</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63" customHeight="1" thickBot="1" x14ac:dyDescent="0.25">
      <c r="B35" s="20"/>
      <c r="C35" s="877" t="s">
        <v>45</v>
      </c>
      <c r="D35" s="878"/>
      <c r="E35" s="878"/>
      <c r="F35" s="878"/>
      <c r="G35" s="879"/>
      <c r="H35" s="228" t="s">
        <v>707</v>
      </c>
      <c r="I35" s="228" t="s">
        <v>658</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30" customHeight="1" x14ac:dyDescent="0.2">
      <c r="B36" s="20"/>
      <c r="C36" s="861" t="s">
        <v>130</v>
      </c>
      <c r="D36" s="862"/>
      <c r="E36" s="862"/>
      <c r="F36" s="862"/>
      <c r="G36" s="863"/>
      <c r="H36" s="268">
        <v>0</v>
      </c>
      <c r="I36" s="268">
        <v>598</v>
      </c>
      <c r="J36" s="269">
        <f t="shared" ref="J36:J41" si="0">+H36/I36</f>
        <v>0</v>
      </c>
      <c r="K36" s="2090" t="s">
        <v>708</v>
      </c>
      <c r="L36" s="2091"/>
      <c r="M36" s="2091"/>
      <c r="N36" s="2091"/>
      <c r="O36" s="2091"/>
      <c r="P36" s="2091"/>
      <c r="Q36" s="2091"/>
      <c r="R36" s="2091"/>
      <c r="S36" s="2091"/>
      <c r="T36" s="2091"/>
      <c r="U36" s="2091"/>
      <c r="V36" s="2091"/>
      <c r="W36" s="2091"/>
      <c r="X36" s="2091"/>
      <c r="Y36" s="2091"/>
      <c r="Z36" s="2091"/>
      <c r="AA36" s="2092"/>
      <c r="AB36" s="22"/>
    </row>
    <row r="37" spans="2:28" s="21" customFormat="1" ht="22.5" customHeight="1" x14ac:dyDescent="0.2">
      <c r="B37" s="20"/>
      <c r="C37" s="861" t="s">
        <v>132</v>
      </c>
      <c r="D37" s="862"/>
      <c r="E37" s="862"/>
      <c r="F37" s="862"/>
      <c r="G37" s="863"/>
      <c r="H37" s="268">
        <v>0</v>
      </c>
      <c r="I37" s="268">
        <v>631</v>
      </c>
      <c r="J37" s="160">
        <f t="shared" si="0"/>
        <v>0</v>
      </c>
      <c r="K37" s="2090" t="s">
        <v>709</v>
      </c>
      <c r="L37" s="2091"/>
      <c r="M37" s="2091"/>
      <c r="N37" s="2091"/>
      <c r="O37" s="2091"/>
      <c r="P37" s="2091"/>
      <c r="Q37" s="2091"/>
      <c r="R37" s="2091"/>
      <c r="S37" s="2091"/>
      <c r="T37" s="2091"/>
      <c r="U37" s="2091"/>
      <c r="V37" s="2091"/>
      <c r="W37" s="2091"/>
      <c r="X37" s="2091"/>
      <c r="Y37" s="2091"/>
      <c r="Z37" s="2091"/>
      <c r="AA37" s="2092"/>
      <c r="AB37" s="22"/>
    </row>
    <row r="38" spans="2:28" s="21" customFormat="1" ht="54.75" customHeight="1" x14ac:dyDescent="0.2">
      <c r="B38" s="20"/>
      <c r="C38" s="861" t="s">
        <v>133</v>
      </c>
      <c r="D38" s="862"/>
      <c r="E38" s="862"/>
      <c r="F38" s="862"/>
      <c r="G38" s="863"/>
      <c r="H38" s="268">
        <v>0</v>
      </c>
      <c r="I38" s="268">
        <v>625</v>
      </c>
      <c r="J38" s="160">
        <f t="shared" si="0"/>
        <v>0</v>
      </c>
      <c r="K38" s="2090" t="s">
        <v>710</v>
      </c>
      <c r="L38" s="2091"/>
      <c r="M38" s="2091"/>
      <c r="N38" s="2091"/>
      <c r="O38" s="2091"/>
      <c r="P38" s="2091"/>
      <c r="Q38" s="2091"/>
      <c r="R38" s="2091"/>
      <c r="S38" s="2091"/>
      <c r="T38" s="2091"/>
      <c r="U38" s="2091"/>
      <c r="V38" s="2091"/>
      <c r="W38" s="2091"/>
      <c r="X38" s="2091"/>
      <c r="Y38" s="2091"/>
      <c r="Z38" s="2091"/>
      <c r="AA38" s="2092"/>
      <c r="AB38" s="22"/>
    </row>
    <row r="39" spans="2:28" s="21" customFormat="1" ht="33" customHeight="1" x14ac:dyDescent="0.2">
      <c r="B39" s="20"/>
      <c r="C39" s="861" t="s">
        <v>134</v>
      </c>
      <c r="D39" s="862"/>
      <c r="E39" s="862"/>
      <c r="F39" s="862"/>
      <c r="G39" s="863"/>
      <c r="H39" s="268">
        <v>0</v>
      </c>
      <c r="I39" s="268">
        <v>678</v>
      </c>
      <c r="J39" s="269">
        <f t="shared" si="0"/>
        <v>0</v>
      </c>
      <c r="K39" s="1690" t="s">
        <v>711</v>
      </c>
      <c r="L39" s="1691"/>
      <c r="M39" s="1691"/>
      <c r="N39" s="1691"/>
      <c r="O39" s="1691"/>
      <c r="P39" s="1691"/>
      <c r="Q39" s="1691"/>
      <c r="R39" s="1691"/>
      <c r="S39" s="1691"/>
      <c r="T39" s="1691"/>
      <c r="U39" s="1691"/>
      <c r="V39" s="1691"/>
      <c r="W39" s="1691"/>
      <c r="X39" s="1691"/>
      <c r="Y39" s="1691"/>
      <c r="Z39" s="1691"/>
      <c r="AA39" s="1692"/>
      <c r="AB39" s="22"/>
    </row>
    <row r="40" spans="2:28" s="21" customFormat="1" ht="38.25" customHeight="1" x14ac:dyDescent="0.2">
      <c r="B40" s="20"/>
      <c r="C40" s="861" t="s">
        <v>136</v>
      </c>
      <c r="D40" s="862"/>
      <c r="E40" s="862"/>
      <c r="F40" s="862"/>
      <c r="G40" s="863"/>
      <c r="H40" s="159">
        <v>0</v>
      </c>
      <c r="I40" s="159">
        <v>666</v>
      </c>
      <c r="J40" s="160">
        <f t="shared" si="0"/>
        <v>0</v>
      </c>
      <c r="K40" s="1690" t="s">
        <v>712</v>
      </c>
      <c r="L40" s="1691"/>
      <c r="M40" s="1691"/>
      <c r="N40" s="1691"/>
      <c r="O40" s="1691"/>
      <c r="P40" s="1691"/>
      <c r="Q40" s="1691"/>
      <c r="R40" s="1691"/>
      <c r="S40" s="1691"/>
      <c r="T40" s="1691"/>
      <c r="U40" s="1691"/>
      <c r="V40" s="1691"/>
      <c r="W40" s="1691"/>
      <c r="X40" s="1691"/>
      <c r="Y40" s="1691"/>
      <c r="Z40" s="1691"/>
      <c r="AA40" s="1692"/>
      <c r="AB40" s="22"/>
    </row>
    <row r="41" spans="2:28" s="21" customFormat="1" ht="167.25" customHeight="1" x14ac:dyDescent="0.2">
      <c r="B41" s="20"/>
      <c r="C41" s="861" t="s">
        <v>137</v>
      </c>
      <c r="D41" s="862"/>
      <c r="E41" s="862"/>
      <c r="F41" s="862"/>
      <c r="G41" s="863"/>
      <c r="H41" s="159">
        <v>1</v>
      </c>
      <c r="I41" s="159">
        <v>629</v>
      </c>
      <c r="J41" s="160">
        <f t="shared" si="0"/>
        <v>1.589825119236884E-3</v>
      </c>
      <c r="K41" s="1536" t="s">
        <v>713</v>
      </c>
      <c r="L41" s="1537"/>
      <c r="M41" s="1537"/>
      <c r="N41" s="1537"/>
      <c r="O41" s="1537"/>
      <c r="P41" s="1537"/>
      <c r="Q41" s="1537"/>
      <c r="R41" s="1537"/>
      <c r="S41" s="1537"/>
      <c r="T41" s="1537"/>
      <c r="U41" s="1537"/>
      <c r="V41" s="1537"/>
      <c r="W41" s="1537"/>
      <c r="X41" s="1537"/>
      <c r="Y41" s="1537"/>
      <c r="Z41" s="1537"/>
      <c r="AA41" s="1538"/>
      <c r="AB41" s="22"/>
    </row>
    <row r="42" spans="2:28" s="21" customFormat="1" x14ac:dyDescent="0.2">
      <c r="B42" s="20"/>
      <c r="C42" s="861" t="s">
        <v>138</v>
      </c>
      <c r="D42" s="862"/>
      <c r="E42" s="862"/>
      <c r="F42" s="862"/>
      <c r="G42" s="863"/>
      <c r="H42" s="159"/>
      <c r="I42" s="159"/>
      <c r="J42" s="160"/>
      <c r="K42" s="980"/>
      <c r="L42" s="981"/>
      <c r="M42" s="981"/>
      <c r="N42" s="981"/>
      <c r="O42" s="981"/>
      <c r="P42" s="981"/>
      <c r="Q42" s="981"/>
      <c r="R42" s="981"/>
      <c r="S42" s="981"/>
      <c r="T42" s="981"/>
      <c r="U42" s="981"/>
      <c r="V42" s="981"/>
      <c r="W42" s="981"/>
      <c r="X42" s="981"/>
      <c r="Y42" s="981"/>
      <c r="Z42" s="981"/>
      <c r="AA42" s="982"/>
      <c r="AB42" s="22"/>
    </row>
    <row r="43" spans="2:28" s="21" customFormat="1" x14ac:dyDescent="0.2">
      <c r="B43" s="20"/>
      <c r="C43" s="861" t="s">
        <v>139</v>
      </c>
      <c r="D43" s="862"/>
      <c r="E43" s="862"/>
      <c r="F43" s="862"/>
      <c r="G43" s="863"/>
      <c r="H43" s="159"/>
      <c r="I43" s="159"/>
      <c r="J43" s="160"/>
      <c r="K43" s="980"/>
      <c r="L43" s="981"/>
      <c r="M43" s="981"/>
      <c r="N43" s="981"/>
      <c r="O43" s="981"/>
      <c r="P43" s="981"/>
      <c r="Q43" s="981"/>
      <c r="R43" s="981"/>
      <c r="S43" s="981"/>
      <c r="T43" s="981"/>
      <c r="U43" s="981"/>
      <c r="V43" s="981"/>
      <c r="W43" s="981"/>
      <c r="X43" s="981"/>
      <c r="Y43" s="981"/>
      <c r="Z43" s="981"/>
      <c r="AA43" s="982"/>
      <c r="AB43" s="22"/>
    </row>
    <row r="44" spans="2:28" s="21" customFormat="1" x14ac:dyDescent="0.2">
      <c r="B44" s="20"/>
      <c r="C44" s="861" t="s">
        <v>140</v>
      </c>
      <c r="D44" s="862"/>
      <c r="E44" s="862"/>
      <c r="F44" s="862"/>
      <c r="G44" s="863"/>
      <c r="H44" s="159"/>
      <c r="I44" s="159"/>
      <c r="J44" s="160"/>
      <c r="K44" s="980"/>
      <c r="L44" s="981"/>
      <c r="M44" s="981"/>
      <c r="N44" s="981"/>
      <c r="O44" s="981"/>
      <c r="P44" s="981"/>
      <c r="Q44" s="981"/>
      <c r="R44" s="981"/>
      <c r="S44" s="981"/>
      <c r="T44" s="981"/>
      <c r="U44" s="981"/>
      <c r="V44" s="981"/>
      <c r="W44" s="981"/>
      <c r="X44" s="981"/>
      <c r="Y44" s="981"/>
      <c r="Z44" s="981"/>
      <c r="AA44" s="982"/>
      <c r="AB44" s="22"/>
    </row>
    <row r="45" spans="2:28" s="21" customFormat="1" x14ac:dyDescent="0.2">
      <c r="B45" s="20"/>
      <c r="C45" s="861" t="s">
        <v>141</v>
      </c>
      <c r="D45" s="862"/>
      <c r="E45" s="862"/>
      <c r="F45" s="862"/>
      <c r="G45" s="863"/>
      <c r="H45" s="159"/>
      <c r="I45" s="159"/>
      <c r="J45" s="160"/>
      <c r="K45" s="980"/>
      <c r="L45" s="981"/>
      <c r="M45" s="981"/>
      <c r="N45" s="981"/>
      <c r="O45" s="981"/>
      <c r="P45" s="981"/>
      <c r="Q45" s="981"/>
      <c r="R45" s="981"/>
      <c r="S45" s="981"/>
      <c r="T45" s="981"/>
      <c r="U45" s="981"/>
      <c r="V45" s="981"/>
      <c r="W45" s="981"/>
      <c r="X45" s="981"/>
      <c r="Y45" s="981"/>
      <c r="Z45" s="981"/>
      <c r="AA45" s="982"/>
      <c r="AB45" s="22"/>
    </row>
    <row r="46" spans="2:28" s="21" customFormat="1" x14ac:dyDescent="0.2">
      <c r="B46" s="20"/>
      <c r="C46" s="861" t="s">
        <v>142</v>
      </c>
      <c r="D46" s="862"/>
      <c r="E46" s="862"/>
      <c r="F46" s="862"/>
      <c r="G46" s="863"/>
      <c r="H46" s="159"/>
      <c r="I46" s="159"/>
      <c r="J46" s="160"/>
      <c r="K46" s="980"/>
      <c r="L46" s="981"/>
      <c r="M46" s="981"/>
      <c r="N46" s="981"/>
      <c r="O46" s="981"/>
      <c r="P46" s="981"/>
      <c r="Q46" s="981"/>
      <c r="R46" s="981"/>
      <c r="S46" s="981"/>
      <c r="T46" s="981"/>
      <c r="U46" s="981"/>
      <c r="V46" s="981"/>
      <c r="W46" s="981"/>
      <c r="X46" s="981"/>
      <c r="Y46" s="981"/>
      <c r="Z46" s="981"/>
      <c r="AA46" s="982"/>
      <c r="AB46" s="22"/>
    </row>
    <row r="47" spans="2:28" s="21" customFormat="1" ht="15" thickBot="1" x14ac:dyDescent="0.25">
      <c r="B47" s="20"/>
      <c r="C47" s="861" t="s">
        <v>143</v>
      </c>
      <c r="D47" s="862"/>
      <c r="E47" s="862"/>
      <c r="F47" s="862"/>
      <c r="G47" s="863"/>
      <c r="H47" s="159"/>
      <c r="I47" s="159"/>
      <c r="J47" s="160"/>
      <c r="K47" s="1809"/>
      <c r="L47" s="1810"/>
      <c r="M47" s="1810"/>
      <c r="N47" s="1810"/>
      <c r="O47" s="1810"/>
      <c r="P47" s="1810"/>
      <c r="Q47" s="1810"/>
      <c r="R47" s="1810"/>
      <c r="S47" s="1810"/>
      <c r="T47" s="1810"/>
      <c r="U47" s="1810"/>
      <c r="V47" s="1810"/>
      <c r="W47" s="1810"/>
      <c r="X47" s="1810"/>
      <c r="Y47" s="1810"/>
      <c r="Z47" s="1810"/>
      <c r="AA47" s="1811"/>
      <c r="AB47" s="22"/>
    </row>
    <row r="48" spans="2:28" s="21" customFormat="1" ht="15.75" customHeight="1" thickBot="1" x14ac:dyDescent="0.3">
      <c r="B48" s="20"/>
      <c r="C48" s="908" t="s">
        <v>68</v>
      </c>
      <c r="D48" s="909"/>
      <c r="E48" s="909"/>
      <c r="F48" s="909"/>
      <c r="G48" s="910"/>
      <c r="H48" s="273">
        <f>+SUM(H36:H47)</f>
        <v>1</v>
      </c>
      <c r="I48" s="273">
        <f>AVERAGE(I36:I47)</f>
        <v>637.83333333333337</v>
      </c>
      <c r="J48" s="279">
        <f>+AVERAGE(J36:J41)</f>
        <v>2.6497085320614734E-4</v>
      </c>
      <c r="K48" s="911"/>
      <c r="L48" s="912"/>
      <c r="M48" s="912"/>
      <c r="N48" s="912"/>
      <c r="O48" s="912"/>
      <c r="P48" s="912"/>
      <c r="Q48" s="912"/>
      <c r="R48" s="912"/>
      <c r="S48" s="912"/>
      <c r="T48" s="912"/>
      <c r="U48" s="912"/>
      <c r="V48" s="912"/>
      <c r="W48" s="912"/>
      <c r="X48" s="912"/>
      <c r="Y48" s="912"/>
      <c r="Z48" s="912"/>
      <c r="AA48" s="913"/>
      <c r="AB48" s="22"/>
    </row>
    <row r="49" spans="2:28" s="21" customFormat="1" ht="5.25" customHeight="1" x14ac:dyDescent="0.2">
      <c r="B49" s="20"/>
      <c r="C49" s="15"/>
      <c r="D49" s="15"/>
      <c r="E49" s="15"/>
      <c r="F49" s="15"/>
      <c r="G49" s="15"/>
      <c r="H49" s="33"/>
      <c r="I49" s="33"/>
      <c r="J49" s="34"/>
      <c r="K49" s="15"/>
      <c r="L49" s="15"/>
      <c r="M49" s="15"/>
      <c r="N49" s="15"/>
      <c r="O49" s="15"/>
      <c r="P49" s="15"/>
      <c r="Q49" s="15"/>
      <c r="R49" s="15"/>
      <c r="S49" s="15"/>
      <c r="T49" s="15"/>
      <c r="U49" s="15"/>
      <c r="V49" s="15"/>
      <c r="W49" s="15"/>
      <c r="X49" s="15"/>
      <c r="Y49" s="15"/>
      <c r="Z49" s="15"/>
      <c r="AA49" s="15"/>
      <c r="AB49" s="22"/>
    </row>
    <row r="50" spans="2:28" s="21" customFormat="1" ht="15" thickBot="1" x14ac:dyDescent="0.25">
      <c r="B50" s="20"/>
      <c r="C50" s="15"/>
      <c r="D50" s="15"/>
      <c r="E50" s="15"/>
      <c r="F50" s="15"/>
      <c r="G50" s="15"/>
      <c r="H50" s="33"/>
      <c r="I50" s="33"/>
      <c r="J50" s="34"/>
      <c r="K50" s="15"/>
      <c r="L50" s="15"/>
      <c r="M50" s="15"/>
      <c r="N50" s="15"/>
      <c r="O50" s="15"/>
      <c r="P50" s="15"/>
      <c r="Q50" s="15"/>
      <c r="R50" s="15"/>
      <c r="S50" s="15"/>
      <c r="T50" s="15"/>
      <c r="U50" s="15"/>
      <c r="V50" s="15"/>
      <c r="W50" s="15"/>
      <c r="X50" s="15"/>
      <c r="Y50" s="15"/>
      <c r="Z50" s="15"/>
      <c r="AA50" s="15"/>
      <c r="AB50" s="22"/>
    </row>
    <row r="51" spans="2:28" s="21" customFormat="1" x14ac:dyDescent="0.2">
      <c r="B51" s="20"/>
      <c r="C51" s="651" t="s">
        <v>69</v>
      </c>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3"/>
      <c r="AB51" s="22"/>
    </row>
    <row r="52" spans="2:28" ht="15" thickBot="1" x14ac:dyDescent="0.25">
      <c r="B52" s="14"/>
      <c r="C52" s="983"/>
      <c r="D52" s="984"/>
      <c r="E52" s="984"/>
      <c r="F52" s="984"/>
      <c r="G52" s="984"/>
      <c r="H52" s="984"/>
      <c r="I52" s="984"/>
      <c r="J52" s="984"/>
      <c r="K52" s="984"/>
      <c r="L52" s="984"/>
      <c r="M52" s="984"/>
      <c r="N52" s="984"/>
      <c r="O52" s="984"/>
      <c r="P52" s="984"/>
      <c r="Q52" s="984"/>
      <c r="R52" s="984"/>
      <c r="S52" s="984"/>
      <c r="T52" s="984"/>
      <c r="U52" s="984"/>
      <c r="V52" s="984"/>
      <c r="W52" s="984"/>
      <c r="X52" s="984"/>
      <c r="Y52" s="984"/>
      <c r="Z52" s="984"/>
      <c r="AA52" s="985"/>
      <c r="AB52" s="22"/>
    </row>
    <row r="53" spans="2:28" ht="26.25" customHeight="1" x14ac:dyDescent="0.2">
      <c r="B53" s="14"/>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2"/>
      <c r="AB53" s="22"/>
    </row>
    <row r="54" spans="2:28" ht="26.25" customHeight="1"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26.25" customHeight="1"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ht="26.25" customHeight="1"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ht="26.25" customHeight="1"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2"/>
    </row>
    <row r="58" spans="2:28" ht="26.25" customHeight="1"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2"/>
    </row>
    <row r="59" spans="2:28" ht="26.25" customHeight="1" x14ac:dyDescent="0.2">
      <c r="B59" s="14"/>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22"/>
    </row>
    <row r="60" spans="2:28" ht="26.25" customHeight="1" x14ac:dyDescent="0.2">
      <c r="B60" s="14"/>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22"/>
    </row>
    <row r="61" spans="2:28" ht="26.25" customHeight="1" x14ac:dyDescent="0.2">
      <c r="B61" s="14"/>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22"/>
    </row>
    <row r="62" spans="2:28" ht="26.25" customHeight="1" x14ac:dyDescent="0.2">
      <c r="B62" s="14"/>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22"/>
    </row>
    <row r="63" spans="2:28" ht="26.25" customHeight="1" x14ac:dyDescent="0.2">
      <c r="B63" s="14"/>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22"/>
    </row>
    <row r="64" spans="2:28" ht="26.25" customHeight="1" x14ac:dyDescent="0.2">
      <c r="B64" s="14"/>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22"/>
    </row>
    <row r="65" spans="2:28" ht="26.25" customHeight="1" thickBot="1" x14ac:dyDescent="0.25">
      <c r="B65" s="14"/>
      <c r="C65" s="896"/>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8"/>
      <c r="AB65" s="22"/>
    </row>
    <row r="66" spans="2:28" x14ac:dyDescent="0.2">
      <c r="B66" s="35"/>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7"/>
    </row>
    <row r="67" spans="2:28" ht="15" thickBot="1" x14ac:dyDescent="0.25">
      <c r="B67" s="38"/>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40"/>
    </row>
    <row r="68" spans="2:28" ht="15.75" x14ac:dyDescent="0.2">
      <c r="B68" s="41"/>
      <c r="C68" s="899" t="s">
        <v>45</v>
      </c>
      <c r="D68" s="900"/>
      <c r="E68" s="900"/>
      <c r="F68" s="900"/>
      <c r="G68" s="901"/>
      <c r="H68" s="899" t="s">
        <v>71</v>
      </c>
      <c r="I68" s="901"/>
      <c r="J68" s="899" t="s">
        <v>72</v>
      </c>
      <c r="K68" s="900"/>
      <c r="L68" s="900"/>
      <c r="M68" s="901"/>
      <c r="N68" s="899" t="s">
        <v>106</v>
      </c>
      <c r="O68" s="900"/>
      <c r="P68" s="900"/>
      <c r="Q68" s="900"/>
      <c r="R68" s="900"/>
      <c r="S68" s="900"/>
      <c r="T68" s="900"/>
      <c r="U68" s="901"/>
      <c r="V68" s="1029" t="s">
        <v>74</v>
      </c>
      <c r="W68" s="1029"/>
      <c r="X68" s="1029"/>
      <c r="Y68" s="1029"/>
      <c r="Z68" s="1029"/>
      <c r="AA68" s="1030"/>
      <c r="AB68" s="42"/>
    </row>
    <row r="69" spans="2:28" ht="15.75" x14ac:dyDescent="0.2">
      <c r="B69" s="43"/>
      <c r="C69" s="902"/>
      <c r="D69" s="903"/>
      <c r="E69" s="903"/>
      <c r="F69" s="903"/>
      <c r="G69" s="904"/>
      <c r="H69" s="902"/>
      <c r="I69" s="904"/>
      <c r="J69" s="902"/>
      <c r="K69" s="903"/>
      <c r="L69" s="903"/>
      <c r="M69" s="904"/>
      <c r="N69" s="902"/>
      <c r="O69" s="903"/>
      <c r="P69" s="903"/>
      <c r="Q69" s="903"/>
      <c r="R69" s="903"/>
      <c r="S69" s="903"/>
      <c r="T69" s="903"/>
      <c r="U69" s="904"/>
      <c r="V69" s="1031"/>
      <c r="W69" s="1031"/>
      <c r="X69" s="1031"/>
      <c r="Y69" s="1031"/>
      <c r="Z69" s="1031"/>
      <c r="AA69" s="1032"/>
      <c r="AB69" s="42"/>
    </row>
    <row r="70" spans="2:28" ht="16.5" thickBot="1" x14ac:dyDescent="0.25">
      <c r="B70" s="43"/>
      <c r="C70" s="902"/>
      <c r="D70" s="903"/>
      <c r="E70" s="903"/>
      <c r="F70" s="903"/>
      <c r="G70" s="904"/>
      <c r="H70" s="902"/>
      <c r="I70" s="904"/>
      <c r="J70" s="902"/>
      <c r="K70" s="903"/>
      <c r="L70" s="903"/>
      <c r="M70" s="904"/>
      <c r="N70" s="905"/>
      <c r="O70" s="906"/>
      <c r="P70" s="906"/>
      <c r="Q70" s="906"/>
      <c r="R70" s="906"/>
      <c r="S70" s="906"/>
      <c r="T70" s="906"/>
      <c r="U70" s="907"/>
      <c r="V70" s="1058"/>
      <c r="W70" s="1058"/>
      <c r="X70" s="1058"/>
      <c r="Y70" s="1058"/>
      <c r="Z70" s="1058"/>
      <c r="AA70" s="1059"/>
      <c r="AB70" s="42"/>
    </row>
    <row r="71" spans="2:28" ht="42" customHeight="1" x14ac:dyDescent="0.2">
      <c r="B71" s="41"/>
      <c r="C71" s="861" t="s">
        <v>130</v>
      </c>
      <c r="D71" s="862"/>
      <c r="E71" s="862"/>
      <c r="F71" s="862"/>
      <c r="G71" s="863"/>
      <c r="H71" s="1915">
        <v>0</v>
      </c>
      <c r="I71" s="1915"/>
      <c r="J71" s="2098">
        <v>0</v>
      </c>
      <c r="K71" s="2099"/>
      <c r="L71" s="2099"/>
      <c r="M71" s="2099"/>
      <c r="N71" s="2100" t="s">
        <v>714</v>
      </c>
      <c r="O71" s="2100"/>
      <c r="P71" s="2100"/>
      <c r="Q71" s="2100"/>
      <c r="R71" s="2100"/>
      <c r="S71" s="2100"/>
      <c r="T71" s="2100"/>
      <c r="U71" s="2100"/>
      <c r="V71" s="2049" t="s">
        <v>666</v>
      </c>
      <c r="W71" s="2049"/>
      <c r="X71" s="2049"/>
      <c r="Y71" s="2049"/>
      <c r="Z71" s="2049"/>
      <c r="AA71" s="2049"/>
      <c r="AB71" s="44"/>
    </row>
    <row r="72" spans="2:28" ht="37.5" customHeight="1" x14ac:dyDescent="0.2">
      <c r="B72" s="41"/>
      <c r="C72" s="861" t="s">
        <v>132</v>
      </c>
      <c r="D72" s="862"/>
      <c r="E72" s="862"/>
      <c r="F72" s="862"/>
      <c r="G72" s="863"/>
      <c r="H72" s="1922">
        <v>1.5E-3</v>
      </c>
      <c r="I72" s="1922"/>
      <c r="J72" s="1947">
        <v>0</v>
      </c>
      <c r="K72" s="1948"/>
      <c r="L72" s="1948"/>
      <c r="M72" s="1948"/>
      <c r="N72" s="2100" t="s">
        <v>715</v>
      </c>
      <c r="O72" s="2100"/>
      <c r="P72" s="2100"/>
      <c r="Q72" s="2100"/>
      <c r="R72" s="2100"/>
      <c r="S72" s="2100"/>
      <c r="T72" s="2100"/>
      <c r="U72" s="2100"/>
      <c r="V72" s="2049" t="s">
        <v>666</v>
      </c>
      <c r="W72" s="2049"/>
      <c r="X72" s="2049"/>
      <c r="Y72" s="2049"/>
      <c r="Z72" s="2049"/>
      <c r="AA72" s="2049"/>
      <c r="AB72" s="44"/>
    </row>
    <row r="73" spans="2:28" ht="54" customHeight="1" x14ac:dyDescent="0.2">
      <c r="B73" s="41"/>
      <c r="C73" s="861" t="s">
        <v>133</v>
      </c>
      <c r="D73" s="862"/>
      <c r="E73" s="862"/>
      <c r="F73" s="862"/>
      <c r="G73" s="863"/>
      <c r="H73" s="1922">
        <v>1.5E-3</v>
      </c>
      <c r="I73" s="1922"/>
      <c r="J73" s="1947">
        <v>0</v>
      </c>
      <c r="K73" s="1948"/>
      <c r="L73" s="1948"/>
      <c r="M73" s="1948"/>
      <c r="N73" s="2100" t="s">
        <v>715</v>
      </c>
      <c r="O73" s="2100"/>
      <c r="P73" s="2100"/>
      <c r="Q73" s="2100"/>
      <c r="R73" s="2100"/>
      <c r="S73" s="2100"/>
      <c r="T73" s="2100"/>
      <c r="U73" s="2100"/>
      <c r="V73" s="2049" t="s">
        <v>666</v>
      </c>
      <c r="W73" s="2049"/>
      <c r="X73" s="2049"/>
      <c r="Y73" s="2049"/>
      <c r="Z73" s="2049"/>
      <c r="AA73" s="2049"/>
      <c r="AB73" s="44"/>
    </row>
    <row r="74" spans="2:28" ht="45" customHeight="1" x14ac:dyDescent="0.2">
      <c r="B74" s="41"/>
      <c r="C74" s="861" t="s">
        <v>134</v>
      </c>
      <c r="D74" s="862"/>
      <c r="E74" s="862"/>
      <c r="F74" s="862"/>
      <c r="G74" s="863"/>
      <c r="H74" s="1922">
        <v>0</v>
      </c>
      <c r="I74" s="1922"/>
      <c r="J74" s="1947">
        <v>0</v>
      </c>
      <c r="K74" s="1948"/>
      <c r="L74" s="1948"/>
      <c r="M74" s="1948"/>
      <c r="N74" s="2100" t="s">
        <v>716</v>
      </c>
      <c r="O74" s="2100"/>
      <c r="P74" s="2100"/>
      <c r="Q74" s="2100"/>
      <c r="R74" s="2100"/>
      <c r="S74" s="2100"/>
      <c r="T74" s="2100"/>
      <c r="U74" s="2100"/>
      <c r="V74" s="2049" t="s">
        <v>666</v>
      </c>
      <c r="W74" s="2049"/>
      <c r="X74" s="2049"/>
      <c r="Y74" s="2049"/>
      <c r="Z74" s="2049"/>
      <c r="AA74" s="2049"/>
      <c r="AB74" s="44"/>
    </row>
    <row r="75" spans="2:28" ht="43.5" customHeight="1" x14ac:dyDescent="0.2">
      <c r="B75" s="41"/>
      <c r="C75" s="861" t="s">
        <v>136</v>
      </c>
      <c r="D75" s="862"/>
      <c r="E75" s="862"/>
      <c r="F75" s="862"/>
      <c r="G75" s="863"/>
      <c r="H75" s="1922">
        <v>6.1000000000000004E-3</v>
      </c>
      <c r="I75" s="1922"/>
      <c r="J75" s="1705">
        <v>0</v>
      </c>
      <c r="K75" s="1037"/>
      <c r="L75" s="1037"/>
      <c r="M75" s="1037"/>
      <c r="N75" s="2100" t="s">
        <v>717</v>
      </c>
      <c r="O75" s="2100"/>
      <c r="P75" s="2100"/>
      <c r="Q75" s="2100"/>
      <c r="R75" s="2100"/>
      <c r="S75" s="2100"/>
      <c r="T75" s="2100"/>
      <c r="U75" s="2100"/>
      <c r="V75" s="2049" t="s">
        <v>666</v>
      </c>
      <c r="W75" s="2049"/>
      <c r="X75" s="2049"/>
      <c r="Y75" s="2049"/>
      <c r="Z75" s="2049"/>
      <c r="AA75" s="2049"/>
      <c r="AB75" s="44"/>
    </row>
    <row r="76" spans="2:28" ht="63" customHeight="1" x14ac:dyDescent="0.2">
      <c r="B76" s="41"/>
      <c r="C76" s="861" t="s">
        <v>137</v>
      </c>
      <c r="D76" s="862"/>
      <c r="E76" s="862"/>
      <c r="F76" s="862"/>
      <c r="G76" s="863"/>
      <c r="H76" s="1922">
        <v>1.6000000000000001E-3</v>
      </c>
      <c r="I76" s="1922"/>
      <c r="J76" s="2048">
        <v>1.6000000000000001E-3</v>
      </c>
      <c r="K76" s="1037"/>
      <c r="L76" s="1037"/>
      <c r="M76" s="1037"/>
      <c r="N76" s="2100" t="s">
        <v>671</v>
      </c>
      <c r="O76" s="2100"/>
      <c r="P76" s="2100"/>
      <c r="Q76" s="2100"/>
      <c r="R76" s="2100"/>
      <c r="S76" s="2100"/>
      <c r="T76" s="2100"/>
      <c r="U76" s="2100"/>
      <c r="V76" s="2049" t="s">
        <v>672</v>
      </c>
      <c r="W76" s="2049"/>
      <c r="X76" s="2049"/>
      <c r="Y76" s="2049"/>
      <c r="Z76" s="2049"/>
      <c r="AA76" s="2049"/>
      <c r="AB76" s="44"/>
    </row>
    <row r="77" spans="2:28" ht="71.25" customHeight="1" x14ac:dyDescent="0.2">
      <c r="B77" s="41"/>
      <c r="C77" s="861" t="s">
        <v>138</v>
      </c>
      <c r="D77" s="862"/>
      <c r="E77" s="862"/>
      <c r="F77" s="862"/>
      <c r="G77" s="863"/>
      <c r="H77" s="1922">
        <v>1.6000000000000001E-3</v>
      </c>
      <c r="I77" s="1922"/>
      <c r="J77" s="2048"/>
      <c r="K77" s="1037"/>
      <c r="L77" s="1037"/>
      <c r="M77" s="1037"/>
      <c r="N77" s="2100"/>
      <c r="O77" s="2100"/>
      <c r="P77" s="2100"/>
      <c r="Q77" s="2100"/>
      <c r="R77" s="2100"/>
      <c r="S77" s="2100"/>
      <c r="T77" s="2100"/>
      <c r="U77" s="2100"/>
      <c r="V77" s="2049"/>
      <c r="W77" s="2049"/>
      <c r="X77" s="2049"/>
      <c r="Y77" s="2049"/>
      <c r="Z77" s="2049"/>
      <c r="AA77" s="2049"/>
      <c r="AB77" s="44"/>
    </row>
    <row r="78" spans="2:28" x14ac:dyDescent="0.2">
      <c r="B78" s="41"/>
      <c r="C78" s="861" t="s">
        <v>139</v>
      </c>
      <c r="D78" s="862"/>
      <c r="E78" s="862"/>
      <c r="F78" s="862"/>
      <c r="G78" s="863"/>
      <c r="H78" s="1922">
        <v>0</v>
      </c>
      <c r="I78" s="1922"/>
      <c r="J78" s="1037"/>
      <c r="K78" s="1037"/>
      <c r="L78" s="1037"/>
      <c r="M78" s="1037"/>
      <c r="N78" s="1068"/>
      <c r="O78" s="1069"/>
      <c r="P78" s="1069"/>
      <c r="Q78" s="1069"/>
      <c r="R78" s="1069"/>
      <c r="S78" s="1069"/>
      <c r="T78" s="1069"/>
      <c r="U78" s="1070"/>
      <c r="V78" s="1068"/>
      <c r="W78" s="1069"/>
      <c r="X78" s="1069"/>
      <c r="Y78" s="1069"/>
      <c r="Z78" s="1069"/>
      <c r="AA78" s="2172"/>
      <c r="AB78" s="44"/>
    </row>
    <row r="79" spans="2:28" x14ac:dyDescent="0.2">
      <c r="B79" s="41"/>
      <c r="C79" s="861" t="s">
        <v>140</v>
      </c>
      <c r="D79" s="862"/>
      <c r="E79" s="862"/>
      <c r="F79" s="862"/>
      <c r="G79" s="863"/>
      <c r="H79" s="1922">
        <v>0</v>
      </c>
      <c r="I79" s="1922"/>
      <c r="J79" s="1037"/>
      <c r="K79" s="1037"/>
      <c r="L79" s="1037"/>
      <c r="M79" s="1037"/>
      <c r="N79" s="1068"/>
      <c r="O79" s="1069"/>
      <c r="P79" s="1069"/>
      <c r="Q79" s="1069"/>
      <c r="R79" s="1069"/>
      <c r="S79" s="1069"/>
      <c r="T79" s="1069"/>
      <c r="U79" s="1070"/>
      <c r="V79" s="1068"/>
      <c r="W79" s="1069"/>
      <c r="X79" s="1069"/>
      <c r="Y79" s="1069"/>
      <c r="Z79" s="1069"/>
      <c r="AA79" s="2172"/>
      <c r="AB79" s="44"/>
    </row>
    <row r="80" spans="2:28" x14ac:dyDescent="0.2">
      <c r="B80" s="41"/>
      <c r="C80" s="861" t="s">
        <v>141</v>
      </c>
      <c r="D80" s="862"/>
      <c r="E80" s="862"/>
      <c r="F80" s="862"/>
      <c r="G80" s="863"/>
      <c r="H80" s="1922">
        <v>1.6000000000000001E-3</v>
      </c>
      <c r="I80" s="1922"/>
      <c r="J80" s="1037"/>
      <c r="K80" s="1037"/>
      <c r="L80" s="1037"/>
      <c r="M80" s="1037"/>
      <c r="N80" s="1068"/>
      <c r="O80" s="1069"/>
      <c r="P80" s="1069"/>
      <c r="Q80" s="1069"/>
      <c r="R80" s="1069"/>
      <c r="S80" s="1069"/>
      <c r="T80" s="1069"/>
      <c r="U80" s="1070"/>
      <c r="V80" s="1068"/>
      <c r="W80" s="1069"/>
      <c r="X80" s="1069"/>
      <c r="Y80" s="1069"/>
      <c r="Z80" s="1069"/>
      <c r="AA80" s="2172"/>
      <c r="AB80" s="44"/>
    </row>
    <row r="81" spans="2:28" x14ac:dyDescent="0.2">
      <c r="B81" s="41"/>
      <c r="C81" s="861" t="s">
        <v>142</v>
      </c>
      <c r="D81" s="862"/>
      <c r="E81" s="862"/>
      <c r="F81" s="862"/>
      <c r="G81" s="863"/>
      <c r="H81" s="1922">
        <v>0</v>
      </c>
      <c r="I81" s="1922"/>
      <c r="J81" s="1037"/>
      <c r="K81" s="1037"/>
      <c r="L81" s="1037"/>
      <c r="M81" s="1037"/>
      <c r="N81" s="1068"/>
      <c r="O81" s="1069"/>
      <c r="P81" s="1069"/>
      <c r="Q81" s="1069"/>
      <c r="R81" s="1069"/>
      <c r="S81" s="1069"/>
      <c r="T81" s="1069"/>
      <c r="U81" s="1070"/>
      <c r="V81" s="1068"/>
      <c r="W81" s="1069"/>
      <c r="X81" s="1069"/>
      <c r="Y81" s="1069"/>
      <c r="Z81" s="1069"/>
      <c r="AA81" s="2172"/>
      <c r="AB81" s="44"/>
    </row>
    <row r="82" spans="2:28" ht="15.75" customHeight="1" thickBot="1" x14ac:dyDescent="0.25">
      <c r="B82" s="41"/>
      <c r="C82" s="861" t="s">
        <v>143</v>
      </c>
      <c r="D82" s="862"/>
      <c r="E82" s="862"/>
      <c r="F82" s="862"/>
      <c r="G82" s="863"/>
      <c r="H82" s="1919">
        <v>1.6000000000000001E-3</v>
      </c>
      <c r="I82" s="1919"/>
      <c r="J82" s="1657"/>
      <c r="K82" s="1657"/>
      <c r="L82" s="1657"/>
      <c r="M82" s="1657"/>
      <c r="N82" s="2173"/>
      <c r="O82" s="2174"/>
      <c r="P82" s="2174"/>
      <c r="Q82" s="2174"/>
      <c r="R82" s="2174"/>
      <c r="S82" s="2174"/>
      <c r="T82" s="2174"/>
      <c r="U82" s="2175"/>
      <c r="V82" s="2173"/>
      <c r="W82" s="2174"/>
      <c r="X82" s="2174"/>
      <c r="Y82" s="2174"/>
      <c r="Z82" s="2174"/>
      <c r="AA82" s="2176"/>
      <c r="AB82" s="44"/>
    </row>
    <row r="83" spans="2:28" x14ac:dyDescent="0.2">
      <c r="B83" s="45"/>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46"/>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3"/>
  <sheetViews>
    <sheetView view="pageBreakPreview" topLeftCell="C30" zoomScaleNormal="100" zoomScaleSheetLayoutView="10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645</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646</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730</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731</v>
      </c>
      <c r="S11" s="623"/>
      <c r="T11" s="623"/>
      <c r="U11" s="624"/>
      <c r="V11" s="598" t="s">
        <v>591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732</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323</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733</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 customHeight="1" thickBot="1" x14ac:dyDescent="0.25">
      <c r="B18" s="14"/>
      <c r="C18" s="558" t="s">
        <v>17</v>
      </c>
      <c r="D18" s="559"/>
      <c r="E18" s="559"/>
      <c r="F18" s="559"/>
      <c r="G18" s="559"/>
      <c r="H18" s="560"/>
      <c r="I18" s="561" t="s">
        <v>734</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652</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328</v>
      </c>
      <c r="N21" s="596"/>
      <c r="O21" s="596"/>
      <c r="P21" s="596"/>
      <c r="Q21" s="596"/>
      <c r="R21" s="596"/>
      <c r="S21" s="597"/>
      <c r="T21" s="598" t="s">
        <v>723</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7" customHeight="1" thickBot="1" x14ac:dyDescent="0.25">
      <c r="B24" s="14"/>
      <c r="C24" s="577" t="s">
        <v>654</v>
      </c>
      <c r="D24" s="578"/>
      <c r="E24" s="578"/>
      <c r="F24" s="578"/>
      <c r="G24" s="578"/>
      <c r="H24" s="578"/>
      <c r="I24" s="579"/>
      <c r="J24" s="577" t="s">
        <v>655</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735</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2181"/>
      <c r="I28" s="2182">
        <v>0</v>
      </c>
      <c r="J28" s="2183"/>
      <c r="K28" s="566" t="s">
        <v>33</v>
      </c>
      <c r="L28" s="566"/>
      <c r="M28" s="566"/>
      <c r="N28" s="567"/>
      <c r="O28" s="568" t="s">
        <v>34</v>
      </c>
      <c r="P28" s="569"/>
      <c r="Q28" s="569"/>
      <c r="R28" s="570"/>
      <c r="S28" s="48"/>
      <c r="T28" s="569" t="s">
        <v>35</v>
      </c>
      <c r="U28" s="569"/>
      <c r="V28" s="570"/>
      <c r="W28" s="49"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2184">
        <v>250</v>
      </c>
      <c r="L32" s="2185"/>
      <c r="M32" s="2185"/>
      <c r="N32" s="2185"/>
      <c r="O32" s="2185">
        <v>500</v>
      </c>
      <c r="P32" s="2185"/>
      <c r="Q32" s="2185"/>
      <c r="R32" s="2185"/>
      <c r="S32" s="2185">
        <v>1</v>
      </c>
      <c r="T32" s="2185"/>
      <c r="U32" s="2185">
        <v>250</v>
      </c>
      <c r="V32" s="2185"/>
      <c r="W32" s="2185"/>
      <c r="X32" s="2185">
        <v>0</v>
      </c>
      <c r="Y32" s="2185"/>
      <c r="Z32" s="2185">
        <v>0</v>
      </c>
      <c r="AA32" s="2186"/>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81" customHeight="1" thickBot="1" x14ac:dyDescent="0.25">
      <c r="B35" s="20"/>
      <c r="C35" s="877" t="s">
        <v>45</v>
      </c>
      <c r="D35" s="878"/>
      <c r="E35" s="878"/>
      <c r="F35" s="878"/>
      <c r="G35" s="879"/>
      <c r="H35" s="228" t="s">
        <v>736</v>
      </c>
      <c r="I35" s="228" t="s">
        <v>726</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39.75" customHeight="1" x14ac:dyDescent="0.2">
      <c r="B36" s="20"/>
      <c r="C36" s="861" t="s">
        <v>458</v>
      </c>
      <c r="D36" s="862"/>
      <c r="E36" s="862"/>
      <c r="F36" s="862"/>
      <c r="G36" s="863"/>
      <c r="H36" s="159">
        <v>0</v>
      </c>
      <c r="I36" s="159">
        <v>629</v>
      </c>
      <c r="J36" s="159">
        <f>+(H36/I36)*100000</f>
        <v>0</v>
      </c>
      <c r="K36" s="1045" t="s">
        <v>727</v>
      </c>
      <c r="L36" s="1046"/>
      <c r="M36" s="1046"/>
      <c r="N36" s="1046"/>
      <c r="O36" s="1046"/>
      <c r="P36" s="1046"/>
      <c r="Q36" s="1046"/>
      <c r="R36" s="1046"/>
      <c r="S36" s="1046"/>
      <c r="T36" s="1046"/>
      <c r="U36" s="1046"/>
      <c r="V36" s="1046"/>
      <c r="W36" s="1046"/>
      <c r="X36" s="1046"/>
      <c r="Y36" s="1046"/>
      <c r="Z36" s="1046"/>
      <c r="AA36" s="1047"/>
      <c r="AB36" s="22"/>
    </row>
    <row r="37" spans="2:28" s="21" customFormat="1" ht="39.75" customHeight="1" thickBot="1" x14ac:dyDescent="0.25">
      <c r="B37" s="20"/>
      <c r="C37" s="861" t="s">
        <v>460</v>
      </c>
      <c r="D37" s="862"/>
      <c r="E37" s="862"/>
      <c r="F37" s="862"/>
      <c r="G37" s="863"/>
      <c r="H37" s="254"/>
      <c r="I37" s="254"/>
      <c r="J37" s="159" t="e">
        <f>+(H37/I37)*100000</f>
        <v>#DIV/0!</v>
      </c>
      <c r="K37" s="1809"/>
      <c r="L37" s="1810"/>
      <c r="M37" s="1810"/>
      <c r="N37" s="1810"/>
      <c r="O37" s="1810"/>
      <c r="P37" s="1810"/>
      <c r="Q37" s="1810"/>
      <c r="R37" s="1810"/>
      <c r="S37" s="1810"/>
      <c r="T37" s="1810"/>
      <c r="U37" s="1810"/>
      <c r="V37" s="1810"/>
      <c r="W37" s="1810"/>
      <c r="X37" s="1810"/>
      <c r="Y37" s="1810"/>
      <c r="Z37" s="1810"/>
      <c r="AA37" s="1811"/>
      <c r="AB37" s="22"/>
    </row>
    <row r="38" spans="2:28" s="21" customFormat="1" ht="15.75" customHeight="1" thickBot="1" x14ac:dyDescent="0.3">
      <c r="B38" s="20"/>
      <c r="C38" s="908" t="s">
        <v>68</v>
      </c>
      <c r="D38" s="909"/>
      <c r="E38" s="909"/>
      <c r="F38" s="909"/>
      <c r="G38" s="910"/>
      <c r="H38" s="273">
        <f>+SUM(H36:H37)</f>
        <v>0</v>
      </c>
      <c r="I38" s="273">
        <f>+AVERAGE(I36:I37)</f>
        <v>629</v>
      </c>
      <c r="J38" s="280" t="e">
        <f>+AVERAGE(J36:J37)</f>
        <v>#DIV/0!</v>
      </c>
      <c r="K38" s="911"/>
      <c r="L38" s="912"/>
      <c r="M38" s="912"/>
      <c r="N38" s="912"/>
      <c r="O38" s="912"/>
      <c r="P38" s="912"/>
      <c r="Q38" s="912"/>
      <c r="R38" s="912"/>
      <c r="S38" s="912"/>
      <c r="T38" s="912"/>
      <c r="U38" s="912"/>
      <c r="V38" s="912"/>
      <c r="W38" s="912"/>
      <c r="X38" s="912"/>
      <c r="Y38" s="912"/>
      <c r="Z38" s="912"/>
      <c r="AA38" s="913"/>
      <c r="AB38" s="22"/>
    </row>
    <row r="39" spans="2:28" s="21" customFormat="1" ht="5.25" customHeight="1" x14ac:dyDescent="0.2">
      <c r="B39" s="20"/>
      <c r="C39" s="15"/>
      <c r="D39" s="15"/>
      <c r="E39" s="15"/>
      <c r="F39" s="15"/>
      <c r="G39" s="15"/>
      <c r="H39" s="33"/>
      <c r="I39" s="33"/>
      <c r="J39" s="34"/>
      <c r="K39" s="15"/>
      <c r="L39" s="15"/>
      <c r="M39" s="15"/>
      <c r="N39" s="15"/>
      <c r="O39" s="15"/>
      <c r="P39" s="15"/>
      <c r="Q39" s="15"/>
      <c r="R39" s="15"/>
      <c r="S39" s="15"/>
      <c r="T39" s="15"/>
      <c r="U39" s="15"/>
      <c r="V39" s="15"/>
      <c r="W39" s="15"/>
      <c r="X39" s="15"/>
      <c r="Y39" s="15"/>
      <c r="Z39" s="15"/>
      <c r="AA39" s="15"/>
      <c r="AB39" s="22"/>
    </row>
    <row r="40" spans="2:28" s="21" customFormat="1" ht="15" thickBot="1" x14ac:dyDescent="0.25">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22"/>
    </row>
    <row r="41" spans="2:28" s="21" customFormat="1" x14ac:dyDescent="0.2">
      <c r="B41" s="20"/>
      <c r="C41" s="651" t="s">
        <v>69</v>
      </c>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3"/>
      <c r="AB41" s="22"/>
    </row>
    <row r="42" spans="2:28" ht="15" thickBot="1" x14ac:dyDescent="0.25">
      <c r="B42" s="14"/>
      <c r="C42" s="983"/>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5"/>
      <c r="AB42" s="22"/>
    </row>
    <row r="43" spans="2:28" x14ac:dyDescent="0.2">
      <c r="B43" s="14"/>
      <c r="C43" s="890"/>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2"/>
      <c r="AB43" s="22"/>
    </row>
    <row r="44" spans="2:28" x14ac:dyDescent="0.2">
      <c r="B44" s="14"/>
      <c r="C44" s="893"/>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5"/>
      <c r="AB44" s="22"/>
    </row>
    <row r="45" spans="2:28"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15" thickBot="1" x14ac:dyDescent="0.25">
      <c r="B55" s="14"/>
      <c r="C55" s="896"/>
      <c r="D55" s="897"/>
      <c r="E55" s="897"/>
      <c r="F55" s="897"/>
      <c r="G55" s="897"/>
      <c r="H55" s="897"/>
      <c r="I55" s="897"/>
      <c r="J55" s="897"/>
      <c r="K55" s="897"/>
      <c r="L55" s="897"/>
      <c r="M55" s="897"/>
      <c r="N55" s="897"/>
      <c r="O55" s="897"/>
      <c r="P55" s="897"/>
      <c r="Q55" s="897"/>
      <c r="R55" s="897"/>
      <c r="S55" s="897"/>
      <c r="T55" s="897"/>
      <c r="U55" s="897"/>
      <c r="V55" s="897"/>
      <c r="W55" s="897"/>
      <c r="X55" s="897"/>
      <c r="Y55" s="897"/>
      <c r="Z55" s="897"/>
      <c r="AA55" s="898"/>
      <c r="AB55" s="22"/>
    </row>
    <row r="56" spans="2:28" x14ac:dyDescent="0.2">
      <c r="B56" s="35"/>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7"/>
    </row>
    <row r="57" spans="2:28" ht="15" thickBot="1" x14ac:dyDescent="0.25">
      <c r="B57" s="38"/>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40"/>
    </row>
    <row r="58" spans="2:28" ht="15.75" x14ac:dyDescent="0.2">
      <c r="B58" s="41"/>
      <c r="C58" s="899" t="s">
        <v>45</v>
      </c>
      <c r="D58" s="900"/>
      <c r="E58" s="900"/>
      <c r="F58" s="900"/>
      <c r="G58" s="901"/>
      <c r="H58" s="899" t="s">
        <v>71</v>
      </c>
      <c r="I58" s="901"/>
      <c r="J58" s="899" t="s">
        <v>72</v>
      </c>
      <c r="K58" s="900"/>
      <c r="L58" s="900"/>
      <c r="M58" s="901"/>
      <c r="N58" s="899" t="s">
        <v>106</v>
      </c>
      <c r="O58" s="900"/>
      <c r="P58" s="900"/>
      <c r="Q58" s="900"/>
      <c r="R58" s="900"/>
      <c r="S58" s="900"/>
      <c r="T58" s="900"/>
      <c r="U58" s="901"/>
      <c r="V58" s="1029" t="s">
        <v>74</v>
      </c>
      <c r="W58" s="1029"/>
      <c r="X58" s="1029"/>
      <c r="Y58" s="1029"/>
      <c r="Z58" s="1029"/>
      <c r="AA58" s="1030"/>
      <c r="AB58" s="42"/>
    </row>
    <row r="59" spans="2:28" ht="15.75" x14ac:dyDescent="0.2">
      <c r="B59" s="43"/>
      <c r="C59" s="902"/>
      <c r="D59" s="903"/>
      <c r="E59" s="903"/>
      <c r="F59" s="903"/>
      <c r="G59" s="904"/>
      <c r="H59" s="902"/>
      <c r="I59" s="904"/>
      <c r="J59" s="902"/>
      <c r="K59" s="903"/>
      <c r="L59" s="903"/>
      <c r="M59" s="904"/>
      <c r="N59" s="902"/>
      <c r="O59" s="903"/>
      <c r="P59" s="903"/>
      <c r="Q59" s="903"/>
      <c r="R59" s="903"/>
      <c r="S59" s="903"/>
      <c r="T59" s="903"/>
      <c r="U59" s="904"/>
      <c r="V59" s="1031"/>
      <c r="W59" s="1031"/>
      <c r="X59" s="1031"/>
      <c r="Y59" s="1031"/>
      <c r="Z59" s="1031"/>
      <c r="AA59" s="1032"/>
      <c r="AB59" s="42"/>
    </row>
    <row r="60" spans="2:28" ht="16.5" thickBot="1" x14ac:dyDescent="0.25">
      <c r="B60" s="43"/>
      <c r="C60" s="902"/>
      <c r="D60" s="903"/>
      <c r="E60" s="903"/>
      <c r="F60" s="903"/>
      <c r="G60" s="904"/>
      <c r="H60" s="902"/>
      <c r="I60" s="904"/>
      <c r="J60" s="902"/>
      <c r="K60" s="903"/>
      <c r="L60" s="903"/>
      <c r="M60" s="904"/>
      <c r="N60" s="905"/>
      <c r="O60" s="906"/>
      <c r="P60" s="906"/>
      <c r="Q60" s="906"/>
      <c r="R60" s="906"/>
      <c r="S60" s="906"/>
      <c r="T60" s="906"/>
      <c r="U60" s="907"/>
      <c r="V60" s="1058"/>
      <c r="W60" s="1058"/>
      <c r="X60" s="1058"/>
      <c r="Y60" s="1058"/>
      <c r="Z60" s="1058"/>
      <c r="AA60" s="1059"/>
      <c r="AB60" s="42"/>
    </row>
    <row r="61" spans="2:28" ht="90.75" customHeight="1" x14ac:dyDescent="0.2">
      <c r="B61" s="41"/>
      <c r="C61" s="861" t="s">
        <v>458</v>
      </c>
      <c r="D61" s="862"/>
      <c r="E61" s="862"/>
      <c r="F61" s="862"/>
      <c r="G61" s="863"/>
      <c r="H61" s="952">
        <v>155</v>
      </c>
      <c r="I61" s="952"/>
      <c r="J61" s="952">
        <v>0</v>
      </c>
      <c r="K61" s="952"/>
      <c r="L61" s="952"/>
      <c r="M61" s="952"/>
      <c r="N61" s="2177" t="s">
        <v>728</v>
      </c>
      <c r="O61" s="2178"/>
      <c r="P61" s="2178"/>
      <c r="Q61" s="2178"/>
      <c r="R61" s="2178"/>
      <c r="S61" s="2178"/>
      <c r="T61" s="2178"/>
      <c r="U61" s="2179"/>
      <c r="V61" s="2177" t="s">
        <v>729</v>
      </c>
      <c r="W61" s="2178"/>
      <c r="X61" s="2178"/>
      <c r="Y61" s="2178"/>
      <c r="Z61" s="2178"/>
      <c r="AA61" s="2180"/>
      <c r="AB61" s="44"/>
    </row>
    <row r="62" spans="2:28" x14ac:dyDescent="0.2">
      <c r="B62" s="41"/>
      <c r="C62" s="861" t="s">
        <v>460</v>
      </c>
      <c r="D62" s="862"/>
      <c r="E62" s="862"/>
      <c r="F62" s="862"/>
      <c r="G62" s="863"/>
      <c r="H62" s="636">
        <v>0</v>
      </c>
      <c r="I62" s="636"/>
      <c r="J62" s="636"/>
      <c r="K62" s="636"/>
      <c r="L62" s="636"/>
      <c r="M62" s="636"/>
      <c r="N62" s="961"/>
      <c r="O62" s="962"/>
      <c r="P62" s="962"/>
      <c r="Q62" s="962"/>
      <c r="R62" s="962"/>
      <c r="S62" s="962"/>
      <c r="T62" s="962"/>
      <c r="U62" s="963"/>
      <c r="V62" s="961"/>
      <c r="W62" s="962"/>
      <c r="X62" s="962"/>
      <c r="Y62" s="962"/>
      <c r="Z62" s="962"/>
      <c r="AA62" s="964"/>
      <c r="AB62" s="44"/>
    </row>
    <row r="63" spans="2:28" ht="15.75" customHeight="1" thickBot="1" x14ac:dyDescent="0.25">
      <c r="B63" s="41"/>
      <c r="C63" s="2187"/>
      <c r="D63" s="966"/>
      <c r="E63" s="966"/>
      <c r="F63" s="966"/>
      <c r="G63" s="967"/>
      <c r="H63" s="965"/>
      <c r="I63" s="967"/>
      <c r="J63" s="965"/>
      <c r="K63" s="966"/>
      <c r="L63" s="966"/>
      <c r="M63" s="967"/>
      <c r="N63" s="965"/>
      <c r="O63" s="966"/>
      <c r="P63" s="966"/>
      <c r="Q63" s="966"/>
      <c r="R63" s="966"/>
      <c r="S63" s="966"/>
      <c r="T63" s="966"/>
      <c r="U63" s="967"/>
      <c r="V63" s="965"/>
      <c r="W63" s="966"/>
      <c r="X63" s="966"/>
      <c r="Y63" s="966"/>
      <c r="Z63" s="966"/>
      <c r="AA63" s="968"/>
      <c r="AB63" s="44"/>
    </row>
    <row r="64" spans="2:28" x14ac:dyDescent="0.2">
      <c r="B64" s="45"/>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46"/>
    </row>
    <row r="103" ht="6" customHeight="1" x14ac:dyDescent="0.2"/>
  </sheetData>
  <mergeCells count="88">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3"/>
  <sheetViews>
    <sheetView view="pageBreakPreview" topLeftCell="A29" zoomScaleNormal="100" zoomScaleSheetLayoutView="10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645</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646</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718</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719</v>
      </c>
      <c r="S11" s="623"/>
      <c r="T11" s="623"/>
      <c r="U11" s="624"/>
      <c r="V11" s="598" t="s">
        <v>591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720</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323</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721</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72.75" customHeight="1" thickBot="1" x14ac:dyDescent="0.25">
      <c r="B18" s="14"/>
      <c r="C18" s="558" t="s">
        <v>17</v>
      </c>
      <c r="D18" s="559"/>
      <c r="E18" s="559"/>
      <c r="F18" s="559"/>
      <c r="G18" s="559"/>
      <c r="H18" s="560"/>
      <c r="I18" s="561" t="s">
        <v>722</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652</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328</v>
      </c>
      <c r="N21" s="596"/>
      <c r="O21" s="596"/>
      <c r="P21" s="596"/>
      <c r="Q21" s="596"/>
      <c r="R21" s="596"/>
      <c r="S21" s="597"/>
      <c r="T21" s="598" t="s">
        <v>723</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30.75" customHeight="1" thickBot="1" x14ac:dyDescent="0.25">
      <c r="B24" s="14"/>
      <c r="C24" s="577" t="s">
        <v>654</v>
      </c>
      <c r="D24" s="578"/>
      <c r="E24" s="578"/>
      <c r="F24" s="578"/>
      <c r="G24" s="578"/>
      <c r="H24" s="578"/>
      <c r="I24" s="579"/>
      <c r="J24" s="577" t="s">
        <v>655</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724</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855">
        <v>1000</v>
      </c>
      <c r="J28" s="561"/>
      <c r="K28" s="565" t="s">
        <v>33</v>
      </c>
      <c r="L28" s="566"/>
      <c r="M28" s="566"/>
      <c r="N28" s="567"/>
      <c r="O28" s="568" t="s">
        <v>34</v>
      </c>
      <c r="P28" s="569"/>
      <c r="Q28" s="569"/>
      <c r="R28" s="570"/>
      <c r="S28" s="48"/>
      <c r="T28" s="569" t="s">
        <v>35</v>
      </c>
      <c r="U28" s="569"/>
      <c r="V28" s="570"/>
      <c r="W28" s="49"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537">
        <v>1251</v>
      </c>
      <c r="L32" s="538"/>
      <c r="M32" s="538"/>
      <c r="N32" s="538"/>
      <c r="O32" s="538">
        <v>1500</v>
      </c>
      <c r="P32" s="538"/>
      <c r="Q32" s="538"/>
      <c r="R32" s="538"/>
      <c r="S32" s="538">
        <v>1001</v>
      </c>
      <c r="T32" s="538"/>
      <c r="U32" s="538">
        <v>1250</v>
      </c>
      <c r="V32" s="538"/>
      <c r="W32" s="538"/>
      <c r="X32" s="538">
        <v>0</v>
      </c>
      <c r="Y32" s="538"/>
      <c r="Z32" s="538">
        <v>1000</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76.5" customHeight="1" thickBot="1" x14ac:dyDescent="0.25">
      <c r="B35" s="20"/>
      <c r="C35" s="877" t="s">
        <v>45</v>
      </c>
      <c r="D35" s="878"/>
      <c r="E35" s="878"/>
      <c r="F35" s="878"/>
      <c r="G35" s="879"/>
      <c r="H35" s="228" t="s">
        <v>725</v>
      </c>
      <c r="I35" s="228" t="s">
        <v>726</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32.25" customHeight="1" x14ac:dyDescent="0.2">
      <c r="B36" s="20"/>
      <c r="C36" s="861" t="s">
        <v>458</v>
      </c>
      <c r="D36" s="862"/>
      <c r="E36" s="862"/>
      <c r="F36" s="862"/>
      <c r="G36" s="863"/>
      <c r="H36" s="159">
        <v>4</v>
      </c>
      <c r="I36" s="159">
        <v>629</v>
      </c>
      <c r="J36" s="159">
        <f>+(H36/I36)*100000</f>
        <v>635.93004769475363</v>
      </c>
      <c r="K36" s="1045" t="s">
        <v>727</v>
      </c>
      <c r="L36" s="1046"/>
      <c r="M36" s="1046"/>
      <c r="N36" s="1046"/>
      <c r="O36" s="1046"/>
      <c r="P36" s="1046"/>
      <c r="Q36" s="1046"/>
      <c r="R36" s="1046"/>
      <c r="S36" s="1046"/>
      <c r="T36" s="1046"/>
      <c r="U36" s="1046"/>
      <c r="V36" s="1046"/>
      <c r="W36" s="1046"/>
      <c r="X36" s="1046"/>
      <c r="Y36" s="1046"/>
      <c r="Z36" s="1046"/>
      <c r="AA36" s="1047"/>
      <c r="AB36" s="22"/>
    </row>
    <row r="37" spans="2:28" s="21" customFormat="1" ht="32.25" customHeight="1" thickBot="1" x14ac:dyDescent="0.25">
      <c r="B37" s="20"/>
      <c r="C37" s="861" t="s">
        <v>460</v>
      </c>
      <c r="D37" s="862"/>
      <c r="E37" s="862"/>
      <c r="F37" s="862"/>
      <c r="G37" s="863"/>
      <c r="H37" s="254"/>
      <c r="I37" s="254"/>
      <c r="J37" s="159" t="e">
        <f>+(H37/I37)*100000</f>
        <v>#DIV/0!</v>
      </c>
      <c r="K37" s="1809"/>
      <c r="L37" s="1810"/>
      <c r="M37" s="1810"/>
      <c r="N37" s="1810"/>
      <c r="O37" s="1810"/>
      <c r="P37" s="1810"/>
      <c r="Q37" s="1810"/>
      <c r="R37" s="1810"/>
      <c r="S37" s="1810"/>
      <c r="T37" s="1810"/>
      <c r="U37" s="1810"/>
      <c r="V37" s="1810"/>
      <c r="W37" s="1810"/>
      <c r="X37" s="1810"/>
      <c r="Y37" s="1810"/>
      <c r="Z37" s="1810"/>
      <c r="AA37" s="1811"/>
      <c r="AB37" s="22"/>
    </row>
    <row r="38" spans="2:28" s="21" customFormat="1" ht="15.75" customHeight="1" thickBot="1" x14ac:dyDescent="0.3">
      <c r="B38" s="20"/>
      <c r="C38" s="908" t="s">
        <v>68</v>
      </c>
      <c r="D38" s="909"/>
      <c r="E38" s="909"/>
      <c r="F38" s="909"/>
      <c r="G38" s="910"/>
      <c r="H38" s="273">
        <f>+SUM(H36:H37)</f>
        <v>4</v>
      </c>
      <c r="I38" s="273">
        <f>+AVERAGE(I36:I37)</f>
        <v>629</v>
      </c>
      <c r="J38" s="273" t="e">
        <f>+AVERAGE(J36:J37)</f>
        <v>#DIV/0!</v>
      </c>
      <c r="K38" s="911"/>
      <c r="L38" s="912"/>
      <c r="M38" s="912"/>
      <c r="N38" s="912"/>
      <c r="O38" s="912"/>
      <c r="P38" s="912"/>
      <c r="Q38" s="912"/>
      <c r="R38" s="912"/>
      <c r="S38" s="912"/>
      <c r="T38" s="912"/>
      <c r="U38" s="912"/>
      <c r="V38" s="912"/>
      <c r="W38" s="912"/>
      <c r="X38" s="912"/>
      <c r="Y38" s="912"/>
      <c r="Z38" s="912"/>
      <c r="AA38" s="913"/>
      <c r="AB38" s="22"/>
    </row>
    <row r="39" spans="2:28" s="21" customFormat="1" ht="5.25" customHeight="1" x14ac:dyDescent="0.2">
      <c r="B39" s="20"/>
      <c r="C39" s="15"/>
      <c r="D39" s="15"/>
      <c r="E39" s="15"/>
      <c r="F39" s="15"/>
      <c r="G39" s="15"/>
      <c r="H39" s="33"/>
      <c r="I39" s="33"/>
      <c r="J39" s="34"/>
      <c r="K39" s="15"/>
      <c r="L39" s="15"/>
      <c r="M39" s="15"/>
      <c r="N39" s="15"/>
      <c r="O39" s="15"/>
      <c r="P39" s="15"/>
      <c r="Q39" s="15"/>
      <c r="R39" s="15"/>
      <c r="S39" s="15"/>
      <c r="T39" s="15"/>
      <c r="U39" s="15"/>
      <c r="V39" s="15"/>
      <c r="W39" s="15"/>
      <c r="X39" s="15"/>
      <c r="Y39" s="15"/>
      <c r="Z39" s="15"/>
      <c r="AA39" s="15"/>
      <c r="AB39" s="22"/>
    </row>
    <row r="40" spans="2:28" s="21" customFormat="1" ht="15" thickBot="1" x14ac:dyDescent="0.25">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22"/>
    </row>
    <row r="41" spans="2:28" s="21" customFormat="1" x14ac:dyDescent="0.2">
      <c r="B41" s="20"/>
      <c r="C41" s="651" t="s">
        <v>69</v>
      </c>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3"/>
      <c r="AB41" s="22"/>
    </row>
    <row r="42" spans="2:28" ht="15" thickBot="1" x14ac:dyDescent="0.25">
      <c r="B42" s="14"/>
      <c r="C42" s="983"/>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5"/>
      <c r="AB42" s="22"/>
    </row>
    <row r="43" spans="2:28" ht="18.75" customHeight="1" x14ac:dyDescent="0.2">
      <c r="B43" s="14"/>
      <c r="C43" s="890"/>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2"/>
      <c r="AB43" s="22"/>
    </row>
    <row r="44" spans="2:28" ht="18.75" customHeight="1" x14ac:dyDescent="0.2">
      <c r="B44" s="14"/>
      <c r="C44" s="893"/>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5"/>
      <c r="AB44" s="22"/>
    </row>
    <row r="45" spans="2:28" ht="18.75" customHeight="1"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B45" s="22"/>
    </row>
    <row r="46" spans="2:28" ht="18.75" customHeight="1"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ht="18.75" customHeight="1"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ht="18.75" customHeight="1"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ht="18.75" customHeight="1"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ht="18.75" customHeight="1"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ht="18.75" customHeight="1"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ht="18.75" customHeight="1"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ht="18.75" customHeight="1"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ht="18.75" customHeight="1"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18.75" customHeight="1" thickBot="1" x14ac:dyDescent="0.25">
      <c r="B55" s="14"/>
      <c r="C55" s="896"/>
      <c r="D55" s="897"/>
      <c r="E55" s="897"/>
      <c r="F55" s="897"/>
      <c r="G55" s="897"/>
      <c r="H55" s="897"/>
      <c r="I55" s="897"/>
      <c r="J55" s="897"/>
      <c r="K55" s="897"/>
      <c r="L55" s="897"/>
      <c r="M55" s="897"/>
      <c r="N55" s="897"/>
      <c r="O55" s="897"/>
      <c r="P55" s="897"/>
      <c r="Q55" s="897"/>
      <c r="R55" s="897"/>
      <c r="S55" s="897"/>
      <c r="T55" s="897"/>
      <c r="U55" s="897"/>
      <c r="V55" s="897"/>
      <c r="W55" s="897"/>
      <c r="X55" s="897"/>
      <c r="Y55" s="897"/>
      <c r="Z55" s="897"/>
      <c r="AA55" s="898"/>
      <c r="AB55" s="22"/>
    </row>
    <row r="56" spans="2:28" x14ac:dyDescent="0.2">
      <c r="B56" s="35"/>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7"/>
    </row>
    <row r="57" spans="2:28" ht="15" thickBot="1" x14ac:dyDescent="0.25">
      <c r="B57" s="38"/>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40"/>
    </row>
    <row r="58" spans="2:28" ht="15.75" x14ac:dyDescent="0.2">
      <c r="B58" s="41"/>
      <c r="C58" s="899" t="s">
        <v>45</v>
      </c>
      <c r="D58" s="900"/>
      <c r="E58" s="900"/>
      <c r="F58" s="900"/>
      <c r="G58" s="901"/>
      <c r="H58" s="899" t="s">
        <v>71</v>
      </c>
      <c r="I58" s="901"/>
      <c r="J58" s="899" t="s">
        <v>72</v>
      </c>
      <c r="K58" s="900"/>
      <c r="L58" s="900"/>
      <c r="M58" s="901"/>
      <c r="N58" s="899" t="s">
        <v>106</v>
      </c>
      <c r="O58" s="900"/>
      <c r="P58" s="900"/>
      <c r="Q58" s="900"/>
      <c r="R58" s="900"/>
      <c r="S58" s="900"/>
      <c r="T58" s="900"/>
      <c r="U58" s="901"/>
      <c r="V58" s="1029" t="s">
        <v>74</v>
      </c>
      <c r="W58" s="1029"/>
      <c r="X58" s="1029"/>
      <c r="Y58" s="1029"/>
      <c r="Z58" s="1029"/>
      <c r="AA58" s="1030"/>
      <c r="AB58" s="42"/>
    </row>
    <row r="59" spans="2:28" ht="15.75" x14ac:dyDescent="0.2">
      <c r="B59" s="43"/>
      <c r="C59" s="902"/>
      <c r="D59" s="903"/>
      <c r="E59" s="903"/>
      <c r="F59" s="903"/>
      <c r="G59" s="904"/>
      <c r="H59" s="902"/>
      <c r="I59" s="904"/>
      <c r="J59" s="902"/>
      <c r="K59" s="903"/>
      <c r="L59" s="903"/>
      <c r="M59" s="904"/>
      <c r="N59" s="902"/>
      <c r="O59" s="903"/>
      <c r="P59" s="903"/>
      <c r="Q59" s="903"/>
      <c r="R59" s="903"/>
      <c r="S59" s="903"/>
      <c r="T59" s="903"/>
      <c r="U59" s="904"/>
      <c r="V59" s="1031"/>
      <c r="W59" s="1031"/>
      <c r="X59" s="1031"/>
      <c r="Y59" s="1031"/>
      <c r="Z59" s="1031"/>
      <c r="AA59" s="1032"/>
      <c r="AB59" s="42"/>
    </row>
    <row r="60" spans="2:28" ht="16.5" thickBot="1" x14ac:dyDescent="0.25">
      <c r="B60" s="43"/>
      <c r="C60" s="902"/>
      <c r="D60" s="903"/>
      <c r="E60" s="903"/>
      <c r="F60" s="903"/>
      <c r="G60" s="904"/>
      <c r="H60" s="902"/>
      <c r="I60" s="904"/>
      <c r="J60" s="902"/>
      <c r="K60" s="903"/>
      <c r="L60" s="903"/>
      <c r="M60" s="904"/>
      <c r="N60" s="905"/>
      <c r="O60" s="906"/>
      <c r="P60" s="906"/>
      <c r="Q60" s="906"/>
      <c r="R60" s="906"/>
      <c r="S60" s="906"/>
      <c r="T60" s="906"/>
      <c r="U60" s="907"/>
      <c r="V60" s="1058"/>
      <c r="W60" s="1058"/>
      <c r="X60" s="1058"/>
      <c r="Y60" s="1058"/>
      <c r="Z60" s="1058"/>
      <c r="AA60" s="1059"/>
      <c r="AB60" s="42"/>
    </row>
    <row r="61" spans="2:28" ht="85.5" customHeight="1" x14ac:dyDescent="0.2">
      <c r="B61" s="41"/>
      <c r="C61" s="861" t="s">
        <v>458</v>
      </c>
      <c r="D61" s="862"/>
      <c r="E61" s="862"/>
      <c r="F61" s="862"/>
      <c r="G61" s="863"/>
      <c r="H61" s="634">
        <v>645</v>
      </c>
      <c r="I61" s="634"/>
      <c r="J61" s="952">
        <v>636</v>
      </c>
      <c r="K61" s="952"/>
      <c r="L61" s="952"/>
      <c r="M61" s="952"/>
      <c r="N61" s="2177" t="s">
        <v>728</v>
      </c>
      <c r="O61" s="2178"/>
      <c r="P61" s="2178"/>
      <c r="Q61" s="2178"/>
      <c r="R61" s="2178"/>
      <c r="S61" s="2178"/>
      <c r="T61" s="2178"/>
      <c r="U61" s="2179"/>
      <c r="V61" s="2177" t="s">
        <v>729</v>
      </c>
      <c r="W61" s="2178"/>
      <c r="X61" s="2178"/>
      <c r="Y61" s="2178"/>
      <c r="Z61" s="2178"/>
      <c r="AA61" s="2180"/>
      <c r="AB61" s="44"/>
    </row>
    <row r="62" spans="2:28" x14ac:dyDescent="0.2">
      <c r="B62" s="41"/>
      <c r="C62" s="861" t="s">
        <v>460</v>
      </c>
      <c r="D62" s="862"/>
      <c r="E62" s="862"/>
      <c r="F62" s="862"/>
      <c r="G62" s="863"/>
      <c r="H62" s="636">
        <v>635</v>
      </c>
      <c r="I62" s="636"/>
      <c r="J62" s="636"/>
      <c r="K62" s="636"/>
      <c r="L62" s="636"/>
      <c r="M62" s="636"/>
      <c r="N62" s="961"/>
      <c r="O62" s="962"/>
      <c r="P62" s="962"/>
      <c r="Q62" s="962"/>
      <c r="R62" s="962"/>
      <c r="S62" s="962"/>
      <c r="T62" s="962"/>
      <c r="U62" s="963"/>
      <c r="V62" s="961"/>
      <c r="W62" s="962"/>
      <c r="X62" s="962"/>
      <c r="Y62" s="962"/>
      <c r="Z62" s="962"/>
      <c r="AA62" s="964"/>
      <c r="AB62" s="44"/>
    </row>
    <row r="63" spans="2:28" ht="15.75" customHeight="1" thickBot="1" x14ac:dyDescent="0.25">
      <c r="B63" s="41"/>
      <c r="C63" s="637"/>
      <c r="D63" s="638"/>
      <c r="E63" s="638"/>
      <c r="F63" s="638"/>
      <c r="G63" s="638"/>
      <c r="H63" s="638"/>
      <c r="I63" s="638"/>
      <c r="J63" s="638"/>
      <c r="K63" s="638"/>
      <c r="L63" s="638"/>
      <c r="M63" s="638"/>
      <c r="N63" s="965"/>
      <c r="O63" s="966"/>
      <c r="P63" s="966"/>
      <c r="Q63" s="966"/>
      <c r="R63" s="966"/>
      <c r="S63" s="966"/>
      <c r="T63" s="966"/>
      <c r="U63" s="967"/>
      <c r="V63" s="965"/>
      <c r="W63" s="966"/>
      <c r="X63" s="966"/>
      <c r="Y63" s="966"/>
      <c r="Z63" s="966"/>
      <c r="AA63" s="968"/>
      <c r="AB63" s="44"/>
    </row>
    <row r="64" spans="2:28" x14ac:dyDescent="0.2">
      <c r="B64" s="45"/>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46"/>
    </row>
    <row r="103" ht="6" customHeight="1" x14ac:dyDescent="0.2"/>
  </sheetData>
  <mergeCells count="88">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topLeftCell="A14" zoomScale="85" zoomScaleNormal="85" zoomScaleSheetLayoutView="100" zoomScalePageLayoutView="70" workbookViewId="0">
      <selection activeCell="AJ21" sqref="AJ2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645</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646</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737</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738</v>
      </c>
      <c r="S11" s="623"/>
      <c r="T11" s="623"/>
      <c r="U11" s="624"/>
      <c r="V11" s="598" t="s">
        <v>591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739</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323</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0.75" customHeight="1" thickBot="1" x14ac:dyDescent="0.25">
      <c r="B16" s="14"/>
      <c r="C16" s="558" t="s">
        <v>15</v>
      </c>
      <c r="D16" s="559"/>
      <c r="E16" s="559"/>
      <c r="F16" s="559"/>
      <c r="G16" s="559"/>
      <c r="H16" s="560"/>
      <c r="I16" s="561" t="s">
        <v>740</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66.75" customHeight="1" thickBot="1" x14ac:dyDescent="0.25">
      <c r="B18" s="14"/>
      <c r="C18" s="558" t="s">
        <v>17</v>
      </c>
      <c r="D18" s="559"/>
      <c r="E18" s="559"/>
      <c r="F18" s="559"/>
      <c r="G18" s="559"/>
      <c r="H18" s="560"/>
      <c r="I18" s="561" t="s">
        <v>741</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652</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119</v>
      </c>
      <c r="N21" s="596"/>
      <c r="O21" s="596"/>
      <c r="P21" s="596"/>
      <c r="Q21" s="596"/>
      <c r="R21" s="596"/>
      <c r="S21" s="597"/>
      <c r="T21" s="2087" t="s">
        <v>24</v>
      </c>
      <c r="U21" s="2088"/>
      <c r="V21" s="2088"/>
      <c r="W21" s="2088"/>
      <c r="X21" s="2088"/>
      <c r="Y21" s="2088"/>
      <c r="Z21" s="2088"/>
      <c r="AA21" s="2089"/>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27.75" customHeight="1" thickBot="1" x14ac:dyDescent="0.25">
      <c r="B24" s="14"/>
      <c r="C24" s="577" t="s">
        <v>654</v>
      </c>
      <c r="D24" s="578"/>
      <c r="E24" s="578"/>
      <c r="F24" s="578"/>
      <c r="G24" s="578"/>
      <c r="H24" s="578"/>
      <c r="I24" s="579"/>
      <c r="J24" s="577" t="s">
        <v>655</v>
      </c>
      <c r="K24" s="578"/>
      <c r="L24" s="578"/>
      <c r="M24" s="578"/>
      <c r="N24" s="578"/>
      <c r="O24" s="578"/>
      <c r="P24" s="579"/>
      <c r="Q24" s="580" t="s">
        <v>388</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742</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564">
        <v>0.05</v>
      </c>
      <c r="J28" s="561"/>
      <c r="K28" s="565" t="s">
        <v>33</v>
      </c>
      <c r="L28" s="566"/>
      <c r="M28" s="566"/>
      <c r="N28" s="567"/>
      <c r="O28" s="568" t="s">
        <v>34</v>
      </c>
      <c r="P28" s="569"/>
      <c r="Q28" s="569"/>
      <c r="R28" s="570"/>
      <c r="S28" s="48"/>
      <c r="T28" s="569" t="s">
        <v>35</v>
      </c>
      <c r="U28" s="569"/>
      <c r="V28" s="570"/>
      <c r="W28" s="49" t="s">
        <v>94</v>
      </c>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t="s">
        <v>743</v>
      </c>
      <c r="L32" s="538"/>
      <c r="M32" s="538"/>
      <c r="N32" s="538"/>
      <c r="O32" s="539">
        <v>0.06</v>
      </c>
      <c r="P32" s="538"/>
      <c r="Q32" s="538"/>
      <c r="R32" s="538"/>
      <c r="S32" s="2110">
        <v>5.0999999999999997E-2</v>
      </c>
      <c r="T32" s="538"/>
      <c r="U32" s="539" t="s">
        <v>744</v>
      </c>
      <c r="V32" s="538"/>
      <c r="W32" s="538"/>
      <c r="X32" s="539">
        <v>0</v>
      </c>
      <c r="Y32" s="538"/>
      <c r="Z32" s="539">
        <v>0.05</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92.25" customHeight="1" thickBot="1" x14ac:dyDescent="0.25">
      <c r="B35" s="20"/>
      <c r="C35" s="877" t="s">
        <v>45</v>
      </c>
      <c r="D35" s="878"/>
      <c r="E35" s="878"/>
      <c r="F35" s="878"/>
      <c r="G35" s="879"/>
      <c r="H35" s="228" t="s">
        <v>745</v>
      </c>
      <c r="I35" s="228" t="s">
        <v>746</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34.5" customHeight="1" x14ac:dyDescent="0.2">
      <c r="B36" s="20"/>
      <c r="C36" s="861" t="s">
        <v>130</v>
      </c>
      <c r="D36" s="862"/>
      <c r="E36" s="862"/>
      <c r="F36" s="862"/>
      <c r="G36" s="863"/>
      <c r="H36" s="268">
        <v>45</v>
      </c>
      <c r="I36" s="281">
        <v>15920</v>
      </c>
      <c r="J36" s="269">
        <f t="shared" ref="J36:J41" si="0">+H36/I36</f>
        <v>2.8266331658291458E-3</v>
      </c>
      <c r="K36" s="2090" t="s">
        <v>747</v>
      </c>
      <c r="L36" s="2091"/>
      <c r="M36" s="2091"/>
      <c r="N36" s="2091"/>
      <c r="O36" s="2091"/>
      <c r="P36" s="2091"/>
      <c r="Q36" s="2091"/>
      <c r="R36" s="2091"/>
      <c r="S36" s="2091"/>
      <c r="T36" s="2091"/>
      <c r="U36" s="2091"/>
      <c r="V36" s="2091"/>
      <c r="W36" s="2091"/>
      <c r="X36" s="2091"/>
      <c r="Y36" s="2091"/>
      <c r="Z36" s="2091"/>
      <c r="AA36" s="2092"/>
      <c r="AB36" s="22"/>
    </row>
    <row r="37" spans="2:28" s="21" customFormat="1" ht="34.5" customHeight="1" x14ac:dyDescent="0.2">
      <c r="B37" s="20"/>
      <c r="C37" s="861" t="s">
        <v>132</v>
      </c>
      <c r="D37" s="862"/>
      <c r="E37" s="862"/>
      <c r="F37" s="862"/>
      <c r="G37" s="863"/>
      <c r="H37" s="268">
        <v>99</v>
      </c>
      <c r="I37" s="281">
        <v>15775</v>
      </c>
      <c r="J37" s="160">
        <f t="shared" si="0"/>
        <v>6.2757527733755944E-3</v>
      </c>
      <c r="K37" s="2090" t="s">
        <v>748</v>
      </c>
      <c r="L37" s="2091"/>
      <c r="M37" s="2091"/>
      <c r="N37" s="2091"/>
      <c r="O37" s="2091"/>
      <c r="P37" s="2091"/>
      <c r="Q37" s="2091"/>
      <c r="R37" s="2091"/>
      <c r="S37" s="2091"/>
      <c r="T37" s="2091"/>
      <c r="U37" s="2091"/>
      <c r="V37" s="2091"/>
      <c r="W37" s="2091"/>
      <c r="X37" s="2091"/>
      <c r="Y37" s="2091"/>
      <c r="Z37" s="2091"/>
      <c r="AA37" s="2092"/>
      <c r="AB37" s="22"/>
    </row>
    <row r="38" spans="2:28" s="21" customFormat="1" ht="32.25" customHeight="1" x14ac:dyDescent="0.2">
      <c r="B38" s="20"/>
      <c r="C38" s="861" t="s">
        <v>133</v>
      </c>
      <c r="D38" s="862"/>
      <c r="E38" s="862"/>
      <c r="F38" s="862"/>
      <c r="G38" s="863"/>
      <c r="H38" s="268">
        <v>122</v>
      </c>
      <c r="I38" s="281">
        <v>15602</v>
      </c>
      <c r="J38" s="269">
        <f t="shared" si="0"/>
        <v>7.8195103191898482E-3</v>
      </c>
      <c r="K38" s="1690" t="s">
        <v>749</v>
      </c>
      <c r="L38" s="1691"/>
      <c r="M38" s="1691"/>
      <c r="N38" s="1691"/>
      <c r="O38" s="1691"/>
      <c r="P38" s="1691"/>
      <c r="Q38" s="1691"/>
      <c r="R38" s="1691"/>
      <c r="S38" s="1691"/>
      <c r="T38" s="1691"/>
      <c r="U38" s="1691"/>
      <c r="V38" s="1691"/>
      <c r="W38" s="1691"/>
      <c r="X38" s="1691"/>
      <c r="Y38" s="1691"/>
      <c r="Z38" s="1691"/>
      <c r="AA38" s="1692"/>
      <c r="AB38" s="22"/>
    </row>
    <row r="39" spans="2:28" s="21" customFormat="1" ht="41.25" customHeight="1" x14ac:dyDescent="0.2">
      <c r="B39" s="20"/>
      <c r="C39" s="861" t="s">
        <v>134</v>
      </c>
      <c r="D39" s="862"/>
      <c r="E39" s="862"/>
      <c r="F39" s="862"/>
      <c r="G39" s="863"/>
      <c r="H39" s="268">
        <v>71</v>
      </c>
      <c r="I39" s="281">
        <v>15578</v>
      </c>
      <c r="J39" s="269">
        <f t="shared" si="0"/>
        <v>4.5577095904480681E-3</v>
      </c>
      <c r="K39" s="1690" t="s">
        <v>750</v>
      </c>
      <c r="L39" s="1691"/>
      <c r="M39" s="1691"/>
      <c r="N39" s="1691"/>
      <c r="O39" s="1691"/>
      <c r="P39" s="1691"/>
      <c r="Q39" s="1691"/>
      <c r="R39" s="1691"/>
      <c r="S39" s="1691"/>
      <c r="T39" s="1691"/>
      <c r="U39" s="1691"/>
      <c r="V39" s="1691"/>
      <c r="W39" s="1691"/>
      <c r="X39" s="1691"/>
      <c r="Y39" s="1691"/>
      <c r="Z39" s="1691"/>
      <c r="AA39" s="1692"/>
      <c r="AB39" s="22"/>
    </row>
    <row r="40" spans="2:28" s="21" customFormat="1" ht="37.5" customHeight="1" x14ac:dyDescent="0.2">
      <c r="B40" s="20"/>
      <c r="C40" s="861" t="s">
        <v>136</v>
      </c>
      <c r="D40" s="862"/>
      <c r="E40" s="862"/>
      <c r="F40" s="862"/>
      <c r="G40" s="863"/>
      <c r="H40" s="159">
        <v>63</v>
      </c>
      <c r="I40" s="282">
        <f>666*30</f>
        <v>19980</v>
      </c>
      <c r="J40" s="160">
        <f t="shared" si="0"/>
        <v>3.153153153153153E-3</v>
      </c>
      <c r="K40" s="1690" t="s">
        <v>751</v>
      </c>
      <c r="L40" s="1691"/>
      <c r="M40" s="1691"/>
      <c r="N40" s="1691"/>
      <c r="O40" s="1691"/>
      <c r="P40" s="1691"/>
      <c r="Q40" s="1691"/>
      <c r="R40" s="1691"/>
      <c r="S40" s="1691"/>
      <c r="T40" s="1691"/>
      <c r="U40" s="1691"/>
      <c r="V40" s="1691"/>
      <c r="W40" s="1691"/>
      <c r="X40" s="1691"/>
      <c r="Y40" s="1691"/>
      <c r="Z40" s="1691"/>
      <c r="AA40" s="1692"/>
      <c r="AB40" s="22"/>
    </row>
    <row r="41" spans="2:28" s="21" customFormat="1" ht="37.5" customHeight="1" x14ac:dyDescent="0.2">
      <c r="B41" s="20"/>
      <c r="C41" s="861" t="s">
        <v>137</v>
      </c>
      <c r="D41" s="862"/>
      <c r="E41" s="862"/>
      <c r="F41" s="862"/>
      <c r="G41" s="863"/>
      <c r="H41" s="159">
        <v>86</v>
      </c>
      <c r="I41" s="282">
        <v>15725</v>
      </c>
      <c r="J41" s="160">
        <f t="shared" si="0"/>
        <v>5.4689984101748811E-3</v>
      </c>
      <c r="K41" s="980" t="s">
        <v>752</v>
      </c>
      <c r="L41" s="981"/>
      <c r="M41" s="981"/>
      <c r="N41" s="981"/>
      <c r="O41" s="981"/>
      <c r="P41" s="981"/>
      <c r="Q41" s="981"/>
      <c r="R41" s="981"/>
      <c r="S41" s="981"/>
      <c r="T41" s="981"/>
      <c r="U41" s="981"/>
      <c r="V41" s="981"/>
      <c r="W41" s="981"/>
      <c r="X41" s="981"/>
      <c r="Y41" s="981"/>
      <c r="Z41" s="981"/>
      <c r="AA41" s="982"/>
      <c r="AB41" s="22"/>
    </row>
    <row r="42" spans="2:28" s="21" customFormat="1" x14ac:dyDescent="0.2">
      <c r="B42" s="20"/>
      <c r="C42" s="861" t="s">
        <v>138</v>
      </c>
      <c r="D42" s="862"/>
      <c r="E42" s="862"/>
      <c r="F42" s="862"/>
      <c r="G42" s="863"/>
      <c r="H42" s="159"/>
      <c r="I42" s="282"/>
      <c r="J42" s="160"/>
      <c r="K42" s="980"/>
      <c r="L42" s="981"/>
      <c r="M42" s="981"/>
      <c r="N42" s="981"/>
      <c r="O42" s="981"/>
      <c r="P42" s="981"/>
      <c r="Q42" s="981"/>
      <c r="R42" s="981"/>
      <c r="S42" s="981"/>
      <c r="T42" s="981"/>
      <c r="U42" s="981"/>
      <c r="V42" s="981"/>
      <c r="W42" s="981"/>
      <c r="X42" s="981"/>
      <c r="Y42" s="981"/>
      <c r="Z42" s="981"/>
      <c r="AA42" s="982"/>
      <c r="AB42" s="22"/>
    </row>
    <row r="43" spans="2:28" s="21" customFormat="1" x14ac:dyDescent="0.2">
      <c r="B43" s="20"/>
      <c r="C43" s="861" t="s">
        <v>139</v>
      </c>
      <c r="D43" s="862"/>
      <c r="E43" s="862"/>
      <c r="F43" s="862"/>
      <c r="G43" s="863"/>
      <c r="H43" s="159"/>
      <c r="I43" s="282"/>
      <c r="J43" s="160"/>
      <c r="K43" s="980"/>
      <c r="L43" s="981"/>
      <c r="M43" s="981"/>
      <c r="N43" s="981"/>
      <c r="O43" s="981"/>
      <c r="P43" s="981"/>
      <c r="Q43" s="981"/>
      <c r="R43" s="981"/>
      <c r="S43" s="981"/>
      <c r="T43" s="981"/>
      <c r="U43" s="981"/>
      <c r="V43" s="981"/>
      <c r="W43" s="981"/>
      <c r="X43" s="981"/>
      <c r="Y43" s="981"/>
      <c r="Z43" s="981"/>
      <c r="AA43" s="982"/>
      <c r="AB43" s="22"/>
    </row>
    <row r="44" spans="2:28" s="21" customFormat="1" x14ac:dyDescent="0.2">
      <c r="B44" s="20"/>
      <c r="C44" s="861" t="s">
        <v>140</v>
      </c>
      <c r="D44" s="862"/>
      <c r="E44" s="862"/>
      <c r="F44" s="862"/>
      <c r="G44" s="863"/>
      <c r="H44" s="159"/>
      <c r="I44" s="282"/>
      <c r="J44" s="160"/>
      <c r="K44" s="980"/>
      <c r="L44" s="981"/>
      <c r="M44" s="981"/>
      <c r="N44" s="981"/>
      <c r="O44" s="981"/>
      <c r="P44" s="981"/>
      <c r="Q44" s="981"/>
      <c r="R44" s="981"/>
      <c r="S44" s="981"/>
      <c r="T44" s="981"/>
      <c r="U44" s="981"/>
      <c r="V44" s="981"/>
      <c r="W44" s="981"/>
      <c r="X44" s="981"/>
      <c r="Y44" s="981"/>
      <c r="Z44" s="981"/>
      <c r="AA44" s="982"/>
      <c r="AB44" s="22"/>
    </row>
    <row r="45" spans="2:28" s="21" customFormat="1" x14ac:dyDescent="0.2">
      <c r="B45" s="20"/>
      <c r="C45" s="861" t="s">
        <v>141</v>
      </c>
      <c r="D45" s="862"/>
      <c r="E45" s="862"/>
      <c r="F45" s="862"/>
      <c r="G45" s="863"/>
      <c r="H45" s="159"/>
      <c r="I45" s="282"/>
      <c r="J45" s="160"/>
      <c r="K45" s="980"/>
      <c r="L45" s="981"/>
      <c r="M45" s="981"/>
      <c r="N45" s="981"/>
      <c r="O45" s="981"/>
      <c r="P45" s="981"/>
      <c r="Q45" s="981"/>
      <c r="R45" s="981"/>
      <c r="S45" s="981"/>
      <c r="T45" s="981"/>
      <c r="U45" s="981"/>
      <c r="V45" s="981"/>
      <c r="W45" s="981"/>
      <c r="X45" s="981"/>
      <c r="Y45" s="981"/>
      <c r="Z45" s="981"/>
      <c r="AA45" s="982"/>
      <c r="AB45" s="22"/>
    </row>
    <row r="46" spans="2:28" s="21" customFormat="1" x14ac:dyDescent="0.2">
      <c r="B46" s="20"/>
      <c r="C46" s="861" t="s">
        <v>142</v>
      </c>
      <c r="D46" s="862"/>
      <c r="E46" s="862"/>
      <c r="F46" s="862"/>
      <c r="G46" s="863"/>
      <c r="H46" s="159"/>
      <c r="I46" s="282"/>
      <c r="J46" s="160"/>
      <c r="K46" s="980"/>
      <c r="L46" s="981"/>
      <c r="M46" s="981"/>
      <c r="N46" s="981"/>
      <c r="O46" s="981"/>
      <c r="P46" s="981"/>
      <c r="Q46" s="981"/>
      <c r="R46" s="981"/>
      <c r="S46" s="981"/>
      <c r="T46" s="981"/>
      <c r="U46" s="981"/>
      <c r="V46" s="981"/>
      <c r="W46" s="981"/>
      <c r="X46" s="981"/>
      <c r="Y46" s="981"/>
      <c r="Z46" s="981"/>
      <c r="AA46" s="982"/>
      <c r="AB46" s="22"/>
    </row>
    <row r="47" spans="2:28" s="21" customFormat="1" ht="15" thickBot="1" x14ac:dyDescent="0.25">
      <c r="B47" s="20"/>
      <c r="C47" s="861" t="s">
        <v>143</v>
      </c>
      <c r="D47" s="862"/>
      <c r="E47" s="862"/>
      <c r="F47" s="862"/>
      <c r="G47" s="863"/>
      <c r="H47" s="159"/>
      <c r="I47" s="282"/>
      <c r="J47" s="283"/>
      <c r="K47" s="1809"/>
      <c r="L47" s="1810"/>
      <c r="M47" s="1810"/>
      <c r="N47" s="1810"/>
      <c r="O47" s="1810"/>
      <c r="P47" s="1810"/>
      <c r="Q47" s="1810"/>
      <c r="R47" s="1810"/>
      <c r="S47" s="1810"/>
      <c r="T47" s="1810"/>
      <c r="U47" s="1810"/>
      <c r="V47" s="1810"/>
      <c r="W47" s="1810"/>
      <c r="X47" s="1810"/>
      <c r="Y47" s="1810"/>
      <c r="Z47" s="1810"/>
      <c r="AA47" s="1811"/>
      <c r="AB47" s="22"/>
    </row>
    <row r="48" spans="2:28" s="21" customFormat="1" ht="15.75" customHeight="1" thickBot="1" x14ac:dyDescent="0.3">
      <c r="B48" s="20"/>
      <c r="C48" s="908" t="s">
        <v>68</v>
      </c>
      <c r="D48" s="909"/>
      <c r="E48" s="909"/>
      <c r="F48" s="909"/>
      <c r="G48" s="910"/>
      <c r="H48" s="273">
        <f>+SUM(H36:H47)</f>
        <v>486</v>
      </c>
      <c r="I48" s="273">
        <f>+AVERAGE(I36:I47)</f>
        <v>16430</v>
      </c>
      <c r="J48" s="279">
        <f>+AVERAGE(J36:J47)</f>
        <v>5.0169595686951158E-3</v>
      </c>
      <c r="K48" s="911"/>
      <c r="L48" s="912"/>
      <c r="M48" s="912"/>
      <c r="N48" s="912"/>
      <c r="O48" s="912"/>
      <c r="P48" s="912"/>
      <c r="Q48" s="912"/>
      <c r="R48" s="912"/>
      <c r="S48" s="912"/>
      <c r="T48" s="912"/>
      <c r="U48" s="912"/>
      <c r="V48" s="912"/>
      <c r="W48" s="912"/>
      <c r="X48" s="912"/>
      <c r="Y48" s="912"/>
      <c r="Z48" s="912"/>
      <c r="AA48" s="913"/>
      <c r="AB48" s="22"/>
    </row>
    <row r="49" spans="2:28" s="21" customFormat="1" ht="5.25" customHeight="1" x14ac:dyDescent="0.2">
      <c r="B49" s="20"/>
      <c r="C49" s="15"/>
      <c r="D49" s="15"/>
      <c r="E49" s="15"/>
      <c r="F49" s="15"/>
      <c r="G49" s="15"/>
      <c r="H49" s="33"/>
      <c r="I49" s="33"/>
      <c r="J49" s="34"/>
      <c r="K49" s="15"/>
      <c r="L49" s="15"/>
      <c r="M49" s="15"/>
      <c r="N49" s="15"/>
      <c r="O49" s="15"/>
      <c r="P49" s="15"/>
      <c r="Q49" s="15"/>
      <c r="R49" s="15"/>
      <c r="S49" s="15"/>
      <c r="T49" s="15"/>
      <c r="U49" s="15"/>
      <c r="V49" s="15"/>
      <c r="W49" s="15"/>
      <c r="X49" s="15"/>
      <c r="Y49" s="15"/>
      <c r="Z49" s="15"/>
      <c r="AA49" s="15"/>
      <c r="AB49" s="22"/>
    </row>
    <row r="50" spans="2:28" s="21" customFormat="1" ht="15" thickBot="1" x14ac:dyDescent="0.25">
      <c r="B50" s="20"/>
      <c r="C50" s="15"/>
      <c r="D50" s="15"/>
      <c r="E50" s="15"/>
      <c r="F50" s="15"/>
      <c r="G50" s="15"/>
      <c r="H50" s="33"/>
      <c r="I50" s="33"/>
      <c r="J50" s="34"/>
      <c r="K50" s="15"/>
      <c r="L50" s="15"/>
      <c r="M50" s="15"/>
      <c r="N50" s="15"/>
      <c r="O50" s="15"/>
      <c r="P50" s="15"/>
      <c r="Q50" s="15"/>
      <c r="R50" s="15"/>
      <c r="S50" s="15"/>
      <c r="T50" s="15"/>
      <c r="U50" s="15"/>
      <c r="V50" s="15"/>
      <c r="W50" s="15"/>
      <c r="X50" s="15"/>
      <c r="Y50" s="15"/>
      <c r="Z50" s="15"/>
      <c r="AA50" s="15"/>
      <c r="AB50" s="22"/>
    </row>
    <row r="51" spans="2:28" s="21" customFormat="1" x14ac:dyDescent="0.2">
      <c r="B51" s="20"/>
      <c r="C51" s="651" t="s">
        <v>69</v>
      </c>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3"/>
      <c r="AB51" s="22"/>
    </row>
    <row r="52" spans="2:28" ht="15" thickBot="1" x14ac:dyDescent="0.25">
      <c r="B52" s="14"/>
      <c r="C52" s="983"/>
      <c r="D52" s="984"/>
      <c r="E52" s="984"/>
      <c r="F52" s="984"/>
      <c r="G52" s="984"/>
      <c r="H52" s="984"/>
      <c r="I52" s="984"/>
      <c r="J52" s="984"/>
      <c r="K52" s="984"/>
      <c r="L52" s="984"/>
      <c r="M52" s="984"/>
      <c r="N52" s="984"/>
      <c r="O52" s="984"/>
      <c r="P52" s="984"/>
      <c r="Q52" s="984"/>
      <c r="R52" s="984"/>
      <c r="S52" s="984"/>
      <c r="T52" s="984"/>
      <c r="U52" s="984"/>
      <c r="V52" s="984"/>
      <c r="W52" s="984"/>
      <c r="X52" s="984"/>
      <c r="Y52" s="984"/>
      <c r="Z52" s="984"/>
      <c r="AA52" s="985"/>
      <c r="AB52" s="22"/>
    </row>
    <row r="53" spans="2:28" ht="21.75" customHeight="1" x14ac:dyDescent="0.2">
      <c r="B53" s="14"/>
      <c r="C53" s="890"/>
      <c r="D53" s="891"/>
      <c r="E53" s="891"/>
      <c r="F53" s="891"/>
      <c r="G53" s="891"/>
      <c r="H53" s="891"/>
      <c r="I53" s="891"/>
      <c r="J53" s="891"/>
      <c r="K53" s="891"/>
      <c r="L53" s="891"/>
      <c r="M53" s="891"/>
      <c r="N53" s="891"/>
      <c r="O53" s="891"/>
      <c r="P53" s="891"/>
      <c r="Q53" s="891"/>
      <c r="R53" s="891"/>
      <c r="S53" s="891"/>
      <c r="T53" s="891"/>
      <c r="U53" s="891"/>
      <c r="V53" s="891"/>
      <c r="W53" s="891"/>
      <c r="X53" s="891"/>
      <c r="Y53" s="891"/>
      <c r="Z53" s="891"/>
      <c r="AA53" s="892"/>
      <c r="AB53" s="22"/>
    </row>
    <row r="54" spans="2:28" ht="21.75" customHeight="1"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21.75" customHeight="1"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ht="21.75" customHeight="1"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ht="21.75" customHeight="1"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2"/>
    </row>
    <row r="58" spans="2:28" ht="21.75" customHeight="1"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2"/>
    </row>
    <row r="59" spans="2:28" ht="21.75" customHeight="1" x14ac:dyDescent="0.2">
      <c r="B59" s="14"/>
      <c r="C59" s="893"/>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5"/>
      <c r="AB59" s="22"/>
    </row>
    <row r="60" spans="2:28" ht="21.75" customHeight="1" x14ac:dyDescent="0.2">
      <c r="B60" s="14"/>
      <c r="C60" s="893"/>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5"/>
      <c r="AB60" s="22"/>
    </row>
    <row r="61" spans="2:28" ht="21.75" customHeight="1" x14ac:dyDescent="0.2">
      <c r="B61" s="14"/>
      <c r="C61" s="893"/>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5"/>
      <c r="AB61" s="22"/>
    </row>
    <row r="62" spans="2:28" ht="21.75" customHeight="1" x14ac:dyDescent="0.2">
      <c r="B62" s="14"/>
      <c r="C62" s="893"/>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5"/>
      <c r="AB62" s="22"/>
    </row>
    <row r="63" spans="2:28" ht="21.75" customHeight="1" x14ac:dyDescent="0.2">
      <c r="B63" s="14"/>
      <c r="C63" s="893"/>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5"/>
      <c r="AB63" s="22"/>
    </row>
    <row r="64" spans="2:28" ht="21.75" customHeight="1" x14ac:dyDescent="0.2">
      <c r="B64" s="14"/>
      <c r="C64" s="893"/>
      <c r="D64" s="894"/>
      <c r="E64" s="894"/>
      <c r="F64" s="894"/>
      <c r="G64" s="894"/>
      <c r="H64" s="894"/>
      <c r="I64" s="894"/>
      <c r="J64" s="894"/>
      <c r="K64" s="894"/>
      <c r="L64" s="894"/>
      <c r="M64" s="894"/>
      <c r="N64" s="894"/>
      <c r="O64" s="894"/>
      <c r="P64" s="894"/>
      <c r="Q64" s="894"/>
      <c r="R64" s="894"/>
      <c r="S64" s="894"/>
      <c r="T64" s="894"/>
      <c r="U64" s="894"/>
      <c r="V64" s="894"/>
      <c r="W64" s="894"/>
      <c r="X64" s="894"/>
      <c r="Y64" s="894"/>
      <c r="Z64" s="894"/>
      <c r="AA64" s="895"/>
      <c r="AB64" s="22"/>
    </row>
    <row r="65" spans="2:28" ht="21.75" customHeight="1" thickBot="1" x14ac:dyDescent="0.25">
      <c r="B65" s="14"/>
      <c r="C65" s="896"/>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8"/>
      <c r="AB65" s="22"/>
    </row>
    <row r="66" spans="2:28" x14ac:dyDescent="0.2">
      <c r="B66" s="35"/>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7"/>
    </row>
    <row r="67" spans="2:28" x14ac:dyDescent="0.2">
      <c r="B67" s="38"/>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40"/>
    </row>
    <row r="68" spans="2:28" ht="15.75" x14ac:dyDescent="0.2">
      <c r="B68" s="41"/>
      <c r="C68" s="989" t="s">
        <v>45</v>
      </c>
      <c r="D68" s="989"/>
      <c r="E68" s="989"/>
      <c r="F68" s="989"/>
      <c r="G68" s="989"/>
      <c r="H68" s="989" t="s">
        <v>71</v>
      </c>
      <c r="I68" s="989"/>
      <c r="J68" s="989" t="s">
        <v>72</v>
      </c>
      <c r="K68" s="989"/>
      <c r="L68" s="989"/>
      <c r="M68" s="989"/>
      <c r="N68" s="989" t="s">
        <v>106</v>
      </c>
      <c r="O68" s="989"/>
      <c r="P68" s="989"/>
      <c r="Q68" s="989"/>
      <c r="R68" s="989"/>
      <c r="S68" s="989"/>
      <c r="T68" s="989"/>
      <c r="U68" s="989"/>
      <c r="V68" s="994" t="s">
        <v>74</v>
      </c>
      <c r="W68" s="994"/>
      <c r="X68" s="994"/>
      <c r="Y68" s="994"/>
      <c r="Z68" s="994"/>
      <c r="AA68" s="994"/>
      <c r="AB68" s="42"/>
    </row>
    <row r="69" spans="2:28" ht="15.75" x14ac:dyDescent="0.2">
      <c r="B69" s="43"/>
      <c r="C69" s="989"/>
      <c r="D69" s="989"/>
      <c r="E69" s="989"/>
      <c r="F69" s="989"/>
      <c r="G69" s="989"/>
      <c r="H69" s="989"/>
      <c r="I69" s="989"/>
      <c r="J69" s="989"/>
      <c r="K69" s="989"/>
      <c r="L69" s="989"/>
      <c r="M69" s="989"/>
      <c r="N69" s="989"/>
      <c r="O69" s="989"/>
      <c r="P69" s="989"/>
      <c r="Q69" s="989"/>
      <c r="R69" s="989"/>
      <c r="S69" s="989"/>
      <c r="T69" s="989"/>
      <c r="U69" s="989"/>
      <c r="V69" s="994"/>
      <c r="W69" s="994"/>
      <c r="X69" s="994"/>
      <c r="Y69" s="994"/>
      <c r="Z69" s="994"/>
      <c r="AA69" s="994"/>
      <c r="AB69" s="42"/>
    </row>
    <row r="70" spans="2:28" ht="16.5" thickBot="1" x14ac:dyDescent="0.25">
      <c r="B70" s="43"/>
      <c r="C70" s="989"/>
      <c r="D70" s="989"/>
      <c r="E70" s="989"/>
      <c r="F70" s="989"/>
      <c r="G70" s="989"/>
      <c r="H70" s="989"/>
      <c r="I70" s="989"/>
      <c r="J70" s="989"/>
      <c r="K70" s="989"/>
      <c r="L70" s="989"/>
      <c r="M70" s="989"/>
      <c r="N70" s="989"/>
      <c r="O70" s="989"/>
      <c r="P70" s="989"/>
      <c r="Q70" s="989"/>
      <c r="R70" s="989"/>
      <c r="S70" s="989"/>
      <c r="T70" s="989"/>
      <c r="U70" s="989"/>
      <c r="V70" s="994"/>
      <c r="W70" s="994"/>
      <c r="X70" s="994"/>
      <c r="Y70" s="994"/>
      <c r="Z70" s="994"/>
      <c r="AA70" s="994"/>
      <c r="AB70" s="42"/>
    </row>
    <row r="71" spans="2:28" ht="141" customHeight="1" thickBot="1" x14ac:dyDescent="0.25">
      <c r="B71" s="41"/>
      <c r="C71" s="861" t="s">
        <v>130</v>
      </c>
      <c r="D71" s="2188"/>
      <c r="E71" s="2188"/>
      <c r="F71" s="2188"/>
      <c r="G71" s="2189"/>
      <c r="H71" s="2190">
        <v>1.6000000000000001E-3</v>
      </c>
      <c r="I71" s="2190"/>
      <c r="J71" s="2191">
        <v>2.8E-3</v>
      </c>
      <c r="K71" s="2192"/>
      <c r="L71" s="2192"/>
      <c r="M71" s="2192"/>
      <c r="N71" s="2193" t="s">
        <v>753</v>
      </c>
      <c r="O71" s="2194"/>
      <c r="P71" s="2194"/>
      <c r="Q71" s="2194"/>
      <c r="R71" s="2194"/>
      <c r="S71" s="2194"/>
      <c r="T71" s="2194"/>
      <c r="U71" s="2195"/>
      <c r="V71" s="2193" t="s">
        <v>754</v>
      </c>
      <c r="W71" s="2194"/>
      <c r="X71" s="2194"/>
      <c r="Y71" s="2194"/>
      <c r="Z71" s="2194"/>
      <c r="AA71" s="2196"/>
      <c r="AB71" s="44"/>
    </row>
    <row r="72" spans="2:28" ht="115.5" customHeight="1" thickBot="1" x14ac:dyDescent="0.25">
      <c r="B72" s="41"/>
      <c r="C72" s="861" t="s">
        <v>132</v>
      </c>
      <c r="D72" s="2188"/>
      <c r="E72" s="2188"/>
      <c r="F72" s="2188"/>
      <c r="G72" s="2189"/>
      <c r="H72" s="1922">
        <v>1.6000000000000001E-3</v>
      </c>
      <c r="I72" s="1922"/>
      <c r="J72" s="2197">
        <v>2.7000000000000001E-3</v>
      </c>
      <c r="K72" s="1948"/>
      <c r="L72" s="1948"/>
      <c r="M72" s="1948"/>
      <c r="N72" s="2193" t="s">
        <v>755</v>
      </c>
      <c r="O72" s="2194"/>
      <c r="P72" s="2194"/>
      <c r="Q72" s="2194"/>
      <c r="R72" s="2194"/>
      <c r="S72" s="2194"/>
      <c r="T72" s="2194"/>
      <c r="U72" s="2195"/>
      <c r="V72" s="2193" t="s">
        <v>754</v>
      </c>
      <c r="W72" s="2194"/>
      <c r="X72" s="2194"/>
      <c r="Y72" s="2194"/>
      <c r="Z72" s="2194"/>
      <c r="AA72" s="2196"/>
      <c r="AB72" s="44"/>
    </row>
    <row r="73" spans="2:28" ht="178.5" customHeight="1" x14ac:dyDescent="0.2">
      <c r="B73" s="41"/>
      <c r="C73" s="861" t="s">
        <v>133</v>
      </c>
      <c r="D73" s="2188"/>
      <c r="E73" s="2188"/>
      <c r="F73" s="2188"/>
      <c r="G73" s="2189"/>
      <c r="H73" s="1922">
        <v>2.5999999999999999E-3</v>
      </c>
      <c r="I73" s="1922"/>
      <c r="J73" s="2197">
        <v>7.7999999999999996E-3</v>
      </c>
      <c r="K73" s="1948"/>
      <c r="L73" s="1948"/>
      <c r="M73" s="1948"/>
      <c r="N73" s="2193" t="s">
        <v>756</v>
      </c>
      <c r="O73" s="2194"/>
      <c r="P73" s="2194"/>
      <c r="Q73" s="2194"/>
      <c r="R73" s="2194"/>
      <c r="S73" s="2194"/>
      <c r="T73" s="2194"/>
      <c r="U73" s="2195"/>
      <c r="V73" s="2193" t="s">
        <v>754</v>
      </c>
      <c r="W73" s="2194"/>
      <c r="X73" s="2194"/>
      <c r="Y73" s="2194"/>
      <c r="Z73" s="2194"/>
      <c r="AA73" s="2196"/>
      <c r="AB73" s="44"/>
    </row>
    <row r="74" spans="2:28" ht="169.5" customHeight="1" x14ac:dyDescent="0.2">
      <c r="B74" s="41"/>
      <c r="C74" s="2198" t="s">
        <v>134</v>
      </c>
      <c r="D74" s="2199"/>
      <c r="E74" s="2199"/>
      <c r="F74" s="2199"/>
      <c r="G74" s="2200"/>
      <c r="H74" s="2201">
        <v>2.5000000000000001E-3</v>
      </c>
      <c r="I74" s="2201"/>
      <c r="J74" s="2197">
        <v>4.5999999999999999E-3</v>
      </c>
      <c r="K74" s="1948"/>
      <c r="L74" s="1948"/>
      <c r="M74" s="1948"/>
      <c r="N74" s="2111" t="s">
        <v>757</v>
      </c>
      <c r="O74" s="2111"/>
      <c r="P74" s="2111"/>
      <c r="Q74" s="2111"/>
      <c r="R74" s="2111"/>
      <c r="S74" s="2111"/>
      <c r="T74" s="2111"/>
      <c r="U74" s="2111"/>
      <c r="V74" s="2111" t="s">
        <v>754</v>
      </c>
      <c r="W74" s="2111"/>
      <c r="X74" s="2111"/>
      <c r="Y74" s="2111"/>
      <c r="Z74" s="2111"/>
      <c r="AA74" s="2111"/>
      <c r="AB74" s="44"/>
    </row>
    <row r="75" spans="2:28" ht="145.5" customHeight="1" x14ac:dyDescent="0.2">
      <c r="B75" s="41"/>
      <c r="C75" s="861" t="s">
        <v>136</v>
      </c>
      <c r="D75" s="2188"/>
      <c r="E75" s="2188"/>
      <c r="F75" s="2188"/>
      <c r="G75" s="2189"/>
      <c r="H75" s="1922">
        <v>3.3999999999999998E-3</v>
      </c>
      <c r="I75" s="1922"/>
      <c r="J75" s="2048">
        <v>3.2000000000000002E-3</v>
      </c>
      <c r="K75" s="1037"/>
      <c r="L75" s="1037"/>
      <c r="M75" s="1037"/>
      <c r="N75" s="2111" t="s">
        <v>758</v>
      </c>
      <c r="O75" s="2111"/>
      <c r="P75" s="2111"/>
      <c r="Q75" s="2111"/>
      <c r="R75" s="2111"/>
      <c r="S75" s="2111"/>
      <c r="T75" s="2111"/>
      <c r="U75" s="2111"/>
      <c r="V75" s="2111" t="s">
        <v>754</v>
      </c>
      <c r="W75" s="2111"/>
      <c r="X75" s="2111"/>
      <c r="Y75" s="2111"/>
      <c r="Z75" s="2111"/>
      <c r="AA75" s="2111"/>
      <c r="AB75" s="44"/>
    </row>
    <row r="76" spans="2:28" ht="118.5" customHeight="1" x14ac:dyDescent="0.2">
      <c r="B76" s="41"/>
      <c r="C76" s="861" t="s">
        <v>137</v>
      </c>
      <c r="D76" s="2188"/>
      <c r="E76" s="2188"/>
      <c r="F76" s="2188"/>
      <c r="G76" s="2189"/>
      <c r="H76" s="1922">
        <v>3.8999999999999998E-3</v>
      </c>
      <c r="I76" s="1922"/>
      <c r="J76" s="2048">
        <v>5.4999999999999997E-3</v>
      </c>
      <c r="K76" s="1037"/>
      <c r="L76" s="1037"/>
      <c r="M76" s="1037"/>
      <c r="N76" s="2112" t="s">
        <v>759</v>
      </c>
      <c r="O76" s="2112"/>
      <c r="P76" s="2112"/>
      <c r="Q76" s="2112"/>
      <c r="R76" s="2112"/>
      <c r="S76" s="2112"/>
      <c r="T76" s="2112"/>
      <c r="U76" s="2112"/>
      <c r="V76" s="2112" t="s">
        <v>754</v>
      </c>
      <c r="W76" s="2112"/>
      <c r="X76" s="2112"/>
      <c r="Y76" s="2112"/>
      <c r="Z76" s="2112"/>
      <c r="AA76" s="2112"/>
      <c r="AB76" s="44"/>
    </row>
    <row r="77" spans="2:28" x14ac:dyDescent="0.2">
      <c r="B77" s="41"/>
      <c r="C77" s="861" t="s">
        <v>138</v>
      </c>
      <c r="D77" s="2188"/>
      <c r="E77" s="2188"/>
      <c r="F77" s="2188"/>
      <c r="G77" s="2189"/>
      <c r="H77" s="1922">
        <v>2.3999999999999998E-3</v>
      </c>
      <c r="I77" s="1922"/>
      <c r="J77" s="1037"/>
      <c r="K77" s="1037"/>
      <c r="L77" s="1037"/>
      <c r="M77" s="1037"/>
      <c r="N77" s="1037"/>
      <c r="O77" s="1037"/>
      <c r="P77" s="1037"/>
      <c r="Q77" s="1037"/>
      <c r="R77" s="1037"/>
      <c r="S77" s="1037"/>
      <c r="T77" s="1037"/>
      <c r="U77" s="1037"/>
      <c r="V77" s="1037"/>
      <c r="W77" s="1037"/>
      <c r="X77" s="1037"/>
      <c r="Y77" s="1037"/>
      <c r="Z77" s="1037"/>
      <c r="AA77" s="1037"/>
      <c r="AB77" s="44"/>
    </row>
    <row r="78" spans="2:28" x14ac:dyDescent="0.2">
      <c r="B78" s="41"/>
      <c r="C78" s="861" t="s">
        <v>139</v>
      </c>
      <c r="D78" s="2188"/>
      <c r="E78" s="2188"/>
      <c r="F78" s="2188"/>
      <c r="G78" s="2189"/>
      <c r="H78" s="1922">
        <v>2.2000000000000001E-3</v>
      </c>
      <c r="I78" s="1922"/>
      <c r="J78" s="1037"/>
      <c r="K78" s="1037"/>
      <c r="L78" s="1037"/>
      <c r="M78" s="1037"/>
      <c r="N78" s="1037"/>
      <c r="O78" s="1037"/>
      <c r="P78" s="1037"/>
      <c r="Q78" s="1037"/>
      <c r="R78" s="1037"/>
      <c r="S78" s="1037"/>
      <c r="T78" s="1037"/>
      <c r="U78" s="1037"/>
      <c r="V78" s="1037"/>
      <c r="W78" s="1037"/>
      <c r="X78" s="1037"/>
      <c r="Y78" s="1037"/>
      <c r="Z78" s="1037"/>
      <c r="AA78" s="1037"/>
      <c r="AB78" s="44"/>
    </row>
    <row r="79" spans="2:28" x14ac:dyDescent="0.2">
      <c r="B79" s="41"/>
      <c r="C79" s="861" t="s">
        <v>140</v>
      </c>
      <c r="D79" s="2188"/>
      <c r="E79" s="2188"/>
      <c r="F79" s="2188"/>
      <c r="G79" s="2189"/>
      <c r="H79" s="1922">
        <v>4.4999999999999997E-3</v>
      </c>
      <c r="I79" s="1922"/>
      <c r="J79" s="1037"/>
      <c r="K79" s="1037"/>
      <c r="L79" s="1037"/>
      <c r="M79" s="1037"/>
      <c r="N79" s="1037"/>
      <c r="O79" s="1037"/>
      <c r="P79" s="1037"/>
      <c r="Q79" s="1037"/>
      <c r="R79" s="1037"/>
      <c r="S79" s="1037"/>
      <c r="T79" s="1037"/>
      <c r="U79" s="1037"/>
      <c r="V79" s="1037"/>
      <c r="W79" s="1037"/>
      <c r="X79" s="1037"/>
      <c r="Y79" s="1037"/>
      <c r="Z79" s="1037"/>
      <c r="AA79" s="1037"/>
      <c r="AB79" s="44"/>
    </row>
    <row r="80" spans="2:28" x14ac:dyDescent="0.2">
      <c r="B80" s="41"/>
      <c r="C80" s="861" t="s">
        <v>141</v>
      </c>
      <c r="D80" s="2188"/>
      <c r="E80" s="2188"/>
      <c r="F80" s="2188"/>
      <c r="G80" s="2189"/>
      <c r="H80" s="1922">
        <v>5.5999999999999999E-3</v>
      </c>
      <c r="I80" s="1922"/>
      <c r="J80" s="1037"/>
      <c r="K80" s="1037"/>
      <c r="L80" s="1037"/>
      <c r="M80" s="1037"/>
      <c r="N80" s="1037"/>
      <c r="O80" s="1037"/>
      <c r="P80" s="1037"/>
      <c r="Q80" s="1037"/>
      <c r="R80" s="1037"/>
      <c r="S80" s="1037"/>
      <c r="T80" s="1037"/>
      <c r="U80" s="1037"/>
      <c r="V80" s="1037"/>
      <c r="W80" s="1037"/>
      <c r="X80" s="1037"/>
      <c r="Y80" s="1037"/>
      <c r="Z80" s="1037"/>
      <c r="AA80" s="1037"/>
      <c r="AB80" s="44"/>
    </row>
    <row r="81" spans="2:28" x14ac:dyDescent="0.2">
      <c r="B81" s="41"/>
      <c r="C81" s="861" t="s">
        <v>142</v>
      </c>
      <c r="D81" s="2188"/>
      <c r="E81" s="2188"/>
      <c r="F81" s="2188"/>
      <c r="G81" s="2189"/>
      <c r="H81" s="1922">
        <v>4.4999999999999997E-3</v>
      </c>
      <c r="I81" s="1922"/>
      <c r="J81" s="1037"/>
      <c r="K81" s="1037"/>
      <c r="L81" s="1037"/>
      <c r="M81" s="1037"/>
      <c r="N81" s="1037"/>
      <c r="O81" s="1037"/>
      <c r="P81" s="1037"/>
      <c r="Q81" s="1037"/>
      <c r="R81" s="1037"/>
      <c r="S81" s="1037"/>
      <c r="T81" s="1037"/>
      <c r="U81" s="1037"/>
      <c r="V81" s="1037"/>
      <c r="W81" s="1037"/>
      <c r="X81" s="1037"/>
      <c r="Y81" s="1037"/>
      <c r="Z81" s="1037"/>
      <c r="AA81" s="1037"/>
      <c r="AB81" s="44"/>
    </row>
    <row r="82" spans="2:28" ht="15.75" customHeight="1" x14ac:dyDescent="0.2">
      <c r="B82" s="41"/>
      <c r="C82" s="861" t="s">
        <v>143</v>
      </c>
      <c r="D82" s="2188"/>
      <c r="E82" s="2188"/>
      <c r="F82" s="2188"/>
      <c r="G82" s="2189"/>
      <c r="H82" s="1922">
        <v>3.8999999999999998E-3</v>
      </c>
      <c r="I82" s="1922"/>
      <c r="J82" s="1037"/>
      <c r="K82" s="1037"/>
      <c r="L82" s="1037"/>
      <c r="M82" s="1037"/>
      <c r="N82" s="1037"/>
      <c r="O82" s="1037"/>
      <c r="P82" s="1037"/>
      <c r="Q82" s="1037"/>
      <c r="R82" s="1037"/>
      <c r="S82" s="1037"/>
      <c r="T82" s="1037"/>
      <c r="U82" s="1037"/>
      <c r="V82" s="1037"/>
      <c r="W82" s="1037"/>
      <c r="X82" s="1037"/>
      <c r="Y82" s="1037"/>
      <c r="Z82" s="1037"/>
      <c r="AA82" s="1037"/>
      <c r="AB82" s="44"/>
    </row>
    <row r="83" spans="2:28" x14ac:dyDescent="0.2">
      <c r="B83" s="45"/>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46"/>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05"/>
  <sheetViews>
    <sheetView view="pageBreakPreview" topLeftCell="A3" zoomScaleNormal="100" zoomScaleSheetLayoutView="100" zoomScalePageLayoutView="70" workbookViewId="0">
      <selection activeCell="I18" sqref="I18:AA18"/>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8.5703125" style="47" customWidth="1"/>
    <col min="9" max="9" width="14.5703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760</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761</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762</v>
      </c>
      <c r="S11" s="623"/>
      <c r="T11" s="623"/>
      <c r="U11" s="624"/>
      <c r="V11" s="598">
        <v>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2202" t="s">
        <v>763</v>
      </c>
      <c r="J13" s="2203"/>
      <c r="K13" s="2203"/>
      <c r="L13" s="2203"/>
      <c r="M13" s="2203"/>
      <c r="N13" s="2203"/>
      <c r="O13" s="2203"/>
      <c r="P13" s="2203"/>
      <c r="Q13" s="2203"/>
      <c r="R13" s="2203"/>
      <c r="S13" s="2204"/>
      <c r="T13" s="599" t="s">
        <v>13</v>
      </c>
      <c r="U13" s="600"/>
      <c r="V13" s="600"/>
      <c r="W13" s="600"/>
      <c r="X13" s="600"/>
      <c r="Y13" s="600"/>
      <c r="Z13" s="600"/>
      <c r="AA13" s="601"/>
      <c r="AB13" s="22"/>
    </row>
    <row r="14" spans="2:28" ht="52.5" customHeight="1" thickBot="1" x14ac:dyDescent="0.25">
      <c r="B14" s="14"/>
      <c r="C14" s="602"/>
      <c r="D14" s="603"/>
      <c r="E14" s="603"/>
      <c r="F14" s="603"/>
      <c r="G14" s="603"/>
      <c r="H14" s="604"/>
      <c r="I14" s="1757"/>
      <c r="J14" s="1758"/>
      <c r="K14" s="1758"/>
      <c r="L14" s="1758"/>
      <c r="M14" s="1758"/>
      <c r="N14" s="1758"/>
      <c r="O14" s="1758"/>
      <c r="P14" s="1758"/>
      <c r="Q14" s="1758"/>
      <c r="R14" s="1758"/>
      <c r="S14" s="1759"/>
      <c r="T14" s="611" t="s">
        <v>209</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45" customHeight="1" thickBot="1" x14ac:dyDescent="0.25">
      <c r="B16" s="14"/>
      <c r="C16" s="558" t="s">
        <v>15</v>
      </c>
      <c r="D16" s="559"/>
      <c r="E16" s="559"/>
      <c r="F16" s="559"/>
      <c r="G16" s="559"/>
      <c r="H16" s="560"/>
      <c r="I16" s="561" t="s">
        <v>764</v>
      </c>
      <c r="J16" s="562"/>
      <c r="K16" s="562"/>
      <c r="L16" s="562"/>
      <c r="M16" s="562"/>
      <c r="N16" s="562"/>
      <c r="O16" s="562"/>
      <c r="P16" s="562"/>
      <c r="Q16" s="562"/>
      <c r="R16" s="562"/>
      <c r="S16" s="562"/>
      <c r="T16" s="562"/>
      <c r="U16" s="562"/>
      <c r="V16" s="562"/>
      <c r="W16" s="562"/>
      <c r="X16" s="562"/>
      <c r="Y16" s="562"/>
      <c r="Z16" s="562"/>
      <c r="AA16" s="563"/>
      <c r="AB16" s="22"/>
    </row>
    <row r="17" spans="2:31"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31" ht="71.25" customHeight="1" thickBot="1" x14ac:dyDescent="0.25">
      <c r="B18" s="14"/>
      <c r="C18" s="558" t="s">
        <v>17</v>
      </c>
      <c r="D18" s="559"/>
      <c r="E18" s="559"/>
      <c r="F18" s="559"/>
      <c r="G18" s="559"/>
      <c r="H18" s="560"/>
      <c r="I18" s="561" t="s">
        <v>765</v>
      </c>
      <c r="J18" s="562"/>
      <c r="K18" s="562"/>
      <c r="L18" s="562"/>
      <c r="M18" s="562"/>
      <c r="N18" s="562"/>
      <c r="O18" s="562"/>
      <c r="P18" s="562"/>
      <c r="Q18" s="562"/>
      <c r="R18" s="562"/>
      <c r="S18" s="562"/>
      <c r="T18" s="562"/>
      <c r="U18" s="562"/>
      <c r="V18" s="562"/>
      <c r="W18" s="562"/>
      <c r="X18" s="562"/>
      <c r="Y18" s="562"/>
      <c r="Z18" s="562"/>
      <c r="AA18" s="563"/>
      <c r="AB18" s="22"/>
    </row>
    <row r="19" spans="2:31"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31" ht="22.5" customHeight="1" x14ac:dyDescent="0.2">
      <c r="B20" s="14"/>
      <c r="C20" s="583" t="s">
        <v>19</v>
      </c>
      <c r="D20" s="584"/>
      <c r="E20" s="584"/>
      <c r="F20" s="584"/>
      <c r="G20" s="584"/>
      <c r="H20" s="585"/>
      <c r="I20" s="1676" t="s">
        <v>766</v>
      </c>
      <c r="J20" s="1677"/>
      <c r="K20" s="1677"/>
      <c r="L20" s="1678"/>
      <c r="M20" s="574" t="s">
        <v>21</v>
      </c>
      <c r="N20" s="575"/>
      <c r="O20" s="575"/>
      <c r="P20" s="575"/>
      <c r="Q20" s="575"/>
      <c r="R20" s="575"/>
      <c r="S20" s="576"/>
      <c r="T20" s="574" t="s">
        <v>22</v>
      </c>
      <c r="U20" s="575"/>
      <c r="V20" s="575"/>
      <c r="W20" s="575"/>
      <c r="X20" s="575"/>
      <c r="Y20" s="575"/>
      <c r="Z20" s="575"/>
      <c r="AA20" s="576"/>
      <c r="AB20" s="22"/>
    </row>
    <row r="21" spans="2:31" ht="30.75" customHeight="1" thickBot="1" x14ac:dyDescent="0.25">
      <c r="B21" s="14"/>
      <c r="C21" s="586"/>
      <c r="D21" s="587"/>
      <c r="E21" s="587"/>
      <c r="F21" s="587"/>
      <c r="G21" s="587"/>
      <c r="H21" s="588"/>
      <c r="I21" s="1679"/>
      <c r="J21" s="1680"/>
      <c r="K21" s="1680"/>
      <c r="L21" s="1681"/>
      <c r="M21" s="2205" t="s">
        <v>433</v>
      </c>
      <c r="N21" s="2206"/>
      <c r="O21" s="2206"/>
      <c r="P21" s="2206"/>
      <c r="Q21" s="2206"/>
      <c r="R21" s="2206"/>
      <c r="S21" s="2207"/>
      <c r="T21" s="2087" t="s">
        <v>767</v>
      </c>
      <c r="U21" s="2088"/>
      <c r="V21" s="2088"/>
      <c r="W21" s="2088"/>
      <c r="X21" s="2088"/>
      <c r="Y21" s="2088"/>
      <c r="Z21" s="2088"/>
      <c r="AA21" s="2089"/>
      <c r="AB21" s="22"/>
    </row>
    <row r="22" spans="2:31"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31"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31" ht="55.5" customHeight="1" thickBot="1" x14ac:dyDescent="0.25">
      <c r="B24" s="14"/>
      <c r="C24" s="577" t="s">
        <v>768</v>
      </c>
      <c r="D24" s="578"/>
      <c r="E24" s="578"/>
      <c r="F24" s="578"/>
      <c r="G24" s="578"/>
      <c r="H24" s="578"/>
      <c r="I24" s="579"/>
      <c r="J24" s="577" t="s">
        <v>769</v>
      </c>
      <c r="K24" s="578"/>
      <c r="L24" s="578"/>
      <c r="M24" s="578"/>
      <c r="N24" s="578"/>
      <c r="O24" s="578"/>
      <c r="P24" s="579"/>
      <c r="Q24" s="580" t="s">
        <v>770</v>
      </c>
      <c r="R24" s="581"/>
      <c r="S24" s="581"/>
      <c r="T24" s="581"/>
      <c r="U24" s="581"/>
      <c r="V24" s="581"/>
      <c r="W24" s="581"/>
      <c r="X24" s="581"/>
      <c r="Y24" s="581"/>
      <c r="Z24" s="581"/>
      <c r="AA24" s="582"/>
      <c r="AB24" s="22"/>
    </row>
    <row r="25" spans="2:31"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31" ht="123" customHeight="1" thickBot="1" x14ac:dyDescent="0.25">
      <c r="B26" s="14"/>
      <c r="C26" s="558" t="s">
        <v>31</v>
      </c>
      <c r="D26" s="559"/>
      <c r="E26" s="559"/>
      <c r="F26" s="559"/>
      <c r="G26" s="559"/>
      <c r="H26" s="560"/>
      <c r="I26" s="1525" t="s">
        <v>771</v>
      </c>
      <c r="J26" s="1526"/>
      <c r="K26" s="1526"/>
      <c r="L26" s="1526"/>
      <c r="M26" s="1526"/>
      <c r="N26" s="1526"/>
      <c r="O26" s="1526"/>
      <c r="P26" s="1526"/>
      <c r="Q26" s="1526"/>
      <c r="R26" s="1526"/>
      <c r="S26" s="1526"/>
      <c r="T26" s="1526"/>
      <c r="U26" s="1526"/>
      <c r="V26" s="1526"/>
      <c r="W26" s="1526"/>
      <c r="X26" s="1526"/>
      <c r="Y26" s="1526"/>
      <c r="Z26" s="1526"/>
      <c r="AA26" s="1527"/>
      <c r="AB26" s="22"/>
    </row>
    <row r="27" spans="2:31"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c r="AE27" s="47" t="s">
        <v>772</v>
      </c>
    </row>
    <row r="28" spans="2:31" ht="53.25" customHeight="1" thickBot="1" x14ac:dyDescent="0.25">
      <c r="B28" s="14"/>
      <c r="C28" s="558" t="s">
        <v>32</v>
      </c>
      <c r="D28" s="559"/>
      <c r="E28" s="559"/>
      <c r="F28" s="559"/>
      <c r="G28" s="559"/>
      <c r="H28" s="560"/>
      <c r="I28" s="855">
        <v>4</v>
      </c>
      <c r="J28" s="561"/>
      <c r="K28" s="565" t="s">
        <v>33</v>
      </c>
      <c r="L28" s="566"/>
      <c r="M28" s="566"/>
      <c r="N28" s="567"/>
      <c r="O28" s="568" t="s">
        <v>34</v>
      </c>
      <c r="P28" s="569"/>
      <c r="Q28" s="569"/>
      <c r="R28" s="570"/>
      <c r="S28" s="166"/>
      <c r="T28" s="569" t="s">
        <v>35</v>
      </c>
      <c r="U28" s="569"/>
      <c r="V28" s="570"/>
      <c r="W28" s="49" t="s">
        <v>94</v>
      </c>
      <c r="X28" s="571" t="s">
        <v>37</v>
      </c>
      <c r="Y28" s="572"/>
      <c r="Z28" s="573"/>
      <c r="AA28" s="50"/>
      <c r="AB28" s="22"/>
    </row>
    <row r="29" spans="2:31" ht="15" thickBot="1" x14ac:dyDescent="0.25">
      <c r="B29" s="14"/>
      <c r="C29" s="15"/>
      <c r="D29" s="15"/>
      <c r="E29" s="15"/>
      <c r="F29" s="15"/>
      <c r="G29" s="15"/>
      <c r="H29" s="15"/>
      <c r="I29" s="15"/>
      <c r="J29" s="15"/>
      <c r="K29" s="15"/>
      <c r="L29" s="15"/>
      <c r="M29" s="15"/>
      <c r="N29" s="15"/>
      <c r="O29" s="15"/>
      <c r="P29" s="15"/>
      <c r="Q29" s="15"/>
      <c r="R29" s="15"/>
      <c r="S29" s="15"/>
      <c r="T29" s="15"/>
      <c r="U29" s="15"/>
      <c r="V29" s="15"/>
      <c r="W29" s="15" t="s">
        <v>773</v>
      </c>
      <c r="X29" s="15"/>
      <c r="Y29" s="15"/>
      <c r="Z29" s="15"/>
      <c r="AA29" s="15"/>
      <c r="AB29" s="22"/>
    </row>
    <row r="30" spans="2:31"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31"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31" ht="15" customHeight="1" thickBot="1" x14ac:dyDescent="0.25">
      <c r="B32" s="14"/>
      <c r="C32" s="547"/>
      <c r="D32" s="548"/>
      <c r="E32" s="548"/>
      <c r="F32" s="548"/>
      <c r="G32" s="548"/>
      <c r="H32" s="548"/>
      <c r="I32" s="548"/>
      <c r="J32" s="549"/>
      <c r="K32" s="537">
        <v>0</v>
      </c>
      <c r="L32" s="538"/>
      <c r="M32" s="538"/>
      <c r="N32" s="538"/>
      <c r="O32" s="538">
        <v>2.5</v>
      </c>
      <c r="P32" s="538"/>
      <c r="Q32" s="538"/>
      <c r="R32" s="538"/>
      <c r="S32" s="538">
        <v>2.6</v>
      </c>
      <c r="T32" s="538"/>
      <c r="U32" s="538" t="s">
        <v>774</v>
      </c>
      <c r="V32" s="538"/>
      <c r="W32" s="538"/>
      <c r="X32" s="538">
        <v>4</v>
      </c>
      <c r="Y32" s="538"/>
      <c r="Z32" s="538">
        <v>5</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72" customHeight="1" thickBot="1" x14ac:dyDescent="0.25">
      <c r="B35" s="20"/>
      <c r="C35" s="877" t="s">
        <v>45</v>
      </c>
      <c r="D35" s="878"/>
      <c r="E35" s="878"/>
      <c r="F35" s="878"/>
      <c r="G35" s="879"/>
      <c r="H35" s="216" t="s">
        <v>775</v>
      </c>
      <c r="I35" s="216" t="s">
        <v>776</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87" customHeight="1" x14ac:dyDescent="0.2">
      <c r="B36" s="20"/>
      <c r="C36" s="2198" t="s">
        <v>458</v>
      </c>
      <c r="D36" s="2208"/>
      <c r="E36" s="2208"/>
      <c r="F36" s="2208"/>
      <c r="G36" s="2209"/>
      <c r="H36" s="268">
        <v>0</v>
      </c>
      <c r="I36" s="268">
        <v>0</v>
      </c>
      <c r="J36" s="223" t="e">
        <f>+H36/I36</f>
        <v>#DIV/0!</v>
      </c>
      <c r="K36" s="1442" t="s">
        <v>777</v>
      </c>
      <c r="L36" s="1443"/>
      <c r="M36" s="1443"/>
      <c r="N36" s="1443"/>
      <c r="O36" s="1443"/>
      <c r="P36" s="1443"/>
      <c r="Q36" s="1443"/>
      <c r="R36" s="1443"/>
      <c r="S36" s="1443"/>
      <c r="T36" s="1443"/>
      <c r="U36" s="1443"/>
      <c r="V36" s="1443"/>
      <c r="W36" s="1443"/>
      <c r="X36" s="1443"/>
      <c r="Y36" s="1443"/>
      <c r="Z36" s="1443"/>
      <c r="AA36" s="1444"/>
      <c r="AB36" s="22"/>
    </row>
    <row r="37" spans="2:28" s="21" customFormat="1" x14ac:dyDescent="0.2">
      <c r="B37" s="20"/>
      <c r="C37" s="2198" t="s">
        <v>460</v>
      </c>
      <c r="D37" s="2208"/>
      <c r="E37" s="2208"/>
      <c r="F37" s="2208"/>
      <c r="G37" s="2209"/>
      <c r="H37" s="270"/>
      <c r="I37" s="270"/>
      <c r="J37" s="223" t="e">
        <f>+H37/I37</f>
        <v>#DIV/0!</v>
      </c>
      <c r="K37" s="980"/>
      <c r="L37" s="981"/>
      <c r="M37" s="981"/>
      <c r="N37" s="981"/>
      <c r="O37" s="981"/>
      <c r="P37" s="981"/>
      <c r="Q37" s="981"/>
      <c r="R37" s="981"/>
      <c r="S37" s="981"/>
      <c r="T37" s="981"/>
      <c r="U37" s="981"/>
      <c r="V37" s="981"/>
      <c r="W37" s="981"/>
      <c r="X37" s="981"/>
      <c r="Y37" s="981"/>
      <c r="Z37" s="981"/>
      <c r="AA37" s="982"/>
      <c r="AB37" s="22"/>
    </row>
    <row r="38" spans="2:28" s="21" customFormat="1" ht="15" thickBot="1" x14ac:dyDescent="0.25">
      <c r="B38" s="20"/>
      <c r="C38" s="861"/>
      <c r="D38" s="862"/>
      <c r="E38" s="862"/>
      <c r="F38" s="862"/>
      <c r="G38" s="863"/>
      <c r="H38" s="254"/>
      <c r="I38" s="254"/>
      <c r="J38" s="223" t="e">
        <f>+H38/I38</f>
        <v>#DIV/0!</v>
      </c>
      <c r="K38" s="1809"/>
      <c r="L38" s="1810"/>
      <c r="M38" s="1810"/>
      <c r="N38" s="1810"/>
      <c r="O38" s="1810"/>
      <c r="P38" s="1810"/>
      <c r="Q38" s="1810"/>
      <c r="R38" s="1810"/>
      <c r="S38" s="1810"/>
      <c r="T38" s="1810"/>
      <c r="U38" s="1810"/>
      <c r="V38" s="1810"/>
      <c r="W38" s="1810"/>
      <c r="X38" s="1810"/>
      <c r="Y38" s="1810"/>
      <c r="Z38" s="1810"/>
      <c r="AA38" s="1811"/>
      <c r="AB38" s="22"/>
    </row>
    <row r="39" spans="2:28" s="21" customFormat="1" ht="15.75" customHeight="1" thickBot="1" x14ac:dyDescent="0.3">
      <c r="B39" s="20"/>
      <c r="C39" s="908" t="s">
        <v>68</v>
      </c>
      <c r="D39" s="909"/>
      <c r="E39" s="909"/>
      <c r="F39" s="909"/>
      <c r="G39" s="910"/>
      <c r="H39" s="217"/>
      <c r="I39" s="217"/>
      <c r="J39" s="222"/>
      <c r="K39" s="911"/>
      <c r="L39" s="912"/>
      <c r="M39" s="912"/>
      <c r="N39" s="912"/>
      <c r="O39" s="912"/>
      <c r="P39" s="912"/>
      <c r="Q39" s="912"/>
      <c r="R39" s="912"/>
      <c r="S39" s="912"/>
      <c r="T39" s="912"/>
      <c r="U39" s="912"/>
      <c r="V39" s="912"/>
      <c r="W39" s="912"/>
      <c r="X39" s="912"/>
      <c r="Y39" s="912"/>
      <c r="Z39" s="912"/>
      <c r="AA39" s="913"/>
      <c r="AB39" s="22"/>
    </row>
    <row r="40" spans="2:28" s="21" customFormat="1" ht="5.25" customHeight="1" x14ac:dyDescent="0.2">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22"/>
    </row>
    <row r="41" spans="2:28" s="21" customFormat="1" ht="15" thickBot="1" x14ac:dyDescent="0.25">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22"/>
    </row>
    <row r="42" spans="2:28" s="21" customFormat="1" x14ac:dyDescent="0.2">
      <c r="B42" s="20"/>
      <c r="C42" s="651" t="s">
        <v>69</v>
      </c>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3"/>
      <c r="AB42" s="22"/>
    </row>
    <row r="43" spans="2:28" ht="15" thickBot="1" x14ac:dyDescent="0.25">
      <c r="B43" s="14"/>
      <c r="C43" s="983"/>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5"/>
      <c r="AB43" s="22"/>
    </row>
    <row r="44" spans="2:28" x14ac:dyDescent="0.2">
      <c r="B44" s="14"/>
      <c r="C44" s="890"/>
      <c r="D44" s="891"/>
      <c r="E44" s="891"/>
      <c r="F44" s="891"/>
      <c r="G44" s="891"/>
      <c r="H44" s="891"/>
      <c r="I44" s="891"/>
      <c r="J44" s="891"/>
      <c r="K44" s="891"/>
      <c r="L44" s="891"/>
      <c r="M44" s="891"/>
      <c r="N44" s="891"/>
      <c r="O44" s="891"/>
      <c r="P44" s="891"/>
      <c r="Q44" s="891"/>
      <c r="R44" s="891"/>
      <c r="S44" s="891"/>
      <c r="T44" s="891"/>
      <c r="U44" s="891"/>
      <c r="V44" s="891"/>
      <c r="W44" s="891"/>
      <c r="X44" s="891"/>
      <c r="Y44" s="891"/>
      <c r="Z44" s="891"/>
      <c r="AA44" s="892"/>
      <c r="AB44" s="22"/>
    </row>
    <row r="45" spans="2:28"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ht="15" thickBot="1" x14ac:dyDescent="0.25">
      <c r="B56" s="14"/>
      <c r="C56" s="896"/>
      <c r="D56" s="897"/>
      <c r="E56" s="897"/>
      <c r="F56" s="897"/>
      <c r="G56" s="897"/>
      <c r="H56" s="897"/>
      <c r="I56" s="897"/>
      <c r="J56" s="897"/>
      <c r="K56" s="897"/>
      <c r="L56" s="897"/>
      <c r="M56" s="897"/>
      <c r="N56" s="897"/>
      <c r="O56" s="897"/>
      <c r="P56" s="897"/>
      <c r="Q56" s="897"/>
      <c r="R56" s="897"/>
      <c r="S56" s="897"/>
      <c r="T56" s="897"/>
      <c r="U56" s="897"/>
      <c r="V56" s="897"/>
      <c r="W56" s="897"/>
      <c r="X56" s="897"/>
      <c r="Y56" s="897"/>
      <c r="Z56" s="897"/>
      <c r="AA56" s="898"/>
      <c r="AB56" s="22"/>
    </row>
    <row r="57" spans="2:28" x14ac:dyDescent="0.2">
      <c r="B57" s="35"/>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7"/>
    </row>
    <row r="58" spans="2:28" ht="15" thickBot="1" x14ac:dyDescent="0.25">
      <c r="B58" s="38"/>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40"/>
    </row>
    <row r="59" spans="2:28" ht="15.75" x14ac:dyDescent="0.2">
      <c r="B59" s="41"/>
      <c r="C59" s="899" t="s">
        <v>45</v>
      </c>
      <c r="D59" s="900"/>
      <c r="E59" s="900"/>
      <c r="F59" s="900"/>
      <c r="G59" s="901"/>
      <c r="H59" s="899" t="s">
        <v>71</v>
      </c>
      <c r="I59" s="901"/>
      <c r="J59" s="899" t="s">
        <v>72</v>
      </c>
      <c r="K59" s="900"/>
      <c r="L59" s="900"/>
      <c r="M59" s="901"/>
      <c r="N59" s="899" t="s">
        <v>106</v>
      </c>
      <c r="O59" s="900"/>
      <c r="P59" s="900"/>
      <c r="Q59" s="900"/>
      <c r="R59" s="900"/>
      <c r="S59" s="900"/>
      <c r="T59" s="900"/>
      <c r="U59" s="901"/>
      <c r="V59" s="1029" t="s">
        <v>74</v>
      </c>
      <c r="W59" s="1029"/>
      <c r="X59" s="1029"/>
      <c r="Y59" s="1029"/>
      <c r="Z59" s="1029"/>
      <c r="AA59" s="1030"/>
      <c r="AB59" s="42"/>
    </row>
    <row r="60" spans="2:28" ht="15.75" x14ac:dyDescent="0.2">
      <c r="B60" s="43"/>
      <c r="C60" s="902"/>
      <c r="D60" s="903"/>
      <c r="E60" s="903"/>
      <c r="F60" s="903"/>
      <c r="G60" s="904"/>
      <c r="H60" s="902"/>
      <c r="I60" s="904"/>
      <c r="J60" s="902"/>
      <c r="K60" s="903"/>
      <c r="L60" s="903"/>
      <c r="M60" s="904"/>
      <c r="N60" s="902"/>
      <c r="O60" s="903"/>
      <c r="P60" s="903"/>
      <c r="Q60" s="903"/>
      <c r="R60" s="903"/>
      <c r="S60" s="903"/>
      <c r="T60" s="903"/>
      <c r="U60" s="904"/>
      <c r="V60" s="1031"/>
      <c r="W60" s="1031"/>
      <c r="X60" s="1031"/>
      <c r="Y60" s="1031"/>
      <c r="Z60" s="1031"/>
      <c r="AA60" s="1032"/>
      <c r="AB60" s="42"/>
    </row>
    <row r="61" spans="2:28" ht="16.5" thickBot="1" x14ac:dyDescent="0.25">
      <c r="B61" s="43"/>
      <c r="C61" s="902"/>
      <c r="D61" s="903"/>
      <c r="E61" s="903"/>
      <c r="F61" s="903"/>
      <c r="G61" s="904"/>
      <c r="H61" s="902"/>
      <c r="I61" s="904"/>
      <c r="J61" s="902"/>
      <c r="K61" s="903"/>
      <c r="L61" s="903"/>
      <c r="M61" s="904"/>
      <c r="N61" s="905"/>
      <c r="O61" s="906"/>
      <c r="P61" s="906"/>
      <c r="Q61" s="906"/>
      <c r="R61" s="906"/>
      <c r="S61" s="906"/>
      <c r="T61" s="906"/>
      <c r="U61" s="907"/>
      <c r="V61" s="1058"/>
      <c r="W61" s="1058"/>
      <c r="X61" s="1058"/>
      <c r="Y61" s="1058"/>
      <c r="Z61" s="1058"/>
      <c r="AA61" s="1059"/>
      <c r="AB61" s="42"/>
    </row>
    <row r="62" spans="2:28" ht="66.75" customHeight="1" x14ac:dyDescent="0.2">
      <c r="B62" s="41"/>
      <c r="C62" s="2198" t="s">
        <v>458</v>
      </c>
      <c r="D62" s="2208"/>
      <c r="E62" s="2208"/>
      <c r="F62" s="2208"/>
      <c r="G62" s="2209"/>
      <c r="H62" s="2210">
        <v>4.5199999999999996</v>
      </c>
      <c r="I62" s="2210"/>
      <c r="J62" s="2210" t="s">
        <v>697</v>
      </c>
      <c r="K62" s="2210"/>
      <c r="L62" s="2210"/>
      <c r="M62" s="2210"/>
      <c r="N62" s="2211" t="s">
        <v>778</v>
      </c>
      <c r="O62" s="2212"/>
      <c r="P62" s="2212"/>
      <c r="Q62" s="2212"/>
      <c r="R62" s="2212"/>
      <c r="S62" s="2212"/>
      <c r="T62" s="2212"/>
      <c r="U62" s="2213"/>
      <c r="V62" s="2211" t="s">
        <v>779</v>
      </c>
      <c r="W62" s="2212"/>
      <c r="X62" s="2212"/>
      <c r="Y62" s="2212"/>
      <c r="Z62" s="2212"/>
      <c r="AA62" s="2214"/>
      <c r="AB62" s="44"/>
    </row>
    <row r="63" spans="2:28" x14ac:dyDescent="0.2">
      <c r="B63" s="41"/>
      <c r="C63" s="2198" t="s">
        <v>460</v>
      </c>
      <c r="D63" s="2208"/>
      <c r="E63" s="2208"/>
      <c r="F63" s="2208"/>
      <c r="G63" s="2209"/>
      <c r="H63" s="636">
        <v>4.75</v>
      </c>
      <c r="I63" s="636"/>
      <c r="J63" s="636"/>
      <c r="K63" s="636"/>
      <c r="L63" s="636"/>
      <c r="M63" s="636"/>
      <c r="N63" s="961"/>
      <c r="O63" s="962"/>
      <c r="P63" s="962"/>
      <c r="Q63" s="962"/>
      <c r="R63" s="962"/>
      <c r="S63" s="962"/>
      <c r="T63" s="962"/>
      <c r="U63" s="963"/>
      <c r="V63" s="961"/>
      <c r="W63" s="962"/>
      <c r="X63" s="962"/>
      <c r="Y63" s="962"/>
      <c r="Z63" s="962"/>
      <c r="AA63" s="964"/>
      <c r="AB63" s="44"/>
    </row>
    <row r="64" spans="2:28" x14ac:dyDescent="0.2">
      <c r="B64" s="41"/>
      <c r="C64" s="635"/>
      <c r="D64" s="636"/>
      <c r="E64" s="636"/>
      <c r="F64" s="636"/>
      <c r="G64" s="636"/>
      <c r="H64" s="636"/>
      <c r="I64" s="636"/>
      <c r="J64" s="636"/>
      <c r="K64" s="636"/>
      <c r="L64" s="636"/>
      <c r="M64" s="636"/>
      <c r="N64" s="961"/>
      <c r="O64" s="962"/>
      <c r="P64" s="962"/>
      <c r="Q64" s="962"/>
      <c r="R64" s="962"/>
      <c r="S64" s="962"/>
      <c r="T64" s="962"/>
      <c r="U64" s="963"/>
      <c r="V64" s="961"/>
      <c r="W64" s="962"/>
      <c r="X64" s="962"/>
      <c r="Y64" s="962"/>
      <c r="Z64" s="962"/>
      <c r="AA64" s="964"/>
      <c r="AB64" s="44"/>
    </row>
    <row r="65" spans="2:28" ht="15.75" customHeight="1" thickBot="1" x14ac:dyDescent="0.25">
      <c r="B65" s="41"/>
      <c r="C65" s="637"/>
      <c r="D65" s="638"/>
      <c r="E65" s="638"/>
      <c r="F65" s="638"/>
      <c r="G65" s="638"/>
      <c r="H65" s="638"/>
      <c r="I65" s="638"/>
      <c r="J65" s="638"/>
      <c r="K65" s="638"/>
      <c r="L65" s="638"/>
      <c r="M65" s="638"/>
      <c r="N65" s="965"/>
      <c r="O65" s="966"/>
      <c r="P65" s="966"/>
      <c r="Q65" s="966"/>
      <c r="R65" s="966"/>
      <c r="S65" s="966"/>
      <c r="T65" s="966"/>
      <c r="U65" s="967"/>
      <c r="V65" s="965"/>
      <c r="W65" s="966"/>
      <c r="X65" s="966"/>
      <c r="Y65" s="966"/>
      <c r="Z65" s="966"/>
      <c r="AA65" s="968"/>
      <c r="AB65" s="44"/>
    </row>
    <row r="66" spans="2:28" x14ac:dyDescent="0.2">
      <c r="B66" s="45"/>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46"/>
    </row>
    <row r="105" ht="6" customHeight="1" x14ac:dyDescent="0.2"/>
  </sheetData>
  <mergeCells count="95">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05"/>
  <sheetViews>
    <sheetView view="pageBreakPreview" topLeftCell="A31" zoomScaleNormal="100" zoomScaleSheetLayoutView="100" zoomScalePageLayoutView="70" workbookViewId="0">
      <selection activeCell="I36" sqref="I36"/>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8.5703125" style="47" customWidth="1"/>
    <col min="9" max="9" width="14.5703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760</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780</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781</v>
      </c>
      <c r="S11" s="623"/>
      <c r="T11" s="623"/>
      <c r="U11" s="624"/>
      <c r="V11" s="598">
        <v>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2202" t="s">
        <v>782</v>
      </c>
      <c r="J13" s="2203"/>
      <c r="K13" s="2203"/>
      <c r="L13" s="2203"/>
      <c r="M13" s="2203"/>
      <c r="N13" s="2203"/>
      <c r="O13" s="2203"/>
      <c r="P13" s="2203"/>
      <c r="Q13" s="2203"/>
      <c r="R13" s="2203"/>
      <c r="S13" s="2204"/>
      <c r="T13" s="599" t="s">
        <v>13</v>
      </c>
      <c r="U13" s="600"/>
      <c r="V13" s="600"/>
      <c r="W13" s="600"/>
      <c r="X13" s="600"/>
      <c r="Y13" s="600"/>
      <c r="Z13" s="600"/>
      <c r="AA13" s="601"/>
      <c r="AB13" s="22"/>
    </row>
    <row r="14" spans="2:28" ht="54" customHeight="1" thickBot="1" x14ac:dyDescent="0.25">
      <c r="B14" s="14"/>
      <c r="C14" s="602"/>
      <c r="D14" s="603"/>
      <c r="E14" s="603"/>
      <c r="F14" s="603"/>
      <c r="G14" s="603"/>
      <c r="H14" s="604"/>
      <c r="I14" s="1757"/>
      <c r="J14" s="1758"/>
      <c r="K14" s="1758"/>
      <c r="L14" s="1758"/>
      <c r="M14" s="1758"/>
      <c r="N14" s="1758"/>
      <c r="O14" s="1758"/>
      <c r="P14" s="1758"/>
      <c r="Q14" s="1758"/>
      <c r="R14" s="1758"/>
      <c r="S14" s="1759"/>
      <c r="T14" s="611" t="s">
        <v>209</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40.5" customHeight="1" thickBot="1" x14ac:dyDescent="0.25">
      <c r="B16" s="14"/>
      <c r="C16" s="558" t="s">
        <v>15</v>
      </c>
      <c r="D16" s="559"/>
      <c r="E16" s="559"/>
      <c r="F16" s="559"/>
      <c r="G16" s="559"/>
      <c r="H16" s="560"/>
      <c r="I16" s="561" t="s">
        <v>783</v>
      </c>
      <c r="J16" s="562"/>
      <c r="K16" s="562"/>
      <c r="L16" s="562"/>
      <c r="M16" s="562"/>
      <c r="N16" s="562"/>
      <c r="O16" s="562"/>
      <c r="P16" s="562"/>
      <c r="Q16" s="562"/>
      <c r="R16" s="562"/>
      <c r="S16" s="562"/>
      <c r="T16" s="562"/>
      <c r="U16" s="562"/>
      <c r="V16" s="562"/>
      <c r="W16" s="562"/>
      <c r="X16" s="562"/>
      <c r="Y16" s="562"/>
      <c r="Z16" s="562"/>
      <c r="AA16" s="563"/>
      <c r="AB16" s="22"/>
    </row>
    <row r="17" spans="2:31"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31" ht="71.25" customHeight="1" thickBot="1" x14ac:dyDescent="0.25">
      <c r="B18" s="14"/>
      <c r="C18" s="558" t="s">
        <v>17</v>
      </c>
      <c r="D18" s="559"/>
      <c r="E18" s="559"/>
      <c r="F18" s="559"/>
      <c r="G18" s="559"/>
      <c r="H18" s="560"/>
      <c r="I18" s="561" t="s">
        <v>784</v>
      </c>
      <c r="J18" s="562"/>
      <c r="K18" s="562"/>
      <c r="L18" s="562"/>
      <c r="M18" s="562"/>
      <c r="N18" s="562"/>
      <c r="O18" s="562"/>
      <c r="P18" s="562"/>
      <c r="Q18" s="562"/>
      <c r="R18" s="562"/>
      <c r="S18" s="562"/>
      <c r="T18" s="562"/>
      <c r="U18" s="562"/>
      <c r="V18" s="562"/>
      <c r="W18" s="562"/>
      <c r="X18" s="562"/>
      <c r="Y18" s="562"/>
      <c r="Z18" s="562"/>
      <c r="AA18" s="563"/>
      <c r="AB18" s="22"/>
    </row>
    <row r="19" spans="2:31"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31" ht="22.5" customHeight="1" x14ac:dyDescent="0.2">
      <c r="B20" s="14"/>
      <c r="C20" s="583" t="s">
        <v>19</v>
      </c>
      <c r="D20" s="584"/>
      <c r="E20" s="584"/>
      <c r="F20" s="584"/>
      <c r="G20" s="584"/>
      <c r="H20" s="585"/>
      <c r="I20" s="1676" t="s">
        <v>766</v>
      </c>
      <c r="J20" s="1677"/>
      <c r="K20" s="1677"/>
      <c r="L20" s="1678"/>
      <c r="M20" s="574" t="s">
        <v>21</v>
      </c>
      <c r="N20" s="575"/>
      <c r="O20" s="575"/>
      <c r="P20" s="575"/>
      <c r="Q20" s="575"/>
      <c r="R20" s="575"/>
      <c r="S20" s="576"/>
      <c r="T20" s="574" t="s">
        <v>22</v>
      </c>
      <c r="U20" s="575"/>
      <c r="V20" s="575"/>
      <c r="W20" s="575"/>
      <c r="X20" s="575"/>
      <c r="Y20" s="575"/>
      <c r="Z20" s="575"/>
      <c r="AA20" s="576"/>
      <c r="AB20" s="22"/>
    </row>
    <row r="21" spans="2:31" ht="30.75" customHeight="1" thickBot="1" x14ac:dyDescent="0.25">
      <c r="B21" s="14"/>
      <c r="C21" s="586"/>
      <c r="D21" s="587"/>
      <c r="E21" s="587"/>
      <c r="F21" s="587"/>
      <c r="G21" s="587"/>
      <c r="H21" s="588"/>
      <c r="I21" s="1679"/>
      <c r="J21" s="1680"/>
      <c r="K21" s="1680"/>
      <c r="L21" s="1681"/>
      <c r="M21" s="2205" t="s">
        <v>433</v>
      </c>
      <c r="N21" s="2206"/>
      <c r="O21" s="2206"/>
      <c r="P21" s="2206"/>
      <c r="Q21" s="2206"/>
      <c r="R21" s="2206"/>
      <c r="S21" s="2207"/>
      <c r="T21" s="2087" t="s">
        <v>767</v>
      </c>
      <c r="U21" s="2088"/>
      <c r="V21" s="2088"/>
      <c r="W21" s="2088"/>
      <c r="X21" s="2088"/>
      <c r="Y21" s="2088"/>
      <c r="Z21" s="2088"/>
      <c r="AA21" s="2089"/>
      <c r="AB21" s="22"/>
    </row>
    <row r="22" spans="2:31"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31"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31" ht="52.5" customHeight="1" thickBot="1" x14ac:dyDescent="0.25">
      <c r="B24" s="14"/>
      <c r="C24" s="577" t="s">
        <v>785</v>
      </c>
      <c r="D24" s="578"/>
      <c r="E24" s="578"/>
      <c r="F24" s="578"/>
      <c r="G24" s="578"/>
      <c r="H24" s="578"/>
      <c r="I24" s="579"/>
      <c r="J24" s="577" t="s">
        <v>769</v>
      </c>
      <c r="K24" s="578"/>
      <c r="L24" s="578"/>
      <c r="M24" s="578"/>
      <c r="N24" s="578"/>
      <c r="O24" s="578"/>
      <c r="P24" s="579"/>
      <c r="Q24" s="580" t="s">
        <v>770</v>
      </c>
      <c r="R24" s="581"/>
      <c r="S24" s="581"/>
      <c r="T24" s="581"/>
      <c r="U24" s="581"/>
      <c r="V24" s="581"/>
      <c r="W24" s="581"/>
      <c r="X24" s="581"/>
      <c r="Y24" s="581"/>
      <c r="Z24" s="581"/>
      <c r="AA24" s="582"/>
      <c r="AB24" s="22"/>
    </row>
    <row r="25" spans="2:31"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31" ht="123.75" customHeight="1" thickBot="1" x14ac:dyDescent="0.25">
      <c r="B26" s="14"/>
      <c r="C26" s="558" t="s">
        <v>31</v>
      </c>
      <c r="D26" s="559"/>
      <c r="E26" s="559"/>
      <c r="F26" s="559"/>
      <c r="G26" s="559"/>
      <c r="H26" s="560"/>
      <c r="I26" s="1525" t="s">
        <v>786</v>
      </c>
      <c r="J26" s="1526"/>
      <c r="K26" s="1526"/>
      <c r="L26" s="1526"/>
      <c r="M26" s="1526"/>
      <c r="N26" s="1526"/>
      <c r="O26" s="1526"/>
      <c r="P26" s="1526"/>
      <c r="Q26" s="1526"/>
      <c r="R26" s="1526"/>
      <c r="S26" s="1526"/>
      <c r="T26" s="1526"/>
      <c r="U26" s="1526"/>
      <c r="V26" s="1526"/>
      <c r="W26" s="1526"/>
      <c r="X26" s="1526"/>
      <c r="Y26" s="1526"/>
      <c r="Z26" s="1526"/>
      <c r="AA26" s="1527"/>
      <c r="AB26" s="22"/>
    </row>
    <row r="27" spans="2:31"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c r="AE27" s="47" t="s">
        <v>772</v>
      </c>
    </row>
    <row r="28" spans="2:31" ht="53.25" customHeight="1" thickBot="1" x14ac:dyDescent="0.25">
      <c r="B28" s="14"/>
      <c r="C28" s="558" t="s">
        <v>32</v>
      </c>
      <c r="D28" s="559"/>
      <c r="E28" s="559"/>
      <c r="F28" s="559"/>
      <c r="G28" s="559"/>
      <c r="H28" s="560"/>
      <c r="I28" s="855">
        <v>4</v>
      </c>
      <c r="J28" s="561"/>
      <c r="K28" s="565" t="s">
        <v>33</v>
      </c>
      <c r="L28" s="566"/>
      <c r="M28" s="566"/>
      <c r="N28" s="567"/>
      <c r="O28" s="568" t="s">
        <v>34</v>
      </c>
      <c r="P28" s="569"/>
      <c r="Q28" s="569"/>
      <c r="R28" s="570"/>
      <c r="S28" s="166"/>
      <c r="T28" s="569" t="s">
        <v>35</v>
      </c>
      <c r="U28" s="569"/>
      <c r="V28" s="570"/>
      <c r="W28" s="49" t="s">
        <v>94</v>
      </c>
      <c r="X28" s="571" t="s">
        <v>37</v>
      </c>
      <c r="Y28" s="572"/>
      <c r="Z28" s="573"/>
      <c r="AA28" s="50"/>
      <c r="AB28" s="22"/>
    </row>
    <row r="29" spans="2:31" ht="15" thickBot="1" x14ac:dyDescent="0.25">
      <c r="B29" s="14"/>
      <c r="C29" s="15"/>
      <c r="D29" s="15"/>
      <c r="E29" s="15"/>
      <c r="F29" s="15"/>
      <c r="G29" s="15"/>
      <c r="H29" s="15"/>
      <c r="I29" s="15"/>
      <c r="J29" s="15"/>
      <c r="K29" s="15"/>
      <c r="L29" s="15"/>
      <c r="M29" s="15"/>
      <c r="N29" s="15"/>
      <c r="O29" s="15"/>
      <c r="P29" s="15"/>
      <c r="Q29" s="15"/>
      <c r="R29" s="15"/>
      <c r="S29" s="15"/>
      <c r="T29" s="15"/>
      <c r="U29" s="15"/>
      <c r="V29" s="15"/>
      <c r="W29" s="15" t="s">
        <v>773</v>
      </c>
      <c r="X29" s="15"/>
      <c r="Y29" s="15"/>
      <c r="Z29" s="15"/>
      <c r="AA29" s="15"/>
      <c r="AB29" s="22"/>
    </row>
    <row r="30" spans="2:31"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31"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31" ht="15" customHeight="1" thickBot="1" x14ac:dyDescent="0.25">
      <c r="B32" s="14"/>
      <c r="C32" s="547"/>
      <c r="D32" s="548"/>
      <c r="E32" s="548"/>
      <c r="F32" s="548"/>
      <c r="G32" s="548"/>
      <c r="H32" s="548"/>
      <c r="I32" s="548"/>
      <c r="J32" s="549"/>
      <c r="K32" s="2215">
        <v>0</v>
      </c>
      <c r="L32" s="1781"/>
      <c r="M32" s="1781"/>
      <c r="N32" s="1781"/>
      <c r="O32" s="538">
        <v>2.5</v>
      </c>
      <c r="P32" s="538"/>
      <c r="Q32" s="538"/>
      <c r="R32" s="538"/>
      <c r="S32" s="538">
        <v>2.6</v>
      </c>
      <c r="T32" s="538"/>
      <c r="U32" s="538" t="s">
        <v>774</v>
      </c>
      <c r="V32" s="538"/>
      <c r="W32" s="538"/>
      <c r="X32" s="538">
        <v>4</v>
      </c>
      <c r="Y32" s="538"/>
      <c r="Z32" s="538">
        <v>5</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72" customHeight="1" thickBot="1" x14ac:dyDescent="0.25">
      <c r="B35" s="20"/>
      <c r="C35" s="877" t="s">
        <v>45</v>
      </c>
      <c r="D35" s="878"/>
      <c r="E35" s="878"/>
      <c r="F35" s="878"/>
      <c r="G35" s="879"/>
      <c r="H35" s="216" t="s">
        <v>775</v>
      </c>
      <c r="I35" s="216" t="s">
        <v>787</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136.5" customHeight="1" x14ac:dyDescent="0.2">
      <c r="B36" s="20"/>
      <c r="C36" s="2198" t="s">
        <v>458</v>
      </c>
      <c r="D36" s="2208"/>
      <c r="E36" s="2208"/>
      <c r="F36" s="2208"/>
      <c r="G36" s="2209"/>
      <c r="H36" s="268">
        <v>0</v>
      </c>
      <c r="I36" s="268">
        <v>0</v>
      </c>
      <c r="J36" s="223" t="e">
        <f>+H36/I36</f>
        <v>#DIV/0!</v>
      </c>
      <c r="K36" s="1442" t="s">
        <v>788</v>
      </c>
      <c r="L36" s="1443"/>
      <c r="M36" s="1443"/>
      <c r="N36" s="1443"/>
      <c r="O36" s="1443"/>
      <c r="P36" s="1443"/>
      <c r="Q36" s="1443"/>
      <c r="R36" s="1443"/>
      <c r="S36" s="1443"/>
      <c r="T36" s="1443"/>
      <c r="U36" s="1443"/>
      <c r="V36" s="1443"/>
      <c r="W36" s="1443"/>
      <c r="X36" s="1443"/>
      <c r="Y36" s="1443"/>
      <c r="Z36" s="1443"/>
      <c r="AA36" s="1444"/>
      <c r="AB36" s="22"/>
    </row>
    <row r="37" spans="2:28" s="21" customFormat="1" x14ac:dyDescent="0.2">
      <c r="B37" s="20"/>
      <c r="C37" s="2198" t="s">
        <v>460</v>
      </c>
      <c r="D37" s="2208"/>
      <c r="E37" s="2208"/>
      <c r="F37" s="2208"/>
      <c r="G37" s="2209"/>
      <c r="H37" s="270"/>
      <c r="I37" s="270"/>
      <c r="J37" s="223" t="e">
        <f>+H37/I37</f>
        <v>#DIV/0!</v>
      </c>
      <c r="K37" s="980"/>
      <c r="L37" s="981"/>
      <c r="M37" s="981"/>
      <c r="N37" s="981"/>
      <c r="O37" s="981"/>
      <c r="P37" s="981"/>
      <c r="Q37" s="981"/>
      <c r="R37" s="981"/>
      <c r="S37" s="981"/>
      <c r="T37" s="981"/>
      <c r="U37" s="981"/>
      <c r="V37" s="981"/>
      <c r="W37" s="981"/>
      <c r="X37" s="981"/>
      <c r="Y37" s="981"/>
      <c r="Z37" s="981"/>
      <c r="AA37" s="982"/>
      <c r="AB37" s="22"/>
    </row>
    <row r="38" spans="2:28" s="21" customFormat="1" ht="15" thickBot="1" x14ac:dyDescent="0.25">
      <c r="B38" s="20"/>
      <c r="C38" s="861"/>
      <c r="D38" s="862"/>
      <c r="E38" s="862"/>
      <c r="F38" s="862"/>
      <c r="G38" s="863"/>
      <c r="H38" s="254"/>
      <c r="I38" s="254"/>
      <c r="J38" s="223" t="e">
        <f>+H38/I38</f>
        <v>#DIV/0!</v>
      </c>
      <c r="K38" s="1809"/>
      <c r="L38" s="1810"/>
      <c r="M38" s="1810"/>
      <c r="N38" s="1810"/>
      <c r="O38" s="1810"/>
      <c r="P38" s="1810"/>
      <c r="Q38" s="1810"/>
      <c r="R38" s="1810"/>
      <c r="S38" s="1810"/>
      <c r="T38" s="1810"/>
      <c r="U38" s="1810"/>
      <c r="V38" s="1810"/>
      <c r="W38" s="1810"/>
      <c r="X38" s="1810"/>
      <c r="Y38" s="1810"/>
      <c r="Z38" s="1810"/>
      <c r="AA38" s="1811"/>
      <c r="AB38" s="22"/>
    </row>
    <row r="39" spans="2:28" s="21" customFormat="1" ht="15.75" customHeight="1" thickBot="1" x14ac:dyDescent="0.3">
      <c r="B39" s="20"/>
      <c r="C39" s="908" t="s">
        <v>68</v>
      </c>
      <c r="D39" s="909"/>
      <c r="E39" s="909"/>
      <c r="F39" s="909"/>
      <c r="G39" s="910"/>
      <c r="H39" s="217"/>
      <c r="I39" s="217"/>
      <c r="J39" s="222"/>
      <c r="K39" s="911"/>
      <c r="L39" s="912"/>
      <c r="M39" s="912"/>
      <c r="N39" s="912"/>
      <c r="O39" s="912"/>
      <c r="P39" s="912"/>
      <c r="Q39" s="912"/>
      <c r="R39" s="912"/>
      <c r="S39" s="912"/>
      <c r="T39" s="912"/>
      <c r="U39" s="912"/>
      <c r="V39" s="912"/>
      <c r="W39" s="912"/>
      <c r="X39" s="912"/>
      <c r="Y39" s="912"/>
      <c r="Z39" s="912"/>
      <c r="AA39" s="913"/>
      <c r="AB39" s="22"/>
    </row>
    <row r="40" spans="2:28" s="21" customFormat="1" ht="5.25" customHeight="1" x14ac:dyDescent="0.2">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22"/>
    </row>
    <row r="41" spans="2:28" s="21" customFormat="1" ht="15" thickBot="1" x14ac:dyDescent="0.25">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22"/>
    </row>
    <row r="42" spans="2:28" s="21" customFormat="1" x14ac:dyDescent="0.2">
      <c r="B42" s="20"/>
      <c r="C42" s="651" t="s">
        <v>69</v>
      </c>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3"/>
      <c r="AB42" s="22"/>
    </row>
    <row r="43" spans="2:28" ht="15" thickBot="1" x14ac:dyDescent="0.25">
      <c r="B43" s="14"/>
      <c r="C43" s="983"/>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5"/>
      <c r="AB43" s="22"/>
    </row>
    <row r="44" spans="2:28" x14ac:dyDescent="0.2">
      <c r="B44" s="14"/>
      <c r="C44" s="890"/>
      <c r="D44" s="891"/>
      <c r="E44" s="891"/>
      <c r="F44" s="891"/>
      <c r="G44" s="891"/>
      <c r="H44" s="891"/>
      <c r="I44" s="891"/>
      <c r="J44" s="891"/>
      <c r="K44" s="891"/>
      <c r="L44" s="891"/>
      <c r="M44" s="891"/>
      <c r="N44" s="891"/>
      <c r="O44" s="891"/>
      <c r="P44" s="891"/>
      <c r="Q44" s="891"/>
      <c r="R44" s="891"/>
      <c r="S44" s="891"/>
      <c r="T44" s="891"/>
      <c r="U44" s="891"/>
      <c r="V44" s="891"/>
      <c r="W44" s="891"/>
      <c r="X44" s="891"/>
      <c r="Y44" s="891"/>
      <c r="Z44" s="891"/>
      <c r="AA44" s="892"/>
      <c r="AB44" s="22"/>
    </row>
    <row r="45" spans="2:28"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ht="15" thickBot="1" x14ac:dyDescent="0.25">
      <c r="B56" s="14"/>
      <c r="C56" s="896"/>
      <c r="D56" s="897"/>
      <c r="E56" s="897"/>
      <c r="F56" s="897"/>
      <c r="G56" s="897"/>
      <c r="H56" s="897"/>
      <c r="I56" s="897"/>
      <c r="J56" s="897"/>
      <c r="K56" s="897"/>
      <c r="L56" s="897"/>
      <c r="M56" s="897"/>
      <c r="N56" s="897"/>
      <c r="O56" s="897"/>
      <c r="P56" s="897"/>
      <c r="Q56" s="897"/>
      <c r="R56" s="897"/>
      <c r="S56" s="897"/>
      <c r="T56" s="897"/>
      <c r="U56" s="897"/>
      <c r="V56" s="897"/>
      <c r="W56" s="897"/>
      <c r="X56" s="897"/>
      <c r="Y56" s="897"/>
      <c r="Z56" s="897"/>
      <c r="AA56" s="898"/>
      <c r="AB56" s="22"/>
    </row>
    <row r="57" spans="2:28" x14ac:dyDescent="0.2">
      <c r="B57" s="35"/>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7"/>
    </row>
    <row r="58" spans="2:28" ht="15" thickBot="1" x14ac:dyDescent="0.25">
      <c r="B58" s="38"/>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40"/>
    </row>
    <row r="59" spans="2:28" ht="15.75" x14ac:dyDescent="0.2">
      <c r="B59" s="41"/>
      <c r="C59" s="899" t="s">
        <v>45</v>
      </c>
      <c r="D59" s="900"/>
      <c r="E59" s="900"/>
      <c r="F59" s="900"/>
      <c r="G59" s="901"/>
      <c r="H59" s="899" t="s">
        <v>71</v>
      </c>
      <c r="I59" s="901"/>
      <c r="J59" s="899" t="s">
        <v>72</v>
      </c>
      <c r="K59" s="900"/>
      <c r="L59" s="900"/>
      <c r="M59" s="901"/>
      <c r="N59" s="899" t="s">
        <v>106</v>
      </c>
      <c r="O59" s="900"/>
      <c r="P59" s="900"/>
      <c r="Q59" s="900"/>
      <c r="R59" s="900"/>
      <c r="S59" s="900"/>
      <c r="T59" s="900"/>
      <c r="U59" s="901"/>
      <c r="V59" s="1029" t="s">
        <v>74</v>
      </c>
      <c r="W59" s="1029"/>
      <c r="X59" s="1029"/>
      <c r="Y59" s="1029"/>
      <c r="Z59" s="1029"/>
      <c r="AA59" s="1030"/>
      <c r="AB59" s="42"/>
    </row>
    <row r="60" spans="2:28" ht="15.75" x14ac:dyDescent="0.2">
      <c r="B60" s="43"/>
      <c r="C60" s="902"/>
      <c r="D60" s="903"/>
      <c r="E60" s="903"/>
      <c r="F60" s="903"/>
      <c r="G60" s="904"/>
      <c r="H60" s="902"/>
      <c r="I60" s="904"/>
      <c r="J60" s="902"/>
      <c r="K60" s="903"/>
      <c r="L60" s="903"/>
      <c r="M60" s="904"/>
      <c r="N60" s="902"/>
      <c r="O60" s="903"/>
      <c r="P60" s="903"/>
      <c r="Q60" s="903"/>
      <c r="R60" s="903"/>
      <c r="S60" s="903"/>
      <c r="T60" s="903"/>
      <c r="U60" s="904"/>
      <c r="V60" s="1031"/>
      <c r="W60" s="1031"/>
      <c r="X60" s="1031"/>
      <c r="Y60" s="1031"/>
      <c r="Z60" s="1031"/>
      <c r="AA60" s="1032"/>
      <c r="AB60" s="42"/>
    </row>
    <row r="61" spans="2:28" ht="16.5" thickBot="1" x14ac:dyDescent="0.25">
      <c r="B61" s="43"/>
      <c r="C61" s="902"/>
      <c r="D61" s="903"/>
      <c r="E61" s="903"/>
      <c r="F61" s="903"/>
      <c r="G61" s="904"/>
      <c r="H61" s="902"/>
      <c r="I61" s="904"/>
      <c r="J61" s="902"/>
      <c r="K61" s="903"/>
      <c r="L61" s="903"/>
      <c r="M61" s="904"/>
      <c r="N61" s="905"/>
      <c r="O61" s="906"/>
      <c r="P61" s="906"/>
      <c r="Q61" s="906"/>
      <c r="R61" s="906"/>
      <c r="S61" s="906"/>
      <c r="T61" s="906"/>
      <c r="U61" s="907"/>
      <c r="V61" s="1058"/>
      <c r="W61" s="1058"/>
      <c r="X61" s="1058"/>
      <c r="Y61" s="1058"/>
      <c r="Z61" s="1058"/>
      <c r="AA61" s="1059"/>
      <c r="AB61" s="42"/>
    </row>
    <row r="62" spans="2:28" ht="58.5" customHeight="1" x14ac:dyDescent="0.2">
      <c r="B62" s="41"/>
      <c r="C62" s="2198" t="s">
        <v>458</v>
      </c>
      <c r="D62" s="2208"/>
      <c r="E62" s="2208"/>
      <c r="F62" s="2208"/>
      <c r="G62" s="2209"/>
      <c r="H62" s="952">
        <v>4.57</v>
      </c>
      <c r="I62" s="952"/>
      <c r="J62" s="952" t="s">
        <v>697</v>
      </c>
      <c r="K62" s="952"/>
      <c r="L62" s="952"/>
      <c r="M62" s="952"/>
      <c r="N62" s="2216" t="s">
        <v>789</v>
      </c>
      <c r="O62" s="2217"/>
      <c r="P62" s="2217"/>
      <c r="Q62" s="2217"/>
      <c r="R62" s="2217"/>
      <c r="S62" s="2217"/>
      <c r="T62" s="2217"/>
      <c r="U62" s="2218"/>
      <c r="V62" s="1010" t="s">
        <v>779</v>
      </c>
      <c r="W62" s="1065"/>
      <c r="X62" s="1065"/>
      <c r="Y62" s="1065"/>
      <c r="Z62" s="1065"/>
      <c r="AA62" s="1067"/>
      <c r="AB62" s="44"/>
    </row>
    <row r="63" spans="2:28" x14ac:dyDescent="0.2">
      <c r="B63" s="41"/>
      <c r="C63" s="2198" t="s">
        <v>460</v>
      </c>
      <c r="D63" s="2208"/>
      <c r="E63" s="2208"/>
      <c r="F63" s="2208"/>
      <c r="G63" s="2209"/>
      <c r="H63" s="636">
        <v>4.93</v>
      </c>
      <c r="I63" s="636"/>
      <c r="J63" s="636"/>
      <c r="K63" s="636"/>
      <c r="L63" s="636"/>
      <c r="M63" s="636"/>
      <c r="N63" s="961"/>
      <c r="O63" s="962"/>
      <c r="P63" s="962"/>
      <c r="Q63" s="962"/>
      <c r="R63" s="962"/>
      <c r="S63" s="962"/>
      <c r="T63" s="962"/>
      <c r="U63" s="963"/>
      <c r="V63" s="961"/>
      <c r="W63" s="962"/>
      <c r="X63" s="962"/>
      <c r="Y63" s="962"/>
      <c r="Z63" s="962"/>
      <c r="AA63" s="964"/>
      <c r="AB63" s="44"/>
    </row>
    <row r="64" spans="2:28" x14ac:dyDescent="0.2">
      <c r="B64" s="41"/>
      <c r="C64" s="635"/>
      <c r="D64" s="636"/>
      <c r="E64" s="636"/>
      <c r="F64" s="636"/>
      <c r="G64" s="636"/>
      <c r="H64" s="636"/>
      <c r="I64" s="636"/>
      <c r="J64" s="636"/>
      <c r="K64" s="636"/>
      <c r="L64" s="636"/>
      <c r="M64" s="636"/>
      <c r="N64" s="961"/>
      <c r="O64" s="962"/>
      <c r="P64" s="962"/>
      <c r="Q64" s="962"/>
      <c r="R64" s="962"/>
      <c r="S64" s="962"/>
      <c r="T64" s="962"/>
      <c r="U64" s="963"/>
      <c r="V64" s="961"/>
      <c r="W64" s="962"/>
      <c r="X64" s="962"/>
      <c r="Y64" s="962"/>
      <c r="Z64" s="962"/>
      <c r="AA64" s="964"/>
      <c r="AB64" s="44"/>
    </row>
    <row r="65" spans="2:28" ht="15.75" customHeight="1" thickBot="1" x14ac:dyDescent="0.25">
      <c r="B65" s="41"/>
      <c r="C65" s="637"/>
      <c r="D65" s="638"/>
      <c r="E65" s="638"/>
      <c r="F65" s="638"/>
      <c r="G65" s="638"/>
      <c r="H65" s="638"/>
      <c r="I65" s="638"/>
      <c r="J65" s="638"/>
      <c r="K65" s="638"/>
      <c r="L65" s="638"/>
      <c r="M65" s="638"/>
      <c r="N65" s="965"/>
      <c r="O65" s="966"/>
      <c r="P65" s="966"/>
      <c r="Q65" s="966"/>
      <c r="R65" s="966"/>
      <c r="S65" s="966"/>
      <c r="T65" s="966"/>
      <c r="U65" s="967"/>
      <c r="V65" s="965"/>
      <c r="W65" s="966"/>
      <c r="X65" s="966"/>
      <c r="Y65" s="966"/>
      <c r="Z65" s="966"/>
      <c r="AA65" s="968"/>
      <c r="AB65" s="44"/>
    </row>
    <row r="66" spans="2:28" x14ac:dyDescent="0.2">
      <c r="B66" s="45"/>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46"/>
    </row>
    <row r="105" ht="6" customHeight="1" x14ac:dyDescent="0.2"/>
  </sheetData>
  <mergeCells count="95">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rowBreaks count="1" manualBreakCount="1">
    <brk id="40" min="1" max="25"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3"/>
  <sheetViews>
    <sheetView view="pageBreakPreview" topLeftCell="A4" zoomScaleNormal="100" zoomScaleSheetLayoutView="10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4.710937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790</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791</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792</v>
      </c>
      <c r="S11" s="623"/>
      <c r="T11" s="623"/>
      <c r="U11" s="624"/>
      <c r="V11" s="598">
        <v>1</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793</v>
      </c>
      <c r="J13" s="658"/>
      <c r="K13" s="658"/>
      <c r="L13" s="658"/>
      <c r="M13" s="658"/>
      <c r="N13" s="658"/>
      <c r="O13" s="658"/>
      <c r="P13" s="658"/>
      <c r="Q13" s="658"/>
      <c r="R13" s="658"/>
      <c r="S13" s="659"/>
      <c r="T13" s="599" t="s">
        <v>13</v>
      </c>
      <c r="U13" s="600"/>
      <c r="V13" s="600"/>
      <c r="W13" s="600"/>
      <c r="X13" s="600"/>
      <c r="Y13" s="600"/>
      <c r="Z13" s="600"/>
      <c r="AA13" s="601"/>
      <c r="AB13" s="22"/>
    </row>
    <row r="14" spans="2:28" ht="46.9" customHeight="1" thickBot="1" x14ac:dyDescent="0.25">
      <c r="B14" s="14"/>
      <c r="C14" s="602"/>
      <c r="D14" s="603"/>
      <c r="E14" s="603"/>
      <c r="F14" s="603"/>
      <c r="G14" s="603"/>
      <c r="H14" s="604"/>
      <c r="I14" s="660"/>
      <c r="J14" s="661"/>
      <c r="K14" s="661"/>
      <c r="L14" s="661"/>
      <c r="M14" s="661"/>
      <c r="N14" s="661"/>
      <c r="O14" s="661"/>
      <c r="P14" s="661"/>
      <c r="Q14" s="661"/>
      <c r="R14" s="661"/>
      <c r="S14" s="662"/>
      <c r="T14" s="611" t="s">
        <v>794</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795</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87.6" customHeight="1" thickBot="1" x14ac:dyDescent="0.25">
      <c r="B18" s="14"/>
      <c r="C18" s="558" t="s">
        <v>325</v>
      </c>
      <c r="D18" s="559"/>
      <c r="E18" s="559"/>
      <c r="F18" s="559"/>
      <c r="G18" s="559"/>
      <c r="H18" s="560"/>
      <c r="I18" s="561" t="s">
        <v>796</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508</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2205" t="s">
        <v>433</v>
      </c>
      <c r="N21" s="2206"/>
      <c r="O21" s="2206"/>
      <c r="P21" s="2206"/>
      <c r="Q21" s="2206"/>
      <c r="R21" s="2206"/>
      <c r="S21" s="2207"/>
      <c r="T21" s="2087" t="s">
        <v>86</v>
      </c>
      <c r="U21" s="2088"/>
      <c r="V21" s="2088"/>
      <c r="W21" s="2088"/>
      <c r="X21" s="2088"/>
      <c r="Y21" s="2088"/>
      <c r="Z21" s="2088"/>
      <c r="AA21" s="2089"/>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48.6" customHeight="1" thickBot="1" x14ac:dyDescent="0.25">
      <c r="B24" s="14"/>
      <c r="C24" s="577" t="s">
        <v>797</v>
      </c>
      <c r="D24" s="578"/>
      <c r="E24" s="578"/>
      <c r="F24" s="578"/>
      <c r="G24" s="578"/>
      <c r="H24" s="578"/>
      <c r="I24" s="579"/>
      <c r="J24" s="577" t="s">
        <v>769</v>
      </c>
      <c r="K24" s="578"/>
      <c r="L24" s="578"/>
      <c r="M24" s="578"/>
      <c r="N24" s="578"/>
      <c r="O24" s="578"/>
      <c r="P24" s="579"/>
      <c r="Q24" s="580" t="s">
        <v>770</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95.25" customHeight="1" thickBot="1" x14ac:dyDescent="0.25">
      <c r="B26" s="14"/>
      <c r="C26" s="558" t="s">
        <v>31</v>
      </c>
      <c r="D26" s="559"/>
      <c r="E26" s="559"/>
      <c r="F26" s="559"/>
      <c r="G26" s="559"/>
      <c r="H26" s="560"/>
      <c r="I26" s="1525" t="s">
        <v>798</v>
      </c>
      <c r="J26" s="1526"/>
      <c r="K26" s="1526"/>
      <c r="L26" s="1526"/>
      <c r="M26" s="1526"/>
      <c r="N26" s="1526"/>
      <c r="O26" s="1526"/>
      <c r="P26" s="1526"/>
      <c r="Q26" s="1526"/>
      <c r="R26" s="1526"/>
      <c r="S26" s="1526"/>
      <c r="T26" s="1526"/>
      <c r="U26" s="1526"/>
      <c r="V26" s="1526"/>
      <c r="W26" s="1526"/>
      <c r="X26" s="1526"/>
      <c r="Y26" s="1526"/>
      <c r="Z26" s="1526"/>
      <c r="AA26" s="1527"/>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0.9" customHeight="1" thickBot="1" x14ac:dyDescent="0.25">
      <c r="B28" s="14"/>
      <c r="C28" s="558" t="s">
        <v>32</v>
      </c>
      <c r="D28" s="559"/>
      <c r="E28" s="559"/>
      <c r="F28" s="559"/>
      <c r="G28" s="559"/>
      <c r="H28" s="560"/>
      <c r="I28" s="855" t="s">
        <v>93</v>
      </c>
      <c r="J28" s="561"/>
      <c r="K28" s="565" t="s">
        <v>33</v>
      </c>
      <c r="L28" s="566"/>
      <c r="M28" s="566"/>
      <c r="N28" s="567"/>
      <c r="O28" s="568" t="s">
        <v>34</v>
      </c>
      <c r="P28" s="569"/>
      <c r="Q28" s="569"/>
      <c r="R28" s="570"/>
      <c r="S28" s="166" t="s">
        <v>94</v>
      </c>
      <c r="T28" s="569" t="s">
        <v>35</v>
      </c>
      <c r="U28" s="569"/>
      <c r="V28" s="570"/>
      <c r="W28" s="49"/>
      <c r="X28" s="571" t="s">
        <v>37</v>
      </c>
      <c r="Y28" s="572"/>
      <c r="Z28" s="573"/>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1055">
        <v>0</v>
      </c>
      <c r="L32" s="1056"/>
      <c r="M32" s="1056"/>
      <c r="N32" s="1056"/>
      <c r="O32" s="1056">
        <v>0.1</v>
      </c>
      <c r="P32" s="1056"/>
      <c r="Q32" s="1056"/>
      <c r="R32" s="1056"/>
      <c r="S32" s="1056">
        <v>0.11</v>
      </c>
      <c r="T32" s="1056"/>
      <c r="U32" s="1056">
        <v>0.19</v>
      </c>
      <c r="V32" s="1056"/>
      <c r="W32" s="1056"/>
      <c r="X32" s="1056">
        <v>0.2</v>
      </c>
      <c r="Y32" s="1056"/>
      <c r="Z32" s="1056">
        <v>1</v>
      </c>
      <c r="AA32" s="1057"/>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32.25" customHeight="1" thickBot="1" x14ac:dyDescent="0.25">
      <c r="B35" s="20"/>
      <c r="C35" s="877" t="s">
        <v>45</v>
      </c>
      <c r="D35" s="878"/>
      <c r="E35" s="878"/>
      <c r="F35" s="878"/>
      <c r="G35" s="879"/>
      <c r="H35" s="216" t="s">
        <v>799</v>
      </c>
      <c r="I35" s="216" t="s">
        <v>800</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108.75" customHeight="1" x14ac:dyDescent="0.2">
      <c r="B36" s="20"/>
      <c r="C36" s="951" t="s">
        <v>458</v>
      </c>
      <c r="D36" s="952"/>
      <c r="E36" s="952"/>
      <c r="F36" s="952"/>
      <c r="G36" s="952"/>
      <c r="H36" s="284">
        <v>0</v>
      </c>
      <c r="I36" s="284">
        <v>0</v>
      </c>
      <c r="J36" s="226">
        <f>+I36-H36</f>
        <v>0</v>
      </c>
      <c r="K36" s="1045" t="s">
        <v>801</v>
      </c>
      <c r="L36" s="1046"/>
      <c r="M36" s="1046"/>
      <c r="N36" s="1046"/>
      <c r="O36" s="1046"/>
      <c r="P36" s="1046"/>
      <c r="Q36" s="1046"/>
      <c r="R36" s="1046"/>
      <c r="S36" s="1046"/>
      <c r="T36" s="1046"/>
      <c r="U36" s="1046"/>
      <c r="V36" s="1046"/>
      <c r="W36" s="1046"/>
      <c r="X36" s="1046"/>
      <c r="Y36" s="1046"/>
      <c r="Z36" s="1046"/>
      <c r="AA36" s="1047"/>
      <c r="AB36" s="22"/>
    </row>
    <row r="37" spans="2:28" s="21" customFormat="1" ht="15" thickBot="1" x14ac:dyDescent="0.25">
      <c r="B37" s="20"/>
      <c r="C37" s="1036" t="s">
        <v>460</v>
      </c>
      <c r="D37" s="1037"/>
      <c r="E37" s="1037"/>
      <c r="F37" s="1037"/>
      <c r="G37" s="1037"/>
      <c r="H37" s="284"/>
      <c r="I37" s="284"/>
      <c r="J37" s="226">
        <f>+I37-H37</f>
        <v>0</v>
      </c>
      <c r="K37" s="980"/>
      <c r="L37" s="981"/>
      <c r="M37" s="981"/>
      <c r="N37" s="981"/>
      <c r="O37" s="981"/>
      <c r="P37" s="981"/>
      <c r="Q37" s="981"/>
      <c r="R37" s="981"/>
      <c r="S37" s="981"/>
      <c r="T37" s="981"/>
      <c r="U37" s="981"/>
      <c r="V37" s="981"/>
      <c r="W37" s="981"/>
      <c r="X37" s="981"/>
      <c r="Y37" s="981"/>
      <c r="Z37" s="981"/>
      <c r="AA37" s="982"/>
      <c r="AB37" s="22"/>
    </row>
    <row r="38" spans="2:28" s="21" customFormat="1" ht="15.75" customHeight="1" thickBot="1" x14ac:dyDescent="0.3">
      <c r="B38" s="20"/>
      <c r="C38" s="908" t="s">
        <v>68</v>
      </c>
      <c r="D38" s="909"/>
      <c r="E38" s="909"/>
      <c r="F38" s="909"/>
      <c r="G38" s="910"/>
      <c r="H38" s="217"/>
      <c r="I38" s="217"/>
      <c r="J38" s="226">
        <f>+AVERAGE(J36:J37)</f>
        <v>0</v>
      </c>
      <c r="K38" s="911"/>
      <c r="L38" s="912"/>
      <c r="M38" s="912"/>
      <c r="N38" s="912"/>
      <c r="O38" s="912"/>
      <c r="P38" s="912"/>
      <c r="Q38" s="912"/>
      <c r="R38" s="912"/>
      <c r="S38" s="912"/>
      <c r="T38" s="912"/>
      <c r="U38" s="912"/>
      <c r="V38" s="912"/>
      <c r="W38" s="912"/>
      <c r="X38" s="912"/>
      <c r="Y38" s="912"/>
      <c r="Z38" s="912"/>
      <c r="AA38" s="913"/>
      <c r="AB38" s="22"/>
    </row>
    <row r="39" spans="2:28" s="21" customFormat="1" ht="5.25" customHeight="1" x14ac:dyDescent="0.2">
      <c r="B39" s="20"/>
      <c r="C39" s="15"/>
      <c r="D39" s="15"/>
      <c r="E39" s="15"/>
      <c r="F39" s="15"/>
      <c r="G39" s="15"/>
      <c r="H39" s="33"/>
      <c r="I39" s="33"/>
      <c r="J39" s="34"/>
      <c r="K39" s="15"/>
      <c r="L39" s="15"/>
      <c r="M39" s="15"/>
      <c r="N39" s="15"/>
      <c r="O39" s="15"/>
      <c r="P39" s="15"/>
      <c r="Q39" s="15"/>
      <c r="R39" s="15"/>
      <c r="S39" s="15"/>
      <c r="T39" s="15"/>
      <c r="U39" s="15"/>
      <c r="V39" s="15"/>
      <c r="W39" s="15"/>
      <c r="X39" s="15"/>
      <c r="Y39" s="15"/>
      <c r="Z39" s="15"/>
      <c r="AA39" s="15"/>
      <c r="AB39" s="22"/>
    </row>
    <row r="40" spans="2:28" s="21" customFormat="1" ht="15" thickBot="1" x14ac:dyDescent="0.25">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22"/>
    </row>
    <row r="41" spans="2:28" s="21" customFormat="1" x14ac:dyDescent="0.2">
      <c r="B41" s="20"/>
      <c r="C41" s="651" t="s">
        <v>69</v>
      </c>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3"/>
      <c r="AB41" s="22"/>
    </row>
    <row r="42" spans="2:28" ht="15" thickBot="1" x14ac:dyDescent="0.25">
      <c r="B42" s="14"/>
      <c r="C42" s="983"/>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5"/>
      <c r="AB42" s="22"/>
    </row>
    <row r="43" spans="2:28" ht="20.25" customHeight="1" x14ac:dyDescent="0.2">
      <c r="B43" s="14"/>
      <c r="C43" s="890"/>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2"/>
      <c r="AB43" s="22"/>
    </row>
    <row r="44" spans="2:28" ht="20.25" customHeight="1" x14ac:dyDescent="0.2">
      <c r="B44" s="14"/>
      <c r="C44" s="893"/>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5"/>
      <c r="AB44" s="22"/>
    </row>
    <row r="45" spans="2:28" ht="20.25" customHeight="1"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B45" s="22"/>
    </row>
    <row r="46" spans="2:28" ht="20.25" customHeight="1"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ht="20.25" customHeight="1"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ht="20.25" customHeight="1"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ht="20.25" customHeight="1"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ht="20.25" customHeight="1"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ht="20.25" customHeight="1"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ht="20.25" customHeight="1"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ht="20.25" customHeight="1"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ht="20.25" customHeight="1"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ht="20.25" customHeight="1" thickBot="1" x14ac:dyDescent="0.25">
      <c r="B55" s="14"/>
      <c r="C55" s="896"/>
      <c r="D55" s="897"/>
      <c r="E55" s="897"/>
      <c r="F55" s="897"/>
      <c r="G55" s="897"/>
      <c r="H55" s="897"/>
      <c r="I55" s="897"/>
      <c r="J55" s="897"/>
      <c r="K55" s="897"/>
      <c r="L55" s="897"/>
      <c r="M55" s="897"/>
      <c r="N55" s="897"/>
      <c r="O55" s="897"/>
      <c r="P55" s="897"/>
      <c r="Q55" s="897"/>
      <c r="R55" s="897"/>
      <c r="S55" s="897"/>
      <c r="T55" s="897"/>
      <c r="U55" s="897"/>
      <c r="V55" s="897"/>
      <c r="W55" s="897"/>
      <c r="X55" s="897"/>
      <c r="Y55" s="897"/>
      <c r="Z55" s="897"/>
      <c r="AA55" s="898"/>
      <c r="AB55" s="22"/>
    </row>
    <row r="56" spans="2:28" x14ac:dyDescent="0.2">
      <c r="B56" s="35"/>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7"/>
    </row>
    <row r="57" spans="2:28" ht="15" thickBot="1" x14ac:dyDescent="0.25">
      <c r="B57" s="38"/>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40"/>
    </row>
    <row r="58" spans="2:28" ht="15.75" x14ac:dyDescent="0.2">
      <c r="B58" s="41"/>
      <c r="C58" s="899" t="s">
        <v>45</v>
      </c>
      <c r="D58" s="900"/>
      <c r="E58" s="900"/>
      <c r="F58" s="900"/>
      <c r="G58" s="901"/>
      <c r="H58" s="899" t="s">
        <v>71</v>
      </c>
      <c r="I58" s="901"/>
      <c r="J58" s="899" t="s">
        <v>72</v>
      </c>
      <c r="K58" s="900"/>
      <c r="L58" s="900"/>
      <c r="M58" s="901"/>
      <c r="N58" s="899" t="s">
        <v>106</v>
      </c>
      <c r="O58" s="900"/>
      <c r="P58" s="900"/>
      <c r="Q58" s="900"/>
      <c r="R58" s="900"/>
      <c r="S58" s="900"/>
      <c r="T58" s="900"/>
      <c r="U58" s="901"/>
      <c r="V58" s="1029" t="s">
        <v>74</v>
      </c>
      <c r="W58" s="1029"/>
      <c r="X58" s="1029"/>
      <c r="Y58" s="1029"/>
      <c r="Z58" s="1029"/>
      <c r="AA58" s="1030"/>
      <c r="AB58" s="42"/>
    </row>
    <row r="59" spans="2:28" ht="15.75" x14ac:dyDescent="0.2">
      <c r="B59" s="43"/>
      <c r="C59" s="902"/>
      <c r="D59" s="903"/>
      <c r="E59" s="903"/>
      <c r="F59" s="903"/>
      <c r="G59" s="904"/>
      <c r="H59" s="902"/>
      <c r="I59" s="904"/>
      <c r="J59" s="902"/>
      <c r="K59" s="903"/>
      <c r="L59" s="903"/>
      <c r="M59" s="904"/>
      <c r="N59" s="902"/>
      <c r="O59" s="903"/>
      <c r="P59" s="903"/>
      <c r="Q59" s="903"/>
      <c r="R59" s="903"/>
      <c r="S59" s="903"/>
      <c r="T59" s="903"/>
      <c r="U59" s="904"/>
      <c r="V59" s="1031"/>
      <c r="W59" s="1031"/>
      <c r="X59" s="1031"/>
      <c r="Y59" s="1031"/>
      <c r="Z59" s="1031"/>
      <c r="AA59" s="1032"/>
      <c r="AB59" s="42"/>
    </row>
    <row r="60" spans="2:28" ht="16.5" thickBot="1" x14ac:dyDescent="0.25">
      <c r="B60" s="43"/>
      <c r="C60" s="902"/>
      <c r="D60" s="903"/>
      <c r="E60" s="903"/>
      <c r="F60" s="903"/>
      <c r="G60" s="904"/>
      <c r="H60" s="902"/>
      <c r="I60" s="904"/>
      <c r="J60" s="902"/>
      <c r="K60" s="903"/>
      <c r="L60" s="903"/>
      <c r="M60" s="904"/>
      <c r="N60" s="905"/>
      <c r="O60" s="906"/>
      <c r="P60" s="906"/>
      <c r="Q60" s="906"/>
      <c r="R60" s="906"/>
      <c r="S60" s="906"/>
      <c r="T60" s="906"/>
      <c r="U60" s="907"/>
      <c r="V60" s="1058"/>
      <c r="W60" s="1058"/>
      <c r="X60" s="1058"/>
      <c r="Y60" s="1058"/>
      <c r="Z60" s="1058"/>
      <c r="AA60" s="1059"/>
      <c r="AB60" s="42"/>
    </row>
    <row r="61" spans="2:28" ht="87.75" customHeight="1" x14ac:dyDescent="0.2">
      <c r="B61" s="41"/>
      <c r="C61" s="951" t="s">
        <v>458</v>
      </c>
      <c r="D61" s="952"/>
      <c r="E61" s="952"/>
      <c r="F61" s="952"/>
      <c r="G61" s="952"/>
      <c r="H61" s="952" t="s">
        <v>697</v>
      </c>
      <c r="I61" s="952"/>
      <c r="J61" s="952" t="s">
        <v>697</v>
      </c>
      <c r="K61" s="952"/>
      <c r="L61" s="952"/>
      <c r="M61" s="952"/>
      <c r="N61" s="1010" t="s">
        <v>778</v>
      </c>
      <c r="O61" s="1065"/>
      <c r="P61" s="1065"/>
      <c r="Q61" s="1065"/>
      <c r="R61" s="1065"/>
      <c r="S61" s="1065"/>
      <c r="T61" s="1065"/>
      <c r="U61" s="1066"/>
      <c r="V61" s="1010" t="s">
        <v>802</v>
      </c>
      <c r="W61" s="1065"/>
      <c r="X61" s="1065"/>
      <c r="Y61" s="1065"/>
      <c r="Z61" s="1065"/>
      <c r="AA61" s="1067"/>
      <c r="AB61" s="44"/>
    </row>
    <row r="62" spans="2:28" x14ac:dyDescent="0.2">
      <c r="B62" s="41"/>
      <c r="C62" s="1036" t="s">
        <v>460</v>
      </c>
      <c r="D62" s="1037"/>
      <c r="E62" s="1037"/>
      <c r="F62" s="1037"/>
      <c r="G62" s="1037"/>
      <c r="H62" s="2219">
        <v>0.4</v>
      </c>
      <c r="I62" s="636"/>
      <c r="J62" s="636"/>
      <c r="K62" s="636"/>
      <c r="L62" s="636"/>
      <c r="M62" s="636"/>
      <c r="N62" s="961"/>
      <c r="O62" s="962"/>
      <c r="P62" s="962"/>
      <c r="Q62" s="962"/>
      <c r="R62" s="962"/>
      <c r="S62" s="962"/>
      <c r="T62" s="962"/>
      <c r="U62" s="963"/>
      <c r="V62" s="961"/>
      <c r="W62" s="962"/>
      <c r="X62" s="962"/>
      <c r="Y62" s="962"/>
      <c r="Z62" s="962"/>
      <c r="AA62" s="964"/>
      <c r="AB62" s="44"/>
    </row>
    <row r="63" spans="2:28" ht="15.75" customHeight="1" thickBot="1" x14ac:dyDescent="0.25">
      <c r="B63" s="41"/>
      <c r="C63" s="637"/>
      <c r="D63" s="638"/>
      <c r="E63" s="638"/>
      <c r="F63" s="638"/>
      <c r="G63" s="638"/>
      <c r="H63" s="638"/>
      <c r="I63" s="638"/>
      <c r="J63" s="638"/>
      <c r="K63" s="638"/>
      <c r="L63" s="638"/>
      <c r="M63" s="638"/>
      <c r="N63" s="965"/>
      <c r="O63" s="966"/>
      <c r="P63" s="966"/>
      <c r="Q63" s="966"/>
      <c r="R63" s="966"/>
      <c r="S63" s="966"/>
      <c r="T63" s="966"/>
      <c r="U63" s="967"/>
      <c r="V63" s="965"/>
      <c r="W63" s="966"/>
      <c r="X63" s="966"/>
      <c r="Y63" s="966"/>
      <c r="Z63" s="966"/>
      <c r="AA63" s="968"/>
      <c r="AB63" s="44"/>
    </row>
    <row r="64" spans="2:28" x14ac:dyDescent="0.2">
      <c r="B64" s="45"/>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46"/>
    </row>
    <row r="103" ht="6" customHeight="1" x14ac:dyDescent="0.2"/>
  </sheetData>
  <mergeCells count="88">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8"/>
  <sheetViews>
    <sheetView view="pageBreakPreview" topLeftCell="A27" zoomScale="90" zoomScaleNormal="90" zoomScaleSheetLayoutView="9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34" width="3.7109375" style="47"/>
    <col min="35" max="35" width="10.7109375" style="47" bestFit="1" customWidth="1"/>
    <col min="36" max="36" width="11.5703125" style="47" customWidth="1"/>
    <col min="37" max="38" width="3.7109375" style="47"/>
    <col min="39" max="39" width="7" style="47" bestFit="1" customWidth="1"/>
    <col min="40"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399</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2022" t="s">
        <v>400</v>
      </c>
      <c r="J10" s="2023"/>
      <c r="K10" s="2023"/>
      <c r="L10" s="2023"/>
      <c r="M10" s="2023"/>
      <c r="N10" s="2023"/>
      <c r="O10" s="2023"/>
      <c r="P10" s="2023"/>
      <c r="Q10" s="2024"/>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2025"/>
      <c r="J11" s="2026"/>
      <c r="K11" s="2026"/>
      <c r="L11" s="2026"/>
      <c r="M11" s="2026"/>
      <c r="N11" s="2026"/>
      <c r="O11" s="2026"/>
      <c r="P11" s="2026"/>
      <c r="Q11" s="2027"/>
      <c r="R11" s="564" t="s">
        <v>401</v>
      </c>
      <c r="S11" s="623"/>
      <c r="T11" s="623"/>
      <c r="U11" s="624"/>
      <c r="V11" s="2028" t="s">
        <v>402</v>
      </c>
      <c r="W11" s="2029"/>
      <c r="X11" s="2029"/>
      <c r="Y11" s="2029"/>
      <c r="Z11" s="2029"/>
      <c r="AA11" s="2030"/>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827" t="s">
        <v>403</v>
      </c>
      <c r="J13" s="828"/>
      <c r="K13" s="828"/>
      <c r="L13" s="828"/>
      <c r="M13" s="828"/>
      <c r="N13" s="828"/>
      <c r="O13" s="828"/>
      <c r="P13" s="828"/>
      <c r="Q13" s="828"/>
      <c r="R13" s="828"/>
      <c r="S13" s="82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830"/>
      <c r="J14" s="831"/>
      <c r="K14" s="831"/>
      <c r="L14" s="831"/>
      <c r="M14" s="831"/>
      <c r="N14" s="831"/>
      <c r="O14" s="831"/>
      <c r="P14" s="831"/>
      <c r="Q14" s="831"/>
      <c r="R14" s="831"/>
      <c r="S14" s="832"/>
      <c r="T14" s="611" t="s">
        <v>209</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404</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99" customHeight="1" thickBot="1" x14ac:dyDescent="0.25">
      <c r="B18" s="14"/>
      <c r="C18" s="558" t="s">
        <v>17</v>
      </c>
      <c r="D18" s="559"/>
      <c r="E18" s="559"/>
      <c r="F18" s="559"/>
      <c r="G18" s="559"/>
      <c r="H18" s="560"/>
      <c r="I18" s="1712" t="s">
        <v>405</v>
      </c>
      <c r="J18" s="1713"/>
      <c r="K18" s="1713"/>
      <c r="L18" s="1713"/>
      <c r="M18" s="1713"/>
      <c r="N18" s="1713"/>
      <c r="O18" s="1713"/>
      <c r="P18" s="1713"/>
      <c r="Q18" s="1713"/>
      <c r="R18" s="1713"/>
      <c r="S18" s="1713"/>
      <c r="T18" s="1713"/>
      <c r="U18" s="1713"/>
      <c r="V18" s="1713"/>
      <c r="W18" s="1713"/>
      <c r="X18" s="1713"/>
      <c r="Y18" s="1713"/>
      <c r="Z18" s="1713"/>
      <c r="AA18" s="1714"/>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2031" t="s">
        <v>406</v>
      </c>
      <c r="J20" s="2032"/>
      <c r="K20" s="2032"/>
      <c r="L20" s="2033"/>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2034"/>
      <c r="J21" s="2035"/>
      <c r="K21" s="2035"/>
      <c r="L21" s="2036"/>
      <c r="M21" s="595" t="s">
        <v>85</v>
      </c>
      <c r="N21" s="596"/>
      <c r="O21" s="596"/>
      <c r="P21" s="596"/>
      <c r="Q21" s="596"/>
      <c r="R21" s="596"/>
      <c r="S21" s="597"/>
      <c r="T21" s="595" t="s">
        <v>120</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64.5" customHeight="1" thickBot="1" x14ac:dyDescent="0.25">
      <c r="B24" s="14"/>
      <c r="C24" s="577" t="s">
        <v>407</v>
      </c>
      <c r="D24" s="578"/>
      <c r="E24" s="578"/>
      <c r="F24" s="578"/>
      <c r="G24" s="578"/>
      <c r="H24" s="578"/>
      <c r="I24" s="579"/>
      <c r="J24" s="577" t="s">
        <v>408</v>
      </c>
      <c r="K24" s="578"/>
      <c r="L24" s="578"/>
      <c r="M24" s="578"/>
      <c r="N24" s="578"/>
      <c r="O24" s="578"/>
      <c r="P24" s="579"/>
      <c r="Q24" s="580" t="s">
        <v>409</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410</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2037">
        <v>0.35</v>
      </c>
      <c r="J28" s="2038"/>
      <c r="K28" s="565" t="s">
        <v>33</v>
      </c>
      <c r="L28" s="566"/>
      <c r="M28" s="566"/>
      <c r="N28" s="567"/>
      <c r="O28" s="568" t="s">
        <v>34</v>
      </c>
      <c r="P28" s="569"/>
      <c r="Q28" s="570"/>
      <c r="R28" s="166"/>
      <c r="S28" s="568" t="s">
        <v>35</v>
      </c>
      <c r="T28" s="569"/>
      <c r="U28" s="166" t="s">
        <v>94</v>
      </c>
      <c r="V28" s="571" t="s">
        <v>37</v>
      </c>
      <c r="W28" s="2039"/>
      <c r="X28" s="2039"/>
      <c r="Y28" s="2039"/>
      <c r="Z28" s="2040"/>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x14ac:dyDescent="0.25">
      <c r="B30" s="14"/>
      <c r="C30" s="541" t="s">
        <v>38</v>
      </c>
      <c r="D30" s="542"/>
      <c r="E30" s="542"/>
      <c r="F30" s="542"/>
      <c r="G30" s="542"/>
      <c r="H30" s="542"/>
      <c r="I30" s="542"/>
      <c r="J30" s="543"/>
      <c r="K30" s="1871" t="s">
        <v>39</v>
      </c>
      <c r="L30" s="1872"/>
      <c r="M30" s="1872"/>
      <c r="N30" s="1872"/>
      <c r="O30" s="1872"/>
      <c r="P30" s="1872"/>
      <c r="Q30" s="1872"/>
      <c r="R30" s="1873"/>
      <c r="S30" s="1874" t="s">
        <v>40</v>
      </c>
      <c r="T30" s="1875"/>
      <c r="U30" s="1875"/>
      <c r="V30" s="1875"/>
      <c r="W30" s="1876"/>
      <c r="X30" s="1877" t="s">
        <v>41</v>
      </c>
      <c r="Y30" s="1878"/>
      <c r="Z30" s="1878"/>
      <c r="AA30" s="1879"/>
      <c r="AB30" s="22"/>
    </row>
    <row r="31" spans="2:28" ht="14.25" customHeight="1" x14ac:dyDescent="0.2">
      <c r="B31" s="14"/>
      <c r="C31" s="544"/>
      <c r="D31" s="545"/>
      <c r="E31" s="545"/>
      <c r="F31" s="545"/>
      <c r="G31" s="545"/>
      <c r="H31" s="545"/>
      <c r="I31" s="545"/>
      <c r="J31" s="546"/>
      <c r="K31" s="1880" t="s">
        <v>42</v>
      </c>
      <c r="L31" s="1881"/>
      <c r="M31" s="1881"/>
      <c r="N31" s="1882"/>
      <c r="O31" s="1883" t="s">
        <v>43</v>
      </c>
      <c r="P31" s="1881"/>
      <c r="Q31" s="1881"/>
      <c r="R31" s="1882"/>
      <c r="S31" s="1883" t="s">
        <v>42</v>
      </c>
      <c r="T31" s="1882"/>
      <c r="U31" s="1883" t="s">
        <v>43</v>
      </c>
      <c r="V31" s="1881"/>
      <c r="W31" s="1882"/>
      <c r="X31" s="1883" t="s">
        <v>42</v>
      </c>
      <c r="Y31" s="1882"/>
      <c r="Z31" s="1883" t="s">
        <v>43</v>
      </c>
      <c r="AA31" s="1884"/>
      <c r="AB31" s="22"/>
    </row>
    <row r="32" spans="2:28" ht="15" customHeight="1" thickBot="1" x14ac:dyDescent="0.25">
      <c r="B32" s="14"/>
      <c r="C32" s="547"/>
      <c r="D32" s="548"/>
      <c r="E32" s="548"/>
      <c r="F32" s="548"/>
      <c r="G32" s="548"/>
      <c r="H32" s="548"/>
      <c r="I32" s="548"/>
      <c r="J32" s="549"/>
      <c r="K32" s="2043">
        <v>0</v>
      </c>
      <c r="L32" s="2044"/>
      <c r="M32" s="2044"/>
      <c r="N32" s="2045"/>
      <c r="O32" s="2041">
        <v>0.34899999999999998</v>
      </c>
      <c r="P32" s="2044"/>
      <c r="Q32" s="2044"/>
      <c r="R32" s="2045"/>
      <c r="S32" s="2041">
        <v>0.35</v>
      </c>
      <c r="T32" s="2045"/>
      <c r="U32" s="2041">
        <v>0.44900000000000001</v>
      </c>
      <c r="V32" s="2044"/>
      <c r="W32" s="2045"/>
      <c r="X32" s="2041">
        <v>0.45</v>
      </c>
      <c r="Y32" s="2045"/>
      <c r="Z32" s="2041">
        <v>1</v>
      </c>
      <c r="AA32" s="2042"/>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x14ac:dyDescent="0.2">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15" thickBot="1" x14ac:dyDescent="0.25">
      <c r="B35" s="20"/>
      <c r="C35" s="880"/>
      <c r="D35" s="881"/>
      <c r="E35" s="881"/>
      <c r="F35" s="881"/>
      <c r="G35" s="881"/>
      <c r="H35" s="881"/>
      <c r="I35" s="881"/>
      <c r="J35" s="881"/>
      <c r="K35" s="881"/>
      <c r="L35" s="881"/>
      <c r="M35" s="881"/>
      <c r="N35" s="881"/>
      <c r="O35" s="881"/>
      <c r="P35" s="881"/>
      <c r="Q35" s="881"/>
      <c r="R35" s="881"/>
      <c r="S35" s="881"/>
      <c r="T35" s="881"/>
      <c r="U35" s="881"/>
      <c r="V35" s="881"/>
      <c r="W35" s="881"/>
      <c r="X35" s="881"/>
      <c r="Y35" s="881"/>
      <c r="Z35" s="881"/>
      <c r="AA35" s="882"/>
      <c r="AB35" s="22"/>
    </row>
    <row r="36" spans="2:28" s="21" customFormat="1" ht="15" customHeight="1" x14ac:dyDescent="0.2">
      <c r="B36" s="20"/>
      <c r="C36" s="1859" t="s">
        <v>45</v>
      </c>
      <c r="D36" s="1860"/>
      <c r="E36" s="1860"/>
      <c r="F36" s="1860"/>
      <c r="G36" s="1861"/>
      <c r="H36" s="2046" t="s">
        <v>411</v>
      </c>
      <c r="I36" s="2046" t="s">
        <v>412</v>
      </c>
      <c r="J36" s="885" t="s">
        <v>98</v>
      </c>
      <c r="K36" s="1859" t="s">
        <v>49</v>
      </c>
      <c r="L36" s="1860"/>
      <c r="M36" s="1860"/>
      <c r="N36" s="1860"/>
      <c r="O36" s="1860"/>
      <c r="P36" s="1860"/>
      <c r="Q36" s="1860"/>
      <c r="R36" s="1860"/>
      <c r="S36" s="1860"/>
      <c r="T36" s="1860"/>
      <c r="U36" s="1860"/>
      <c r="V36" s="1860"/>
      <c r="W36" s="1860"/>
      <c r="X36" s="1860"/>
      <c r="Y36" s="1860"/>
      <c r="Z36" s="1860"/>
      <c r="AA36" s="1861"/>
      <c r="AB36" s="22"/>
    </row>
    <row r="37" spans="2:28" s="21" customFormat="1" ht="43.5" customHeight="1" thickBot="1" x14ac:dyDescent="0.25">
      <c r="B37" s="20"/>
      <c r="C37" s="1862"/>
      <c r="D37" s="1863"/>
      <c r="E37" s="1863"/>
      <c r="F37" s="1863"/>
      <c r="G37" s="1864"/>
      <c r="H37" s="2047"/>
      <c r="I37" s="2047"/>
      <c r="J37" s="886"/>
      <c r="K37" s="1862"/>
      <c r="L37" s="1863"/>
      <c r="M37" s="1863"/>
      <c r="N37" s="1863"/>
      <c r="O37" s="1863"/>
      <c r="P37" s="1863"/>
      <c r="Q37" s="1863"/>
      <c r="R37" s="1863"/>
      <c r="S37" s="1863"/>
      <c r="T37" s="1863"/>
      <c r="U37" s="1863"/>
      <c r="V37" s="1863"/>
      <c r="W37" s="1863"/>
      <c r="X37" s="1863"/>
      <c r="Y37" s="1863"/>
      <c r="Z37" s="1863"/>
      <c r="AA37" s="1864"/>
      <c r="AB37" s="22"/>
    </row>
    <row r="38" spans="2:28" s="21" customFormat="1" ht="60" customHeight="1" x14ac:dyDescent="0.2">
      <c r="B38" s="20"/>
      <c r="C38" s="1448" t="s">
        <v>413</v>
      </c>
      <c r="D38" s="1449"/>
      <c r="E38" s="1449"/>
      <c r="F38" s="1449"/>
      <c r="G38" s="1450"/>
      <c r="H38" s="159">
        <v>16161</v>
      </c>
      <c r="I38" s="159">
        <v>21417</v>
      </c>
      <c r="J38" s="160">
        <f>H38/I38</f>
        <v>0.75458747723770836</v>
      </c>
      <c r="K38" s="977" t="s">
        <v>414</v>
      </c>
      <c r="L38" s="978"/>
      <c r="M38" s="978"/>
      <c r="N38" s="978"/>
      <c r="O38" s="978"/>
      <c r="P38" s="978"/>
      <c r="Q38" s="978"/>
      <c r="R38" s="978"/>
      <c r="S38" s="978"/>
      <c r="T38" s="978"/>
      <c r="U38" s="978"/>
      <c r="V38" s="978"/>
      <c r="W38" s="978"/>
      <c r="X38" s="978"/>
      <c r="Y38" s="978"/>
      <c r="Z38" s="978"/>
      <c r="AA38" s="979"/>
      <c r="AB38" s="22"/>
    </row>
    <row r="39" spans="2:28" s="21" customFormat="1" ht="67.5" customHeight="1" x14ac:dyDescent="0.2">
      <c r="B39" s="20"/>
      <c r="C39" s="861" t="s">
        <v>415</v>
      </c>
      <c r="D39" s="862"/>
      <c r="E39" s="862"/>
      <c r="F39" s="862"/>
      <c r="G39" s="863"/>
      <c r="H39" s="161">
        <v>32611</v>
      </c>
      <c r="I39" s="161">
        <v>36898</v>
      </c>
      <c r="J39" s="160">
        <f>H39/I39</f>
        <v>0.88381484091278661</v>
      </c>
      <c r="K39" s="977" t="s">
        <v>416</v>
      </c>
      <c r="L39" s="978"/>
      <c r="M39" s="978"/>
      <c r="N39" s="978"/>
      <c r="O39" s="978"/>
      <c r="P39" s="978"/>
      <c r="Q39" s="978"/>
      <c r="R39" s="978"/>
      <c r="S39" s="978"/>
      <c r="T39" s="978"/>
      <c r="U39" s="978"/>
      <c r="V39" s="978"/>
      <c r="W39" s="978"/>
      <c r="X39" s="978"/>
      <c r="Y39" s="978"/>
      <c r="Z39" s="978"/>
      <c r="AA39" s="979"/>
      <c r="AB39" s="22"/>
    </row>
    <row r="40" spans="2:28" s="21" customFormat="1" ht="67.5" customHeight="1" x14ac:dyDescent="0.2">
      <c r="B40" s="20"/>
      <c r="C40" s="861" t="s">
        <v>417</v>
      </c>
      <c r="D40" s="862"/>
      <c r="E40" s="862"/>
      <c r="F40" s="862"/>
      <c r="G40" s="863"/>
      <c r="H40" s="161"/>
      <c r="I40" s="161"/>
      <c r="J40" s="160" t="e">
        <f>H40/I40</f>
        <v>#DIV/0!</v>
      </c>
      <c r="K40" s="980"/>
      <c r="L40" s="981"/>
      <c r="M40" s="981"/>
      <c r="N40" s="981"/>
      <c r="O40" s="981"/>
      <c r="P40" s="981"/>
      <c r="Q40" s="981"/>
      <c r="R40" s="981"/>
      <c r="S40" s="981"/>
      <c r="T40" s="981"/>
      <c r="U40" s="981"/>
      <c r="V40" s="981"/>
      <c r="W40" s="981"/>
      <c r="X40" s="981"/>
      <c r="Y40" s="981"/>
      <c r="Z40" s="981"/>
      <c r="AA40" s="982"/>
      <c r="AB40" s="22"/>
    </row>
    <row r="41" spans="2:28" s="21" customFormat="1" ht="61.5" customHeight="1" thickBot="1" x14ac:dyDescent="0.25">
      <c r="B41" s="20"/>
      <c r="C41" s="861" t="s">
        <v>418</v>
      </c>
      <c r="D41" s="862"/>
      <c r="E41" s="862"/>
      <c r="F41" s="862"/>
      <c r="G41" s="863"/>
      <c r="H41" s="161"/>
      <c r="I41" s="161"/>
      <c r="J41" s="160" t="e">
        <f>H41/I41</f>
        <v>#DIV/0!</v>
      </c>
      <c r="K41" s="980"/>
      <c r="L41" s="981"/>
      <c r="M41" s="981"/>
      <c r="N41" s="981"/>
      <c r="O41" s="981"/>
      <c r="P41" s="981"/>
      <c r="Q41" s="981"/>
      <c r="R41" s="981"/>
      <c r="S41" s="981"/>
      <c r="T41" s="981"/>
      <c r="U41" s="981"/>
      <c r="V41" s="981"/>
      <c r="W41" s="981"/>
      <c r="X41" s="981"/>
      <c r="Y41" s="981"/>
      <c r="Z41" s="981"/>
      <c r="AA41" s="982"/>
      <c r="AB41" s="22"/>
    </row>
    <row r="42" spans="2:28" s="21" customFormat="1" ht="15.75" customHeight="1" thickBot="1" x14ac:dyDescent="0.3">
      <c r="B42" s="20"/>
      <c r="C42" s="908" t="s">
        <v>68</v>
      </c>
      <c r="D42" s="909"/>
      <c r="E42" s="909"/>
      <c r="F42" s="909"/>
      <c r="G42" s="910"/>
      <c r="H42" s="217"/>
      <c r="I42" s="217"/>
      <c r="J42" s="222"/>
      <c r="K42" s="911"/>
      <c r="L42" s="912"/>
      <c r="M42" s="912"/>
      <c r="N42" s="912"/>
      <c r="O42" s="912"/>
      <c r="P42" s="912"/>
      <c r="Q42" s="912"/>
      <c r="R42" s="912"/>
      <c r="S42" s="912"/>
      <c r="T42" s="912"/>
      <c r="U42" s="912"/>
      <c r="V42" s="912"/>
      <c r="W42" s="912"/>
      <c r="X42" s="912"/>
      <c r="Y42" s="912"/>
      <c r="Z42" s="912"/>
      <c r="AA42" s="913"/>
      <c r="AB42" s="22"/>
    </row>
    <row r="43" spans="2:28" s="21" customFormat="1" ht="5.25" customHeight="1" x14ac:dyDescent="0.2">
      <c r="B43" s="20"/>
      <c r="C43" s="15"/>
      <c r="D43" s="15"/>
      <c r="E43" s="15"/>
      <c r="F43" s="15"/>
      <c r="G43" s="15"/>
      <c r="H43" s="33"/>
      <c r="I43" s="33"/>
      <c r="J43" s="34"/>
      <c r="K43" s="15"/>
      <c r="L43" s="15"/>
      <c r="M43" s="15"/>
      <c r="N43" s="15"/>
      <c r="O43" s="15"/>
      <c r="P43" s="15"/>
      <c r="Q43" s="15"/>
      <c r="R43" s="15"/>
      <c r="S43" s="15"/>
      <c r="T43" s="15"/>
      <c r="U43" s="15"/>
      <c r="V43" s="15"/>
      <c r="W43" s="15"/>
      <c r="X43" s="15"/>
      <c r="Y43" s="15"/>
      <c r="Z43" s="15"/>
      <c r="AA43" s="15"/>
      <c r="AB43" s="22"/>
    </row>
    <row r="44" spans="2:28" s="21" customFormat="1" ht="15" thickBot="1" x14ac:dyDescent="0.25">
      <c r="B44" s="20"/>
      <c r="C44" s="15"/>
      <c r="D44" s="15"/>
      <c r="E44" s="15"/>
      <c r="F44" s="15"/>
      <c r="G44" s="15"/>
      <c r="H44" s="33"/>
      <c r="I44" s="33"/>
      <c r="J44" s="34"/>
      <c r="K44" s="15"/>
      <c r="L44" s="15"/>
      <c r="M44" s="15"/>
      <c r="N44" s="15"/>
      <c r="O44" s="15"/>
      <c r="P44" s="15"/>
      <c r="Q44" s="15"/>
      <c r="R44" s="15"/>
      <c r="S44" s="15"/>
      <c r="T44" s="15"/>
      <c r="U44" s="15"/>
      <c r="V44" s="15"/>
      <c r="W44" s="15"/>
      <c r="X44" s="15"/>
      <c r="Y44" s="15"/>
      <c r="Z44" s="15"/>
      <c r="AA44" s="15"/>
      <c r="AB44" s="22"/>
    </row>
    <row r="45" spans="2:28" s="21" customFormat="1" x14ac:dyDescent="0.2">
      <c r="B45" s="20"/>
      <c r="C45" s="651" t="s">
        <v>69</v>
      </c>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3"/>
      <c r="AB45" s="22"/>
    </row>
    <row r="46" spans="2:28" ht="15" thickBot="1" x14ac:dyDescent="0.25">
      <c r="B46" s="14"/>
      <c r="C46" s="983"/>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5"/>
      <c r="AB46" s="22"/>
    </row>
    <row r="47" spans="2:28" x14ac:dyDescent="0.2">
      <c r="B47" s="14"/>
      <c r="C47" s="890" t="s">
        <v>396</v>
      </c>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2"/>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2"/>
    </row>
    <row r="58" spans="2:28"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2"/>
    </row>
    <row r="59" spans="2:28" ht="15" thickBot="1" x14ac:dyDescent="0.25">
      <c r="B59" s="14"/>
      <c r="C59" s="896"/>
      <c r="D59" s="897"/>
      <c r="E59" s="897"/>
      <c r="F59" s="897"/>
      <c r="G59" s="897"/>
      <c r="H59" s="897"/>
      <c r="I59" s="897"/>
      <c r="J59" s="897"/>
      <c r="K59" s="897"/>
      <c r="L59" s="897"/>
      <c r="M59" s="897"/>
      <c r="N59" s="897"/>
      <c r="O59" s="897"/>
      <c r="P59" s="897"/>
      <c r="Q59" s="897"/>
      <c r="R59" s="897"/>
      <c r="S59" s="897"/>
      <c r="T59" s="897"/>
      <c r="U59" s="897"/>
      <c r="V59" s="897"/>
      <c r="W59" s="897"/>
      <c r="X59" s="897"/>
      <c r="Y59" s="897"/>
      <c r="Z59" s="897"/>
      <c r="AA59" s="898"/>
      <c r="AB59" s="22"/>
    </row>
    <row r="60" spans="2:28" x14ac:dyDescent="0.2">
      <c r="B60" s="35"/>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7"/>
    </row>
    <row r="61" spans="2:28" ht="15" thickBot="1" x14ac:dyDescent="0.25">
      <c r="B61" s="38"/>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40"/>
    </row>
    <row r="62" spans="2:28" ht="15.75" x14ac:dyDescent="0.2">
      <c r="B62" s="41"/>
      <c r="C62" s="899" t="s">
        <v>45</v>
      </c>
      <c r="D62" s="900"/>
      <c r="E62" s="900"/>
      <c r="F62" s="900"/>
      <c r="G62" s="901"/>
      <c r="H62" s="899" t="s">
        <v>71</v>
      </c>
      <c r="I62" s="901"/>
      <c r="J62" s="899" t="s">
        <v>72</v>
      </c>
      <c r="K62" s="900"/>
      <c r="L62" s="900"/>
      <c r="M62" s="901"/>
      <c r="N62" s="899" t="s">
        <v>106</v>
      </c>
      <c r="O62" s="900"/>
      <c r="P62" s="900"/>
      <c r="Q62" s="900"/>
      <c r="R62" s="900"/>
      <c r="S62" s="900"/>
      <c r="T62" s="900"/>
      <c r="U62" s="901"/>
      <c r="V62" s="1029" t="s">
        <v>74</v>
      </c>
      <c r="W62" s="1029"/>
      <c r="X62" s="1029"/>
      <c r="Y62" s="1029"/>
      <c r="Z62" s="1029"/>
      <c r="AA62" s="1030"/>
      <c r="AB62" s="42"/>
    </row>
    <row r="63" spans="2:28" ht="15.75" x14ac:dyDescent="0.2">
      <c r="B63" s="43"/>
      <c r="C63" s="902"/>
      <c r="D63" s="903"/>
      <c r="E63" s="903"/>
      <c r="F63" s="903"/>
      <c r="G63" s="904"/>
      <c r="H63" s="902"/>
      <c r="I63" s="904"/>
      <c r="J63" s="902"/>
      <c r="K63" s="903"/>
      <c r="L63" s="903"/>
      <c r="M63" s="904"/>
      <c r="N63" s="902"/>
      <c r="O63" s="903"/>
      <c r="P63" s="903"/>
      <c r="Q63" s="903"/>
      <c r="R63" s="903"/>
      <c r="S63" s="903"/>
      <c r="T63" s="903"/>
      <c r="U63" s="904"/>
      <c r="V63" s="1031"/>
      <c r="W63" s="1031"/>
      <c r="X63" s="1031"/>
      <c r="Y63" s="1031"/>
      <c r="Z63" s="1031"/>
      <c r="AA63" s="1032"/>
      <c r="AB63" s="42"/>
    </row>
    <row r="64" spans="2:28" ht="15.75" x14ac:dyDescent="0.2">
      <c r="B64" s="43"/>
      <c r="C64" s="902"/>
      <c r="D64" s="903"/>
      <c r="E64" s="903"/>
      <c r="F64" s="903"/>
      <c r="G64" s="904"/>
      <c r="H64" s="902"/>
      <c r="I64" s="904"/>
      <c r="J64" s="902"/>
      <c r="K64" s="903"/>
      <c r="L64" s="903"/>
      <c r="M64" s="904"/>
      <c r="N64" s="902"/>
      <c r="O64" s="903"/>
      <c r="P64" s="903"/>
      <c r="Q64" s="903"/>
      <c r="R64" s="903"/>
      <c r="S64" s="903"/>
      <c r="T64" s="903"/>
      <c r="U64" s="904"/>
      <c r="V64" s="1031"/>
      <c r="W64" s="1031"/>
      <c r="X64" s="1031"/>
      <c r="Y64" s="1031"/>
      <c r="Z64" s="1031"/>
      <c r="AA64" s="1032"/>
      <c r="AB64" s="42"/>
    </row>
    <row r="65" spans="2:28" ht="130.5" customHeight="1" x14ac:dyDescent="0.2">
      <c r="B65" s="41"/>
      <c r="C65" s="1037" t="s">
        <v>419</v>
      </c>
      <c r="D65" s="1037"/>
      <c r="E65" s="1037"/>
      <c r="F65" s="1037"/>
      <c r="G65" s="1037"/>
      <c r="H65" s="1923">
        <v>0.37</v>
      </c>
      <c r="I65" s="1923"/>
      <c r="J65" s="2048">
        <f>J38</f>
        <v>0.75458747723770836</v>
      </c>
      <c r="K65" s="2048"/>
      <c r="L65" s="2048"/>
      <c r="M65" s="2048"/>
      <c r="N65" s="1936" t="s">
        <v>420</v>
      </c>
      <c r="O65" s="1936"/>
      <c r="P65" s="1936"/>
      <c r="Q65" s="1936"/>
      <c r="R65" s="1936"/>
      <c r="S65" s="1936"/>
      <c r="T65" s="1936"/>
      <c r="U65" s="1936"/>
      <c r="V65" s="1936" t="s">
        <v>421</v>
      </c>
      <c r="W65" s="1936"/>
      <c r="X65" s="1936"/>
      <c r="Y65" s="1936"/>
      <c r="Z65" s="1936"/>
      <c r="AA65" s="1936"/>
      <c r="AB65" s="44"/>
    </row>
    <row r="66" spans="2:28" ht="130.5" customHeight="1" x14ac:dyDescent="0.2">
      <c r="B66" s="41"/>
      <c r="C66" s="1037" t="s">
        <v>422</v>
      </c>
      <c r="D66" s="1037"/>
      <c r="E66" s="1037"/>
      <c r="F66" s="1037"/>
      <c r="G66" s="1037"/>
      <c r="H66" s="1923">
        <v>0.4425</v>
      </c>
      <c r="I66" s="1923"/>
      <c r="J66" s="1705">
        <f>J39</f>
        <v>0.88381484091278661</v>
      </c>
      <c r="K66" s="1037"/>
      <c r="L66" s="1037"/>
      <c r="M66" s="1037"/>
      <c r="N66" s="1936" t="s">
        <v>423</v>
      </c>
      <c r="O66" s="1936"/>
      <c r="P66" s="1936"/>
      <c r="Q66" s="1936"/>
      <c r="R66" s="1936"/>
      <c r="S66" s="1936"/>
      <c r="T66" s="1936"/>
      <c r="U66" s="1936"/>
      <c r="V66" s="1936" t="s">
        <v>421</v>
      </c>
      <c r="W66" s="1936"/>
      <c r="X66" s="1936"/>
      <c r="Y66" s="1936"/>
      <c r="Z66" s="1936"/>
      <c r="AA66" s="1936"/>
      <c r="AB66" s="44"/>
    </row>
    <row r="67" spans="2:28" ht="75" customHeight="1" x14ac:dyDescent="0.2">
      <c r="B67" s="41"/>
      <c r="C67" s="1037" t="s">
        <v>424</v>
      </c>
      <c r="D67" s="1037"/>
      <c r="E67" s="1037"/>
      <c r="F67" s="1037"/>
      <c r="G67" s="1037"/>
      <c r="H67" s="1923">
        <v>0.76</v>
      </c>
      <c r="I67" s="1923"/>
      <c r="J67" s="1705"/>
      <c r="K67" s="1037"/>
      <c r="L67" s="1037"/>
      <c r="M67" s="1037"/>
      <c r="N67" s="2049"/>
      <c r="O67" s="2049"/>
      <c r="P67" s="2049"/>
      <c r="Q67" s="2049"/>
      <c r="R67" s="2049"/>
      <c r="S67" s="2049"/>
      <c r="T67" s="2049"/>
      <c r="U67" s="2049"/>
      <c r="V67" s="2049"/>
      <c r="W67" s="2049"/>
      <c r="X67" s="2049"/>
      <c r="Y67" s="2049"/>
      <c r="Z67" s="2049"/>
      <c r="AA67" s="2049"/>
      <c r="AB67" s="44"/>
    </row>
    <row r="68" spans="2:28" ht="66.75" customHeight="1" x14ac:dyDescent="0.2">
      <c r="B68" s="41"/>
      <c r="C68" s="1037" t="s">
        <v>425</v>
      </c>
      <c r="D68" s="1037"/>
      <c r="E68" s="1037"/>
      <c r="F68" s="1037"/>
      <c r="G68" s="1037"/>
      <c r="H68" s="1923">
        <v>0.61</v>
      </c>
      <c r="I68" s="1923"/>
      <c r="J68" s="1705"/>
      <c r="K68" s="1037"/>
      <c r="L68" s="1037"/>
      <c r="M68" s="1037"/>
      <c r="N68" s="2049"/>
      <c r="O68" s="2049"/>
      <c r="P68" s="2049"/>
      <c r="Q68" s="2049"/>
      <c r="R68" s="2049"/>
      <c r="S68" s="2049"/>
      <c r="T68" s="2049"/>
      <c r="U68" s="2049"/>
      <c r="V68" s="2049"/>
      <c r="W68" s="2049"/>
      <c r="X68" s="2049"/>
      <c r="Y68" s="2049"/>
      <c r="Z68" s="2049"/>
      <c r="AA68" s="2049"/>
      <c r="AB68" s="44"/>
    </row>
    <row r="69" spans="2:28" ht="81" customHeight="1" x14ac:dyDescent="0.2">
      <c r="B69" s="45"/>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46"/>
    </row>
    <row r="108" ht="6" customHeight="1" x14ac:dyDescent="0.2"/>
  </sheetData>
  <mergeCells count="100">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2:G64"/>
    <mergeCell ref="H62:I64"/>
    <mergeCell ref="J62:M64"/>
    <mergeCell ref="N62:U64"/>
    <mergeCell ref="V62:AA64"/>
    <mergeCell ref="C65:G65"/>
    <mergeCell ref="H65:I65"/>
    <mergeCell ref="J65:M65"/>
    <mergeCell ref="N65:U65"/>
    <mergeCell ref="V65:AA65"/>
    <mergeCell ref="C47:AA59"/>
    <mergeCell ref="C38:G38"/>
    <mergeCell ref="K38:AA38"/>
    <mergeCell ref="C39:G39"/>
    <mergeCell ref="K39:AA39"/>
    <mergeCell ref="C40:G40"/>
    <mergeCell ref="K40:AA40"/>
    <mergeCell ref="C41:G41"/>
    <mergeCell ref="K41:AA41"/>
    <mergeCell ref="C42:G42"/>
    <mergeCell ref="K42:AA42"/>
    <mergeCell ref="C45:AA46"/>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33" min="1" max="27"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view="pageBreakPreview" topLeftCell="A29" zoomScale="90" zoomScaleNormal="90" zoomScaleSheetLayoutView="9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8.140625" style="47" customWidth="1"/>
    <col min="11" max="12" width="3.42578125" style="47" customWidth="1"/>
    <col min="13" max="14" width="2.7109375" style="47" customWidth="1"/>
    <col min="15" max="17" width="4.85546875" style="47" customWidth="1"/>
    <col min="18" max="18" width="3.7109375" style="47"/>
    <col min="19" max="20" width="8" style="47" customWidth="1"/>
    <col min="21" max="21" width="3.5703125" style="47" customWidth="1"/>
    <col min="22" max="22" width="3.7109375" style="47"/>
    <col min="23" max="25" width="5" style="47" customWidth="1"/>
    <col min="26" max="26" width="6.7109375" style="47" customWidth="1"/>
    <col min="27" max="27" width="15.140625" style="47" customWidth="1"/>
    <col min="28" max="28" width="2" style="47" customWidth="1"/>
    <col min="29" max="33" width="3.7109375" style="47"/>
    <col min="34" max="34" width="5.7109375" style="47" bestFit="1" customWidth="1"/>
    <col min="35" max="35" width="35.42578125" style="47" customWidth="1"/>
    <col min="36"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customHeight="1"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customHeight="1"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399</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426</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427</v>
      </c>
      <c r="S11" s="623"/>
      <c r="T11" s="623"/>
      <c r="U11" s="624"/>
      <c r="V11" s="2028" t="s">
        <v>428</v>
      </c>
      <c r="W11" s="2029"/>
      <c r="X11" s="2029"/>
      <c r="Y11" s="2029"/>
      <c r="Z11" s="2029"/>
      <c r="AA11" s="2030"/>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429</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382</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430</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57" customHeight="1" thickBot="1" x14ac:dyDescent="0.25">
      <c r="B18" s="14"/>
      <c r="C18" s="558" t="s">
        <v>325</v>
      </c>
      <c r="D18" s="559"/>
      <c r="E18" s="559"/>
      <c r="F18" s="559"/>
      <c r="G18" s="559"/>
      <c r="H18" s="560"/>
      <c r="I18" s="561" t="s">
        <v>431</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2031" t="s">
        <v>432</v>
      </c>
      <c r="J20" s="2032"/>
      <c r="K20" s="2032"/>
      <c r="L20" s="2033"/>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2034"/>
      <c r="J21" s="2035"/>
      <c r="K21" s="2035"/>
      <c r="L21" s="2036"/>
      <c r="M21" s="595" t="s">
        <v>433</v>
      </c>
      <c r="N21" s="596"/>
      <c r="O21" s="596"/>
      <c r="P21" s="596"/>
      <c r="Q21" s="596"/>
      <c r="R21" s="596"/>
      <c r="S21" s="597"/>
      <c r="T21" s="595" t="s">
        <v>434</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54.75" customHeight="1" thickBot="1" x14ac:dyDescent="0.25">
      <c r="B24" s="14"/>
      <c r="C24" s="577" t="s">
        <v>435</v>
      </c>
      <c r="D24" s="578"/>
      <c r="E24" s="578"/>
      <c r="F24" s="578"/>
      <c r="G24" s="578"/>
      <c r="H24" s="578"/>
      <c r="I24" s="579"/>
      <c r="J24" s="577" t="s">
        <v>436</v>
      </c>
      <c r="K24" s="578"/>
      <c r="L24" s="578"/>
      <c r="M24" s="578"/>
      <c r="N24" s="578"/>
      <c r="O24" s="578"/>
      <c r="P24" s="579"/>
      <c r="Q24" s="580" t="s">
        <v>409</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437</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855" t="s">
        <v>438</v>
      </c>
      <c r="J28" s="561"/>
      <c r="K28" s="565" t="s">
        <v>33</v>
      </c>
      <c r="L28" s="566"/>
      <c r="M28" s="566"/>
      <c r="N28" s="567"/>
      <c r="O28" s="568" t="s">
        <v>34</v>
      </c>
      <c r="P28" s="569"/>
      <c r="Q28" s="570"/>
      <c r="R28" s="166"/>
      <c r="S28" s="568" t="s">
        <v>35</v>
      </c>
      <c r="T28" s="569"/>
      <c r="U28" s="166" t="s">
        <v>94</v>
      </c>
      <c r="V28" s="571" t="s">
        <v>37</v>
      </c>
      <c r="W28" s="2039"/>
      <c r="X28" s="2039"/>
      <c r="Y28" s="2039"/>
      <c r="Z28" s="2040"/>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thickBot="1" x14ac:dyDescent="0.25">
      <c r="B32" s="14"/>
      <c r="C32" s="547"/>
      <c r="D32" s="548"/>
      <c r="E32" s="548"/>
      <c r="F32" s="548"/>
      <c r="G32" s="548"/>
      <c r="H32" s="548"/>
      <c r="I32" s="548"/>
      <c r="J32" s="549"/>
      <c r="K32" s="2051">
        <v>1.6</v>
      </c>
      <c r="L32" s="2052"/>
      <c r="M32" s="2052"/>
      <c r="N32" s="2052"/>
      <c r="O32" s="2050">
        <v>2</v>
      </c>
      <c r="P32" s="2050"/>
      <c r="Q32" s="2050"/>
      <c r="R32" s="2050"/>
      <c r="S32" s="2050">
        <v>1.1000000000000001</v>
      </c>
      <c r="T32" s="2050"/>
      <c r="U32" s="2050">
        <v>1.5</v>
      </c>
      <c r="V32" s="2050"/>
      <c r="W32" s="2050"/>
      <c r="X32" s="2050">
        <v>0.1</v>
      </c>
      <c r="Y32" s="2050"/>
      <c r="Z32" s="2050">
        <v>1</v>
      </c>
      <c r="AA32" s="205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x14ac:dyDescent="0.2">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15" thickBot="1" x14ac:dyDescent="0.25">
      <c r="B35" s="20"/>
      <c r="C35" s="880"/>
      <c r="D35" s="881"/>
      <c r="E35" s="881"/>
      <c r="F35" s="881"/>
      <c r="G35" s="881"/>
      <c r="H35" s="881"/>
      <c r="I35" s="881"/>
      <c r="J35" s="881"/>
      <c r="K35" s="881"/>
      <c r="L35" s="881"/>
      <c r="M35" s="881"/>
      <c r="N35" s="881"/>
      <c r="O35" s="881"/>
      <c r="P35" s="881"/>
      <c r="Q35" s="881"/>
      <c r="R35" s="881"/>
      <c r="S35" s="881"/>
      <c r="T35" s="881"/>
      <c r="U35" s="881"/>
      <c r="V35" s="881"/>
      <c r="W35" s="881"/>
      <c r="X35" s="881"/>
      <c r="Y35" s="881"/>
      <c r="Z35" s="881"/>
      <c r="AA35" s="882"/>
      <c r="AB35" s="22"/>
    </row>
    <row r="36" spans="2:28" s="21" customFormat="1" ht="15" customHeight="1" x14ac:dyDescent="0.2">
      <c r="B36" s="20"/>
      <c r="C36" s="877" t="s">
        <v>45</v>
      </c>
      <c r="D36" s="878"/>
      <c r="E36" s="878"/>
      <c r="F36" s="878"/>
      <c r="G36" s="879"/>
      <c r="H36" s="2046" t="s">
        <v>439</v>
      </c>
      <c r="I36" s="2046" t="s">
        <v>440</v>
      </c>
      <c r="J36" s="885" t="s">
        <v>98</v>
      </c>
      <c r="K36" s="1859" t="s">
        <v>49</v>
      </c>
      <c r="L36" s="1860"/>
      <c r="M36" s="1860"/>
      <c r="N36" s="1860"/>
      <c r="O36" s="1860"/>
      <c r="P36" s="1860"/>
      <c r="Q36" s="1860"/>
      <c r="R36" s="1860"/>
      <c r="S36" s="1860"/>
      <c r="T36" s="1860"/>
      <c r="U36" s="1860"/>
      <c r="V36" s="1860"/>
      <c r="W36" s="1860"/>
      <c r="X36" s="1860"/>
      <c r="Y36" s="1860"/>
      <c r="Z36" s="1860"/>
      <c r="AA36" s="1861"/>
      <c r="AB36" s="22"/>
    </row>
    <row r="37" spans="2:28" s="21" customFormat="1" ht="50.25" customHeight="1" thickBot="1" x14ac:dyDescent="0.25">
      <c r="B37" s="20"/>
      <c r="C37" s="880"/>
      <c r="D37" s="881"/>
      <c r="E37" s="881"/>
      <c r="F37" s="881"/>
      <c r="G37" s="882"/>
      <c r="H37" s="2047"/>
      <c r="I37" s="2047"/>
      <c r="J37" s="886"/>
      <c r="K37" s="1862"/>
      <c r="L37" s="1863"/>
      <c r="M37" s="1863"/>
      <c r="N37" s="1863"/>
      <c r="O37" s="1863"/>
      <c r="P37" s="1863"/>
      <c r="Q37" s="1863"/>
      <c r="R37" s="1863"/>
      <c r="S37" s="1863"/>
      <c r="T37" s="1863"/>
      <c r="U37" s="1863"/>
      <c r="V37" s="1863"/>
      <c r="W37" s="1863"/>
      <c r="X37" s="1863"/>
      <c r="Y37" s="1863"/>
      <c r="Z37" s="1863"/>
      <c r="AA37" s="1864"/>
      <c r="AB37" s="22"/>
    </row>
    <row r="38" spans="2:28" s="21" customFormat="1" ht="53.25" customHeight="1" x14ac:dyDescent="0.2">
      <c r="B38" s="20"/>
      <c r="C38" s="861" t="s">
        <v>441</v>
      </c>
      <c r="D38" s="862"/>
      <c r="E38" s="862"/>
      <c r="F38" s="862"/>
      <c r="G38" s="863"/>
      <c r="H38" s="159">
        <v>763</v>
      </c>
      <c r="I38" s="159">
        <v>1651</v>
      </c>
      <c r="J38" s="223">
        <f>H38/I38</f>
        <v>0.46214415505754086</v>
      </c>
      <c r="K38" s="977" t="s">
        <v>442</v>
      </c>
      <c r="L38" s="978"/>
      <c r="M38" s="978"/>
      <c r="N38" s="978"/>
      <c r="O38" s="978"/>
      <c r="P38" s="978"/>
      <c r="Q38" s="978"/>
      <c r="R38" s="978"/>
      <c r="S38" s="978"/>
      <c r="T38" s="978"/>
      <c r="U38" s="978"/>
      <c r="V38" s="978"/>
      <c r="W38" s="978"/>
      <c r="X38" s="978"/>
      <c r="Y38" s="978"/>
      <c r="Z38" s="978"/>
      <c r="AA38" s="979"/>
      <c r="AB38" s="22"/>
    </row>
    <row r="39" spans="2:28" s="21" customFormat="1" ht="105" customHeight="1" thickBot="1" x14ac:dyDescent="0.25">
      <c r="B39" s="20"/>
      <c r="C39" s="861" t="s">
        <v>443</v>
      </c>
      <c r="D39" s="862"/>
      <c r="E39" s="862"/>
      <c r="F39" s="862"/>
      <c r="G39" s="863"/>
      <c r="H39" s="224"/>
      <c r="I39" s="224"/>
      <c r="J39" s="223"/>
      <c r="K39" s="977"/>
      <c r="L39" s="978"/>
      <c r="M39" s="978"/>
      <c r="N39" s="978"/>
      <c r="O39" s="978"/>
      <c r="P39" s="978"/>
      <c r="Q39" s="978"/>
      <c r="R39" s="978"/>
      <c r="S39" s="978"/>
      <c r="T39" s="978"/>
      <c r="U39" s="978"/>
      <c r="V39" s="978"/>
      <c r="W39" s="978"/>
      <c r="X39" s="978"/>
      <c r="Y39" s="978"/>
      <c r="Z39" s="978"/>
      <c r="AA39" s="979"/>
      <c r="AB39" s="22"/>
    </row>
    <row r="40" spans="2:28" s="21" customFormat="1" ht="15.75" customHeight="1" thickBot="1" x14ac:dyDescent="0.3">
      <c r="B40" s="20"/>
      <c r="C40" s="908" t="s">
        <v>68</v>
      </c>
      <c r="D40" s="909"/>
      <c r="E40" s="909"/>
      <c r="F40" s="909"/>
      <c r="G40" s="910"/>
      <c r="H40" s="217"/>
      <c r="I40" s="217"/>
      <c r="J40" s="225">
        <f>AVERAGE(J38:J39)</f>
        <v>0.46214415505754086</v>
      </c>
      <c r="K40" s="911"/>
      <c r="L40" s="912"/>
      <c r="M40" s="912"/>
      <c r="N40" s="912"/>
      <c r="O40" s="912"/>
      <c r="P40" s="912"/>
      <c r="Q40" s="912"/>
      <c r="R40" s="912"/>
      <c r="S40" s="912"/>
      <c r="T40" s="912"/>
      <c r="U40" s="912"/>
      <c r="V40" s="912"/>
      <c r="W40" s="912"/>
      <c r="X40" s="912"/>
      <c r="Y40" s="912"/>
      <c r="Z40" s="912"/>
      <c r="AA40" s="913"/>
      <c r="AB40" s="22"/>
    </row>
    <row r="41" spans="2:28"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22"/>
    </row>
    <row r="42" spans="2:28"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22"/>
    </row>
    <row r="43" spans="2:28"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22"/>
    </row>
    <row r="44" spans="2:28"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22"/>
    </row>
    <row r="45" spans="2:28" x14ac:dyDescent="0.2">
      <c r="B45" s="14"/>
      <c r="C45" s="890" t="s">
        <v>396</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22"/>
    </row>
    <row r="58" spans="2:28"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28"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28" ht="15.75" x14ac:dyDescent="0.2">
      <c r="B60" s="41"/>
      <c r="C60" s="986" t="s">
        <v>45</v>
      </c>
      <c r="D60" s="987"/>
      <c r="E60" s="987"/>
      <c r="F60" s="987"/>
      <c r="G60" s="987"/>
      <c r="H60" s="987" t="s">
        <v>71</v>
      </c>
      <c r="I60" s="987"/>
      <c r="J60" s="987" t="s">
        <v>72</v>
      </c>
      <c r="K60" s="987"/>
      <c r="L60" s="987"/>
      <c r="M60" s="987"/>
      <c r="N60" s="987" t="s">
        <v>106</v>
      </c>
      <c r="O60" s="987"/>
      <c r="P60" s="987"/>
      <c r="Q60" s="987"/>
      <c r="R60" s="987"/>
      <c r="S60" s="987"/>
      <c r="T60" s="987"/>
      <c r="U60" s="987"/>
      <c r="V60" s="992" t="s">
        <v>74</v>
      </c>
      <c r="W60" s="992"/>
      <c r="X60" s="992"/>
      <c r="Y60" s="992"/>
      <c r="Z60" s="992"/>
      <c r="AA60" s="993"/>
      <c r="AB60" s="42"/>
    </row>
    <row r="61" spans="2:28" ht="15.75" x14ac:dyDescent="0.2">
      <c r="B61" s="43"/>
      <c r="C61" s="988"/>
      <c r="D61" s="989"/>
      <c r="E61" s="989"/>
      <c r="F61" s="989"/>
      <c r="G61" s="989"/>
      <c r="H61" s="989"/>
      <c r="I61" s="989"/>
      <c r="J61" s="989"/>
      <c r="K61" s="989"/>
      <c r="L61" s="989"/>
      <c r="M61" s="989"/>
      <c r="N61" s="989"/>
      <c r="O61" s="989"/>
      <c r="P61" s="989"/>
      <c r="Q61" s="989"/>
      <c r="R61" s="989"/>
      <c r="S61" s="989"/>
      <c r="T61" s="989"/>
      <c r="U61" s="989"/>
      <c r="V61" s="994"/>
      <c r="W61" s="994"/>
      <c r="X61" s="994"/>
      <c r="Y61" s="994"/>
      <c r="Z61" s="994"/>
      <c r="AA61" s="995"/>
      <c r="AB61" s="42"/>
    </row>
    <row r="62" spans="2:28" ht="15.75" x14ac:dyDescent="0.2">
      <c r="B62" s="43"/>
      <c r="C62" s="988"/>
      <c r="D62" s="989"/>
      <c r="E62" s="989"/>
      <c r="F62" s="989"/>
      <c r="G62" s="989"/>
      <c r="H62" s="989"/>
      <c r="I62" s="989"/>
      <c r="J62" s="989"/>
      <c r="K62" s="989"/>
      <c r="L62" s="989"/>
      <c r="M62" s="989"/>
      <c r="N62" s="989"/>
      <c r="O62" s="989"/>
      <c r="P62" s="989"/>
      <c r="Q62" s="989"/>
      <c r="R62" s="989"/>
      <c r="S62" s="989"/>
      <c r="T62" s="989"/>
      <c r="U62" s="989"/>
      <c r="V62" s="994"/>
      <c r="W62" s="994"/>
      <c r="X62" s="994"/>
      <c r="Y62" s="994"/>
      <c r="Z62" s="994"/>
      <c r="AA62" s="995"/>
      <c r="AB62" s="42"/>
    </row>
    <row r="63" spans="2:28" ht="91.5" customHeight="1" x14ac:dyDescent="0.2">
      <c r="B63" s="41"/>
      <c r="C63" s="1853" t="s">
        <v>441</v>
      </c>
      <c r="D63" s="2053"/>
      <c r="E63" s="2053"/>
      <c r="F63" s="2053"/>
      <c r="G63" s="2053"/>
      <c r="H63" s="1000">
        <v>0.2</v>
      </c>
      <c r="I63" s="1457"/>
      <c r="J63" s="2054">
        <f>J38</f>
        <v>0.46214415505754086</v>
      </c>
      <c r="K63" s="2054"/>
      <c r="L63" s="2054"/>
      <c r="M63" s="2054"/>
      <c r="N63" s="1936" t="s">
        <v>444</v>
      </c>
      <c r="O63" s="1936"/>
      <c r="P63" s="1936"/>
      <c r="Q63" s="1936"/>
      <c r="R63" s="1936"/>
      <c r="S63" s="1936"/>
      <c r="T63" s="1936"/>
      <c r="U63" s="1936"/>
      <c r="V63" s="1936" t="s">
        <v>445</v>
      </c>
      <c r="W63" s="1936"/>
      <c r="X63" s="1936"/>
      <c r="Y63" s="1936"/>
      <c r="Z63" s="1936"/>
      <c r="AA63" s="1937"/>
      <c r="AB63" s="44"/>
    </row>
    <row r="64" spans="2:28" ht="104.25" customHeight="1" x14ac:dyDescent="0.2">
      <c r="B64" s="41"/>
      <c r="C64" s="1853" t="s">
        <v>443</v>
      </c>
      <c r="D64" s="2053"/>
      <c r="E64" s="2053"/>
      <c r="F64" s="2053"/>
      <c r="G64" s="2053"/>
      <c r="H64" s="1000"/>
      <c r="I64" s="1457"/>
      <c r="J64" s="2054"/>
      <c r="K64" s="2054"/>
      <c r="L64" s="2054"/>
      <c r="M64" s="2054"/>
      <c r="N64" s="1936"/>
      <c r="O64" s="1936"/>
      <c r="P64" s="1936"/>
      <c r="Q64" s="1936"/>
      <c r="R64" s="1936"/>
      <c r="S64" s="1936"/>
      <c r="T64" s="1936"/>
      <c r="U64" s="1936"/>
      <c r="V64" s="1936"/>
      <c r="W64" s="1936"/>
      <c r="X64" s="1936"/>
      <c r="Y64" s="1936"/>
      <c r="Z64" s="1936"/>
      <c r="AA64" s="1937"/>
      <c r="AB64" s="44"/>
    </row>
    <row r="65" spans="2:28" x14ac:dyDescent="0.2">
      <c r="B65" s="45"/>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46"/>
    </row>
    <row r="104" ht="6" customHeight="1" x14ac:dyDescent="0.2"/>
  </sheetData>
  <mergeCells count="8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0.74803149606299213" header="0.31496062992125984" footer="0.31496062992125984"/>
  <pageSetup scale="56" orientation="portrait" r:id="rId1"/>
  <headerFooter>
    <oddFooter>&amp;LCalle 26 No.57-41 Torre 8, Pisos 7 y 8 CEMSA – C.P. 111321
PBX: 3779555 – Información: Línea 195
www.umv.gov.co&amp;CGAM-IND-002
&amp;P de &amp;N</oddFooter>
  </headerFooter>
  <rowBreaks count="1" manualBreakCount="1">
    <brk id="42" max="16383"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8"/>
  <sheetViews>
    <sheetView view="pageBreakPreview" topLeftCell="A30" zoomScale="90" zoomScaleNormal="80" zoomScaleSheetLayoutView="90" workbookViewId="0">
      <selection activeCell="I13" sqref="I13:S14"/>
    </sheetView>
  </sheetViews>
  <sheetFormatPr baseColWidth="10" defaultColWidth="3.7109375" defaultRowHeight="14.25" x14ac:dyDescent="0.2"/>
  <cols>
    <col min="1" max="1" width="3.7109375" style="289"/>
    <col min="2" max="2" width="2.85546875" style="289" customWidth="1"/>
    <col min="3" max="6" width="2.7109375" style="289" customWidth="1"/>
    <col min="7" max="7" width="4.28515625" style="289" customWidth="1"/>
    <col min="8" max="8" width="14.28515625" style="289" customWidth="1"/>
    <col min="9" max="10" width="15" style="289" customWidth="1"/>
    <col min="11" max="12" width="3.42578125" style="289" customWidth="1"/>
    <col min="13" max="15" width="2.7109375" style="289" customWidth="1"/>
    <col min="16" max="16" width="3.42578125" style="289" customWidth="1"/>
    <col min="17" max="17" width="3.5703125" style="289" customWidth="1"/>
    <col min="18" max="18" width="3.7109375" style="289"/>
    <col min="19" max="19" width="3.28515625" style="289" customWidth="1"/>
    <col min="20" max="20" width="7.42578125" style="289" customWidth="1"/>
    <col min="21" max="21" width="3.5703125" style="289" customWidth="1"/>
    <col min="22" max="22" width="3.7109375" style="289"/>
    <col min="23" max="25" width="5" style="289" customWidth="1"/>
    <col min="26" max="26" width="6.7109375" style="289" customWidth="1"/>
    <col min="27" max="27" width="4.140625" style="289" customWidth="1"/>
    <col min="28" max="28" width="2" style="289" customWidth="1"/>
    <col min="29" max="30" width="3.7109375" style="289"/>
    <col min="31" max="31" width="5.7109375" style="289" bestFit="1" customWidth="1"/>
    <col min="32" max="32" width="3.7109375" style="289"/>
    <col min="33" max="33" width="12" style="289" bestFit="1" customWidth="1"/>
    <col min="34" max="16384" width="3.7109375" style="289"/>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customHeight="1"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customHeight="1"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399</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814</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815</v>
      </c>
      <c r="S11" s="623"/>
      <c r="T11" s="623"/>
      <c r="U11" s="624"/>
      <c r="V11" s="2028" t="s">
        <v>428</v>
      </c>
      <c r="W11" s="2029"/>
      <c r="X11" s="2029"/>
      <c r="Y11" s="2029"/>
      <c r="Z11" s="2029"/>
      <c r="AA11" s="2030"/>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88"/>
    </row>
    <row r="13" spans="2:28" ht="15" customHeight="1" x14ac:dyDescent="0.2">
      <c r="B13" s="14"/>
      <c r="C13" s="599" t="s">
        <v>11</v>
      </c>
      <c r="D13" s="600"/>
      <c r="E13" s="600"/>
      <c r="F13" s="600"/>
      <c r="G13" s="600"/>
      <c r="H13" s="601"/>
      <c r="I13" s="657" t="s">
        <v>816</v>
      </c>
      <c r="J13" s="658"/>
      <c r="K13" s="658"/>
      <c r="L13" s="658"/>
      <c r="M13" s="658"/>
      <c r="N13" s="658"/>
      <c r="O13" s="658"/>
      <c r="P13" s="658"/>
      <c r="Q13" s="658"/>
      <c r="R13" s="658"/>
      <c r="S13" s="659"/>
      <c r="T13" s="599" t="s">
        <v>13</v>
      </c>
      <c r="U13" s="600"/>
      <c r="V13" s="600"/>
      <c r="W13" s="600"/>
      <c r="X13" s="600"/>
      <c r="Y13" s="600"/>
      <c r="Z13" s="600"/>
      <c r="AA13" s="601"/>
      <c r="AB13" s="288"/>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382</v>
      </c>
      <c r="U14" s="612"/>
      <c r="V14" s="612"/>
      <c r="W14" s="612"/>
      <c r="X14" s="612"/>
      <c r="Y14" s="612"/>
      <c r="Z14" s="612"/>
      <c r="AA14" s="613"/>
      <c r="AB14" s="288"/>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88"/>
    </row>
    <row r="16" spans="2:28" ht="57.75" customHeight="1" thickBot="1" x14ac:dyDescent="0.25">
      <c r="B16" s="14"/>
      <c r="C16" s="558" t="s">
        <v>15</v>
      </c>
      <c r="D16" s="559"/>
      <c r="E16" s="559"/>
      <c r="F16" s="559"/>
      <c r="G16" s="559"/>
      <c r="H16" s="560"/>
      <c r="I16" s="561" t="s">
        <v>817</v>
      </c>
      <c r="J16" s="562"/>
      <c r="K16" s="562"/>
      <c r="L16" s="562"/>
      <c r="M16" s="562"/>
      <c r="N16" s="562"/>
      <c r="O16" s="562"/>
      <c r="P16" s="562"/>
      <c r="Q16" s="562"/>
      <c r="R16" s="562"/>
      <c r="S16" s="562"/>
      <c r="T16" s="562"/>
      <c r="U16" s="562"/>
      <c r="V16" s="562"/>
      <c r="W16" s="562"/>
      <c r="X16" s="562"/>
      <c r="Y16" s="562"/>
      <c r="Z16" s="562"/>
      <c r="AA16" s="563"/>
      <c r="AB16" s="288"/>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88"/>
    </row>
    <row r="18" spans="2:28" ht="66" customHeight="1" thickBot="1" x14ac:dyDescent="0.25">
      <c r="B18" s="14"/>
      <c r="C18" s="558" t="s">
        <v>325</v>
      </c>
      <c r="D18" s="559"/>
      <c r="E18" s="559"/>
      <c r="F18" s="559"/>
      <c r="G18" s="559"/>
      <c r="H18" s="560"/>
      <c r="I18" s="1712" t="s">
        <v>818</v>
      </c>
      <c r="J18" s="1713"/>
      <c r="K18" s="1713"/>
      <c r="L18" s="1713"/>
      <c r="M18" s="1713"/>
      <c r="N18" s="1713"/>
      <c r="O18" s="1713"/>
      <c r="P18" s="1713"/>
      <c r="Q18" s="1713"/>
      <c r="R18" s="1713"/>
      <c r="S18" s="1713"/>
      <c r="T18" s="1713"/>
      <c r="U18" s="1713"/>
      <c r="V18" s="1713"/>
      <c r="W18" s="1713"/>
      <c r="X18" s="1713"/>
      <c r="Y18" s="1713"/>
      <c r="Z18" s="1713"/>
      <c r="AA18" s="1714"/>
      <c r="AB18" s="288"/>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88"/>
    </row>
    <row r="20" spans="2:28" ht="22.5" customHeight="1" x14ac:dyDescent="0.2">
      <c r="B20" s="14"/>
      <c r="C20" s="583" t="s">
        <v>19</v>
      </c>
      <c r="D20" s="584"/>
      <c r="E20" s="584"/>
      <c r="F20" s="584"/>
      <c r="G20" s="584"/>
      <c r="H20" s="585"/>
      <c r="I20" s="2031" t="s">
        <v>432</v>
      </c>
      <c r="J20" s="2032"/>
      <c r="K20" s="2032"/>
      <c r="L20" s="2033"/>
      <c r="M20" s="574" t="s">
        <v>21</v>
      </c>
      <c r="N20" s="575"/>
      <c r="O20" s="575"/>
      <c r="P20" s="575"/>
      <c r="Q20" s="575"/>
      <c r="R20" s="575"/>
      <c r="S20" s="576"/>
      <c r="T20" s="574" t="s">
        <v>22</v>
      </c>
      <c r="U20" s="575"/>
      <c r="V20" s="575"/>
      <c r="W20" s="575"/>
      <c r="X20" s="575"/>
      <c r="Y20" s="575"/>
      <c r="Z20" s="575"/>
      <c r="AA20" s="576"/>
      <c r="AB20" s="288"/>
    </row>
    <row r="21" spans="2:28" ht="30.75" customHeight="1" thickBot="1" x14ac:dyDescent="0.25">
      <c r="B21" s="14"/>
      <c r="C21" s="586"/>
      <c r="D21" s="587"/>
      <c r="E21" s="587"/>
      <c r="F21" s="587"/>
      <c r="G21" s="587"/>
      <c r="H21" s="588"/>
      <c r="I21" s="2034"/>
      <c r="J21" s="2035"/>
      <c r="K21" s="2035"/>
      <c r="L21" s="2036"/>
      <c r="M21" s="595" t="s">
        <v>85</v>
      </c>
      <c r="N21" s="596"/>
      <c r="O21" s="596"/>
      <c r="P21" s="596"/>
      <c r="Q21" s="596"/>
      <c r="R21" s="596"/>
      <c r="S21" s="597"/>
      <c r="T21" s="595" t="s">
        <v>819</v>
      </c>
      <c r="U21" s="596"/>
      <c r="V21" s="596"/>
      <c r="W21" s="596"/>
      <c r="X21" s="596"/>
      <c r="Y21" s="596"/>
      <c r="Z21" s="596"/>
      <c r="AA21" s="597"/>
      <c r="AB21" s="288"/>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88"/>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88"/>
    </row>
    <row r="24" spans="2:28" ht="54.75" customHeight="1" thickBot="1" x14ac:dyDescent="0.25">
      <c r="B24" s="14"/>
      <c r="C24" s="577" t="s">
        <v>435</v>
      </c>
      <c r="D24" s="578"/>
      <c r="E24" s="578"/>
      <c r="F24" s="578"/>
      <c r="G24" s="578"/>
      <c r="H24" s="578"/>
      <c r="I24" s="579"/>
      <c r="J24" s="577" t="s">
        <v>436</v>
      </c>
      <c r="K24" s="578"/>
      <c r="L24" s="578"/>
      <c r="M24" s="578"/>
      <c r="N24" s="578"/>
      <c r="O24" s="578"/>
      <c r="P24" s="579"/>
      <c r="Q24" s="580" t="s">
        <v>409</v>
      </c>
      <c r="R24" s="581"/>
      <c r="S24" s="581"/>
      <c r="T24" s="581"/>
      <c r="U24" s="581"/>
      <c r="V24" s="581"/>
      <c r="W24" s="581"/>
      <c r="X24" s="581"/>
      <c r="Y24" s="581"/>
      <c r="Z24" s="581"/>
      <c r="AA24" s="582"/>
      <c r="AB24" s="288"/>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88"/>
    </row>
    <row r="26" spans="2:28" ht="33" customHeight="1" thickBot="1" x14ac:dyDescent="0.25">
      <c r="B26" s="14"/>
      <c r="C26" s="558" t="s">
        <v>31</v>
      </c>
      <c r="D26" s="559"/>
      <c r="E26" s="559"/>
      <c r="F26" s="559"/>
      <c r="G26" s="559"/>
      <c r="H26" s="560"/>
      <c r="I26" s="561" t="s">
        <v>820</v>
      </c>
      <c r="J26" s="562"/>
      <c r="K26" s="562"/>
      <c r="L26" s="562"/>
      <c r="M26" s="562"/>
      <c r="N26" s="562"/>
      <c r="O26" s="562"/>
      <c r="P26" s="562"/>
      <c r="Q26" s="562"/>
      <c r="R26" s="562"/>
      <c r="S26" s="562"/>
      <c r="T26" s="562"/>
      <c r="U26" s="562"/>
      <c r="V26" s="562"/>
      <c r="W26" s="562"/>
      <c r="X26" s="562"/>
      <c r="Y26" s="562"/>
      <c r="Z26" s="562"/>
      <c r="AA26" s="563"/>
      <c r="AB26" s="288"/>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88"/>
    </row>
    <row r="28" spans="2:28" ht="53.25" customHeight="1" thickBot="1" x14ac:dyDescent="0.25">
      <c r="B28" s="14"/>
      <c r="C28" s="558" t="s">
        <v>32</v>
      </c>
      <c r="D28" s="559"/>
      <c r="E28" s="559"/>
      <c r="F28" s="559"/>
      <c r="G28" s="559"/>
      <c r="H28" s="560"/>
      <c r="I28" s="855" t="s">
        <v>821</v>
      </c>
      <c r="J28" s="561"/>
      <c r="K28" s="565" t="s">
        <v>33</v>
      </c>
      <c r="L28" s="566"/>
      <c r="M28" s="566"/>
      <c r="N28" s="567"/>
      <c r="O28" s="568" t="s">
        <v>34</v>
      </c>
      <c r="P28" s="569"/>
      <c r="Q28" s="570"/>
      <c r="R28" s="166"/>
      <c r="S28" s="568" t="s">
        <v>35</v>
      </c>
      <c r="T28" s="569"/>
      <c r="U28" s="166" t="s">
        <v>94</v>
      </c>
      <c r="V28" s="571" t="s">
        <v>37</v>
      </c>
      <c r="W28" s="2039"/>
      <c r="X28" s="2039"/>
      <c r="Y28" s="2039"/>
      <c r="Z28" s="2040"/>
      <c r="AA28" s="50"/>
      <c r="AB28" s="288"/>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88"/>
    </row>
    <row r="30" spans="2:28" ht="15.75" customHeight="1" x14ac:dyDescent="0.25">
      <c r="B30" s="14"/>
      <c r="C30" s="541" t="s">
        <v>38</v>
      </c>
      <c r="D30" s="542"/>
      <c r="E30" s="542"/>
      <c r="F30" s="542"/>
      <c r="G30" s="542"/>
      <c r="H30" s="542"/>
      <c r="I30" s="542"/>
      <c r="J30" s="543"/>
      <c r="K30" s="1871" t="s">
        <v>39</v>
      </c>
      <c r="L30" s="1872"/>
      <c r="M30" s="1872"/>
      <c r="N30" s="1872"/>
      <c r="O30" s="1872"/>
      <c r="P30" s="1872"/>
      <c r="Q30" s="1872"/>
      <c r="R30" s="1873"/>
      <c r="S30" s="1874" t="s">
        <v>40</v>
      </c>
      <c r="T30" s="1875"/>
      <c r="U30" s="1875"/>
      <c r="V30" s="1875"/>
      <c r="W30" s="1876"/>
      <c r="X30" s="1877" t="s">
        <v>41</v>
      </c>
      <c r="Y30" s="1878"/>
      <c r="Z30" s="1878"/>
      <c r="AA30" s="1879"/>
      <c r="AB30" s="288"/>
    </row>
    <row r="31" spans="2:28" x14ac:dyDescent="0.2">
      <c r="B31" s="14"/>
      <c r="C31" s="544"/>
      <c r="D31" s="545"/>
      <c r="E31" s="545"/>
      <c r="F31" s="545"/>
      <c r="G31" s="545"/>
      <c r="H31" s="545"/>
      <c r="I31" s="545"/>
      <c r="J31" s="546"/>
      <c r="K31" s="1880" t="s">
        <v>42</v>
      </c>
      <c r="L31" s="1881"/>
      <c r="M31" s="1881"/>
      <c r="N31" s="1882"/>
      <c r="O31" s="1883" t="s">
        <v>43</v>
      </c>
      <c r="P31" s="1881"/>
      <c r="Q31" s="1881"/>
      <c r="R31" s="1882"/>
      <c r="S31" s="1883" t="s">
        <v>42</v>
      </c>
      <c r="T31" s="1882"/>
      <c r="U31" s="1883" t="s">
        <v>43</v>
      </c>
      <c r="V31" s="1881"/>
      <c r="W31" s="1882"/>
      <c r="X31" s="1883" t="s">
        <v>42</v>
      </c>
      <c r="Y31" s="1882"/>
      <c r="Z31" s="1883" t="s">
        <v>43</v>
      </c>
      <c r="AA31" s="1884"/>
      <c r="AB31" s="288"/>
    </row>
    <row r="32" spans="2:28" ht="15" thickBot="1" x14ac:dyDescent="0.25">
      <c r="B32" s="14"/>
      <c r="C32" s="547"/>
      <c r="D32" s="548"/>
      <c r="E32" s="548"/>
      <c r="F32" s="548"/>
      <c r="G32" s="548"/>
      <c r="H32" s="548"/>
      <c r="I32" s="548"/>
      <c r="J32" s="549"/>
      <c r="K32" s="2057">
        <v>35.1</v>
      </c>
      <c r="L32" s="2058"/>
      <c r="M32" s="2058"/>
      <c r="N32" s="2059"/>
      <c r="O32" s="2055">
        <v>40</v>
      </c>
      <c r="P32" s="2058"/>
      <c r="Q32" s="2058"/>
      <c r="R32" s="2059"/>
      <c r="S32" s="2055">
        <v>30.1</v>
      </c>
      <c r="T32" s="2059"/>
      <c r="U32" s="2055">
        <v>35</v>
      </c>
      <c r="V32" s="2058"/>
      <c r="W32" s="2059"/>
      <c r="X32" s="2055">
        <v>10</v>
      </c>
      <c r="Y32" s="2059"/>
      <c r="Z32" s="2055">
        <v>30</v>
      </c>
      <c r="AA32" s="2056"/>
      <c r="AB32" s="288"/>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88"/>
    </row>
    <row r="34" spans="2:28" s="21" customFormat="1" x14ac:dyDescent="0.2">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88"/>
    </row>
    <row r="35" spans="2:28" s="21" customFormat="1" ht="15" thickBot="1" x14ac:dyDescent="0.25">
      <c r="B35" s="20"/>
      <c r="C35" s="880"/>
      <c r="D35" s="881"/>
      <c r="E35" s="881"/>
      <c r="F35" s="881"/>
      <c r="G35" s="881"/>
      <c r="H35" s="881"/>
      <c r="I35" s="881"/>
      <c r="J35" s="881"/>
      <c r="K35" s="881"/>
      <c r="L35" s="881"/>
      <c r="M35" s="881"/>
      <c r="N35" s="881"/>
      <c r="O35" s="881"/>
      <c r="P35" s="881"/>
      <c r="Q35" s="881"/>
      <c r="R35" s="881"/>
      <c r="S35" s="881"/>
      <c r="T35" s="881"/>
      <c r="U35" s="881"/>
      <c r="V35" s="881"/>
      <c r="W35" s="881"/>
      <c r="X35" s="881"/>
      <c r="Y35" s="881"/>
      <c r="Z35" s="881"/>
      <c r="AA35" s="882"/>
      <c r="AB35" s="288"/>
    </row>
    <row r="36" spans="2:28" s="21" customFormat="1" ht="15" customHeight="1" x14ac:dyDescent="0.2">
      <c r="B36" s="20"/>
      <c r="C36" s="877" t="s">
        <v>45</v>
      </c>
      <c r="D36" s="878"/>
      <c r="E36" s="878"/>
      <c r="F36" s="878"/>
      <c r="G36" s="879"/>
      <c r="H36" s="2060" t="s">
        <v>822</v>
      </c>
      <c r="I36" s="2060" t="s">
        <v>823</v>
      </c>
      <c r="J36" s="885" t="s">
        <v>98</v>
      </c>
      <c r="K36" s="1859" t="s">
        <v>49</v>
      </c>
      <c r="L36" s="1860"/>
      <c r="M36" s="1860"/>
      <c r="N36" s="1860"/>
      <c r="O36" s="1860"/>
      <c r="P36" s="1860"/>
      <c r="Q36" s="1860"/>
      <c r="R36" s="1860"/>
      <c r="S36" s="1860"/>
      <c r="T36" s="1860"/>
      <c r="U36" s="1860"/>
      <c r="V36" s="1860"/>
      <c r="W36" s="1860"/>
      <c r="X36" s="1860"/>
      <c r="Y36" s="1860"/>
      <c r="Z36" s="1860"/>
      <c r="AA36" s="1861"/>
      <c r="AB36" s="288"/>
    </row>
    <row r="37" spans="2:28" s="21" customFormat="1" ht="51" customHeight="1" thickBot="1" x14ac:dyDescent="0.25">
      <c r="B37" s="20"/>
      <c r="C37" s="880"/>
      <c r="D37" s="881"/>
      <c r="E37" s="881"/>
      <c r="F37" s="881"/>
      <c r="G37" s="882"/>
      <c r="H37" s="2061"/>
      <c r="I37" s="2061"/>
      <c r="J37" s="886"/>
      <c r="K37" s="1862"/>
      <c r="L37" s="1863"/>
      <c r="M37" s="1863"/>
      <c r="N37" s="1863"/>
      <c r="O37" s="1863"/>
      <c r="P37" s="1863"/>
      <c r="Q37" s="1863"/>
      <c r="R37" s="1863"/>
      <c r="S37" s="1863"/>
      <c r="T37" s="1863"/>
      <c r="U37" s="1863"/>
      <c r="V37" s="1863"/>
      <c r="W37" s="1863"/>
      <c r="X37" s="1863"/>
      <c r="Y37" s="1863"/>
      <c r="Z37" s="1863"/>
      <c r="AA37" s="1864"/>
      <c r="AB37" s="288"/>
    </row>
    <row r="38" spans="2:28" s="21" customFormat="1" ht="58.5" customHeight="1" x14ac:dyDescent="0.2">
      <c r="B38" s="20"/>
      <c r="C38" s="861" t="s">
        <v>419</v>
      </c>
      <c r="D38" s="862"/>
      <c r="E38" s="862"/>
      <c r="F38" s="862"/>
      <c r="G38" s="862"/>
      <c r="H38" s="159">
        <v>22208</v>
      </c>
      <c r="I38" s="268">
        <v>1456</v>
      </c>
      <c r="J38" s="160">
        <v>0.1525</v>
      </c>
      <c r="K38" s="977" t="s">
        <v>824</v>
      </c>
      <c r="L38" s="978"/>
      <c r="M38" s="978"/>
      <c r="N38" s="978"/>
      <c r="O38" s="978"/>
      <c r="P38" s="978"/>
      <c r="Q38" s="978"/>
      <c r="R38" s="978"/>
      <c r="S38" s="978"/>
      <c r="T38" s="978"/>
      <c r="U38" s="978"/>
      <c r="V38" s="978"/>
      <c r="W38" s="978"/>
      <c r="X38" s="978"/>
      <c r="Y38" s="978"/>
      <c r="Z38" s="978"/>
      <c r="AA38" s="979"/>
      <c r="AB38" s="288"/>
    </row>
    <row r="39" spans="2:28" s="21" customFormat="1" ht="57.75" customHeight="1" x14ac:dyDescent="0.2">
      <c r="B39" s="20"/>
      <c r="C39" s="1853" t="s">
        <v>422</v>
      </c>
      <c r="D39" s="1407"/>
      <c r="E39" s="1407"/>
      <c r="F39" s="1407"/>
      <c r="G39" s="1407"/>
      <c r="H39" s="161">
        <v>23752</v>
      </c>
      <c r="I39" s="270">
        <v>1651</v>
      </c>
      <c r="J39" s="160">
        <v>0.1439</v>
      </c>
      <c r="K39" s="977" t="s">
        <v>825</v>
      </c>
      <c r="L39" s="978"/>
      <c r="M39" s="978"/>
      <c r="N39" s="978"/>
      <c r="O39" s="978"/>
      <c r="P39" s="978"/>
      <c r="Q39" s="978"/>
      <c r="R39" s="978"/>
      <c r="S39" s="978"/>
      <c r="T39" s="978"/>
      <c r="U39" s="978"/>
      <c r="V39" s="978"/>
      <c r="W39" s="978"/>
      <c r="X39" s="978"/>
      <c r="Y39" s="978"/>
      <c r="Z39" s="978"/>
      <c r="AA39" s="979"/>
      <c r="AB39" s="288"/>
    </row>
    <row r="40" spans="2:28" s="21" customFormat="1" ht="52.5" customHeight="1" x14ac:dyDescent="0.2">
      <c r="B40" s="20"/>
      <c r="C40" s="1853" t="s">
        <v>424</v>
      </c>
      <c r="D40" s="1407"/>
      <c r="E40" s="1407"/>
      <c r="F40" s="1407"/>
      <c r="G40" s="1407"/>
      <c r="H40" s="159"/>
      <c r="I40" s="268"/>
      <c r="J40" s="268"/>
      <c r="K40" s="977"/>
      <c r="L40" s="978"/>
      <c r="M40" s="978"/>
      <c r="N40" s="978"/>
      <c r="O40" s="978"/>
      <c r="P40" s="978"/>
      <c r="Q40" s="978"/>
      <c r="R40" s="978"/>
      <c r="S40" s="978"/>
      <c r="T40" s="978"/>
      <c r="U40" s="978"/>
      <c r="V40" s="978"/>
      <c r="W40" s="978"/>
      <c r="X40" s="978"/>
      <c r="Y40" s="978"/>
      <c r="Z40" s="978"/>
      <c r="AA40" s="979"/>
      <c r="AB40" s="288"/>
    </row>
    <row r="41" spans="2:28" s="21" customFormat="1" ht="58.5" customHeight="1" thickBot="1" x14ac:dyDescent="0.25">
      <c r="B41" s="20"/>
      <c r="C41" s="2062" t="s">
        <v>425</v>
      </c>
      <c r="D41" s="2063"/>
      <c r="E41" s="2063"/>
      <c r="F41" s="2063"/>
      <c r="G41" s="2063"/>
      <c r="H41" s="161"/>
      <c r="I41" s="161"/>
      <c r="J41" s="223"/>
      <c r="K41" s="977"/>
      <c r="L41" s="978"/>
      <c r="M41" s="978"/>
      <c r="N41" s="978"/>
      <c r="O41" s="978"/>
      <c r="P41" s="978"/>
      <c r="Q41" s="978"/>
      <c r="R41" s="978"/>
      <c r="S41" s="978"/>
      <c r="T41" s="978"/>
      <c r="U41" s="978"/>
      <c r="V41" s="978"/>
      <c r="W41" s="978"/>
      <c r="X41" s="978"/>
      <c r="Y41" s="978"/>
      <c r="Z41" s="978"/>
      <c r="AA41" s="979"/>
      <c r="AB41" s="288"/>
    </row>
    <row r="42" spans="2:28" s="21" customFormat="1" ht="37.5" customHeight="1" thickBot="1" x14ac:dyDescent="0.25">
      <c r="B42" s="20"/>
      <c r="C42" s="2064" t="s">
        <v>68</v>
      </c>
      <c r="D42" s="2065"/>
      <c r="E42" s="2065"/>
      <c r="F42" s="2065"/>
      <c r="G42" s="2066"/>
      <c r="H42" s="217"/>
      <c r="I42" s="217"/>
      <c r="J42" s="295">
        <f>AVERAGE(J38:J41)</f>
        <v>0.1482</v>
      </c>
      <c r="K42" s="911"/>
      <c r="L42" s="912"/>
      <c r="M42" s="912"/>
      <c r="N42" s="912"/>
      <c r="O42" s="912"/>
      <c r="P42" s="912"/>
      <c r="Q42" s="912"/>
      <c r="R42" s="912"/>
      <c r="S42" s="912"/>
      <c r="T42" s="912"/>
      <c r="U42" s="912"/>
      <c r="V42" s="912"/>
      <c r="W42" s="912"/>
      <c r="X42" s="912"/>
      <c r="Y42" s="912"/>
      <c r="Z42" s="912"/>
      <c r="AA42" s="913"/>
      <c r="AB42" s="288"/>
    </row>
    <row r="43" spans="2:28" s="21" customFormat="1" ht="5.25" customHeight="1" x14ac:dyDescent="0.2">
      <c r="B43" s="20"/>
      <c r="C43" s="15"/>
      <c r="D43" s="15"/>
      <c r="E43" s="15"/>
      <c r="F43" s="15"/>
      <c r="G43" s="15"/>
      <c r="H43" s="33"/>
      <c r="I43" s="33"/>
      <c r="J43" s="34"/>
      <c r="K43" s="15"/>
      <c r="L43" s="15"/>
      <c r="M43" s="15"/>
      <c r="N43" s="15"/>
      <c r="O43" s="15"/>
      <c r="P43" s="15"/>
      <c r="Q43" s="15"/>
      <c r="R43" s="15"/>
      <c r="S43" s="15"/>
      <c r="T43" s="15"/>
      <c r="U43" s="15"/>
      <c r="V43" s="15"/>
      <c r="W43" s="15"/>
      <c r="X43" s="15"/>
      <c r="Y43" s="15"/>
      <c r="Z43" s="15"/>
      <c r="AA43" s="15"/>
      <c r="AB43" s="288"/>
    </row>
    <row r="44" spans="2:28" s="21" customFormat="1" ht="15" thickBot="1" x14ac:dyDescent="0.25">
      <c r="B44" s="20"/>
      <c r="C44" s="15"/>
      <c r="D44" s="15"/>
      <c r="E44" s="15"/>
      <c r="F44" s="15"/>
      <c r="G44" s="15"/>
      <c r="H44" s="33"/>
      <c r="I44" s="33"/>
      <c r="J44" s="34"/>
      <c r="K44" s="15"/>
      <c r="L44" s="15"/>
      <c r="M44" s="15"/>
      <c r="N44" s="15"/>
      <c r="O44" s="15"/>
      <c r="P44" s="15"/>
      <c r="Q44" s="15"/>
      <c r="R44" s="15"/>
      <c r="S44" s="15"/>
      <c r="T44" s="15"/>
      <c r="U44" s="15"/>
      <c r="V44" s="15"/>
      <c r="W44" s="15"/>
      <c r="X44" s="15"/>
      <c r="Y44" s="15"/>
      <c r="Z44" s="15"/>
      <c r="AA44" s="15"/>
      <c r="AB44" s="288"/>
    </row>
    <row r="45" spans="2:28" s="21" customFormat="1" x14ac:dyDescent="0.2">
      <c r="B45" s="20"/>
      <c r="C45" s="651" t="s">
        <v>69</v>
      </c>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3"/>
      <c r="AB45" s="288"/>
    </row>
    <row r="46" spans="2:28" ht="15" thickBot="1" x14ac:dyDescent="0.25">
      <c r="B46" s="14"/>
      <c r="C46" s="983"/>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5"/>
      <c r="AB46" s="288"/>
    </row>
    <row r="47" spans="2:28" x14ac:dyDescent="0.2">
      <c r="B47" s="14"/>
      <c r="C47" s="890" t="s">
        <v>396</v>
      </c>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2"/>
      <c r="AB47" s="288"/>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88"/>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88"/>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88"/>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88"/>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88"/>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88"/>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88"/>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88"/>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88"/>
    </row>
    <row r="57" spans="2:28" x14ac:dyDescent="0.2">
      <c r="B57" s="14"/>
      <c r="C57" s="893"/>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5"/>
      <c r="AB57" s="288"/>
    </row>
    <row r="58" spans="2:28" x14ac:dyDescent="0.2">
      <c r="B58" s="14"/>
      <c r="C58" s="89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5"/>
      <c r="AB58" s="288"/>
    </row>
    <row r="59" spans="2:28" ht="15" thickBot="1" x14ac:dyDescent="0.25">
      <c r="B59" s="14"/>
      <c r="C59" s="896"/>
      <c r="D59" s="897"/>
      <c r="E59" s="897"/>
      <c r="F59" s="897"/>
      <c r="G59" s="897"/>
      <c r="H59" s="897"/>
      <c r="I59" s="897"/>
      <c r="J59" s="897"/>
      <c r="K59" s="897"/>
      <c r="L59" s="897"/>
      <c r="M59" s="897"/>
      <c r="N59" s="897"/>
      <c r="O59" s="897"/>
      <c r="P59" s="897"/>
      <c r="Q59" s="897"/>
      <c r="R59" s="897"/>
      <c r="S59" s="897"/>
      <c r="T59" s="897"/>
      <c r="U59" s="897"/>
      <c r="V59" s="897"/>
      <c r="W59" s="897"/>
      <c r="X59" s="897"/>
      <c r="Y59" s="897"/>
      <c r="Z59" s="897"/>
      <c r="AA59" s="898"/>
      <c r="AB59" s="288"/>
    </row>
    <row r="60" spans="2:28" x14ac:dyDescent="0.2">
      <c r="B60" s="35"/>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7"/>
    </row>
    <row r="61" spans="2:28" ht="15" thickBot="1" x14ac:dyDescent="0.25">
      <c r="B61" s="38"/>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40"/>
    </row>
    <row r="62" spans="2:28" ht="15.75" x14ac:dyDescent="0.2">
      <c r="B62" s="41"/>
      <c r="C62" s="986" t="s">
        <v>45</v>
      </c>
      <c r="D62" s="987"/>
      <c r="E62" s="987"/>
      <c r="F62" s="987"/>
      <c r="G62" s="987"/>
      <c r="H62" s="987" t="s">
        <v>71</v>
      </c>
      <c r="I62" s="987"/>
      <c r="J62" s="987" t="s">
        <v>72</v>
      </c>
      <c r="K62" s="987"/>
      <c r="L62" s="987"/>
      <c r="M62" s="987"/>
      <c r="N62" s="987" t="s">
        <v>106</v>
      </c>
      <c r="O62" s="987"/>
      <c r="P62" s="987"/>
      <c r="Q62" s="987"/>
      <c r="R62" s="987"/>
      <c r="S62" s="987"/>
      <c r="T62" s="987"/>
      <c r="U62" s="987"/>
      <c r="V62" s="992" t="s">
        <v>74</v>
      </c>
      <c r="W62" s="992"/>
      <c r="X62" s="992"/>
      <c r="Y62" s="992"/>
      <c r="Z62" s="992"/>
      <c r="AA62" s="993"/>
      <c r="AB62" s="42"/>
    </row>
    <row r="63" spans="2:28" ht="15.75" x14ac:dyDescent="0.2">
      <c r="B63" s="43"/>
      <c r="C63" s="988"/>
      <c r="D63" s="989"/>
      <c r="E63" s="989"/>
      <c r="F63" s="989"/>
      <c r="G63" s="989"/>
      <c r="H63" s="989"/>
      <c r="I63" s="989"/>
      <c r="J63" s="989"/>
      <c r="K63" s="989"/>
      <c r="L63" s="989"/>
      <c r="M63" s="989"/>
      <c r="N63" s="989"/>
      <c r="O63" s="989"/>
      <c r="P63" s="989"/>
      <c r="Q63" s="989"/>
      <c r="R63" s="989"/>
      <c r="S63" s="989"/>
      <c r="T63" s="989"/>
      <c r="U63" s="989"/>
      <c r="V63" s="994"/>
      <c r="W63" s="994"/>
      <c r="X63" s="994"/>
      <c r="Y63" s="994"/>
      <c r="Z63" s="994"/>
      <c r="AA63" s="995"/>
      <c r="AB63" s="42"/>
    </row>
    <row r="64" spans="2:28" ht="15.75" x14ac:dyDescent="0.2">
      <c r="B64" s="43"/>
      <c r="C64" s="2068"/>
      <c r="D64" s="2069"/>
      <c r="E64" s="2069"/>
      <c r="F64" s="2069"/>
      <c r="G64" s="2069"/>
      <c r="H64" s="2069"/>
      <c r="I64" s="2069"/>
      <c r="J64" s="2069"/>
      <c r="K64" s="2069"/>
      <c r="L64" s="2069"/>
      <c r="M64" s="2069"/>
      <c r="N64" s="2069"/>
      <c r="O64" s="2069"/>
      <c r="P64" s="2069"/>
      <c r="Q64" s="2069"/>
      <c r="R64" s="2069"/>
      <c r="S64" s="2069"/>
      <c r="T64" s="2069"/>
      <c r="U64" s="2069"/>
      <c r="V64" s="2070"/>
      <c r="W64" s="2070"/>
      <c r="X64" s="2070"/>
      <c r="Y64" s="2070"/>
      <c r="Z64" s="2070"/>
      <c r="AA64" s="2071"/>
      <c r="AB64" s="42"/>
    </row>
    <row r="65" spans="2:28" ht="154.69999999999999" customHeight="1" x14ac:dyDescent="0.2">
      <c r="B65" s="41"/>
      <c r="C65" s="1406" t="s">
        <v>419</v>
      </c>
      <c r="D65" s="1407"/>
      <c r="E65" s="1407"/>
      <c r="F65" s="1407"/>
      <c r="G65" s="1407"/>
      <c r="H65" s="1037">
        <v>15.96</v>
      </c>
      <c r="I65" s="1037"/>
      <c r="J65" s="2067">
        <v>0.1525</v>
      </c>
      <c r="K65" s="2067"/>
      <c r="L65" s="2067"/>
      <c r="M65" s="2067"/>
      <c r="N65" s="1936" t="s">
        <v>826</v>
      </c>
      <c r="O65" s="1936"/>
      <c r="P65" s="1936"/>
      <c r="Q65" s="1936"/>
      <c r="R65" s="1936"/>
      <c r="S65" s="1936"/>
      <c r="T65" s="1936"/>
      <c r="U65" s="1936"/>
      <c r="V65" s="1936" t="s">
        <v>827</v>
      </c>
      <c r="W65" s="1936"/>
      <c r="X65" s="1936"/>
      <c r="Y65" s="1936"/>
      <c r="Z65" s="1936"/>
      <c r="AA65" s="1936"/>
      <c r="AB65" s="292"/>
    </row>
    <row r="66" spans="2:28" ht="156" customHeight="1" x14ac:dyDescent="0.2">
      <c r="B66" s="41"/>
      <c r="C66" s="1406" t="s">
        <v>422</v>
      </c>
      <c r="D66" s="1407"/>
      <c r="E66" s="1407"/>
      <c r="F66" s="1407"/>
      <c r="G66" s="1407"/>
      <c r="H66" s="1037">
        <v>17.57</v>
      </c>
      <c r="I66" s="1037"/>
      <c r="J66" s="2067">
        <f>J39</f>
        <v>0.1439</v>
      </c>
      <c r="K66" s="2067"/>
      <c r="L66" s="2067"/>
      <c r="M66" s="2067"/>
      <c r="N66" s="1936" t="s">
        <v>828</v>
      </c>
      <c r="O66" s="1936"/>
      <c r="P66" s="1936"/>
      <c r="Q66" s="1936"/>
      <c r="R66" s="1936"/>
      <c r="S66" s="1936"/>
      <c r="T66" s="1936"/>
      <c r="U66" s="1936"/>
      <c r="V66" s="1936" t="s">
        <v>827</v>
      </c>
      <c r="W66" s="1936"/>
      <c r="X66" s="1936"/>
      <c r="Y66" s="1936"/>
      <c r="Z66" s="1936"/>
      <c r="AA66" s="1936"/>
      <c r="AB66" s="292"/>
    </row>
    <row r="67" spans="2:28" ht="155.25" customHeight="1" x14ac:dyDescent="0.2">
      <c r="B67" s="41"/>
      <c r="C67" s="1406" t="s">
        <v>424</v>
      </c>
      <c r="D67" s="1407"/>
      <c r="E67" s="1407"/>
      <c r="F67" s="1407"/>
      <c r="G67" s="1407"/>
      <c r="H67" s="1037">
        <v>17.84</v>
      </c>
      <c r="I67" s="1037"/>
      <c r="J67" s="2072"/>
      <c r="K67" s="2072"/>
      <c r="L67" s="2072"/>
      <c r="M67" s="2072"/>
      <c r="N67" s="1936"/>
      <c r="O67" s="1936"/>
      <c r="P67" s="1936"/>
      <c r="Q67" s="1936"/>
      <c r="R67" s="1936"/>
      <c r="S67" s="1936"/>
      <c r="T67" s="1936"/>
      <c r="U67" s="1936"/>
      <c r="V67" s="1936"/>
      <c r="W67" s="1936"/>
      <c r="X67" s="1936"/>
      <c r="Y67" s="1936"/>
      <c r="Z67" s="1936"/>
      <c r="AA67" s="1936"/>
      <c r="AB67" s="292"/>
    </row>
    <row r="68" spans="2:28" ht="152.25" customHeight="1" x14ac:dyDescent="0.2">
      <c r="B68" s="41"/>
      <c r="C68" s="1406" t="s">
        <v>425</v>
      </c>
      <c r="D68" s="1407"/>
      <c r="E68" s="1407"/>
      <c r="F68" s="1407"/>
      <c r="G68" s="1407"/>
      <c r="H68" s="2072">
        <v>17.72</v>
      </c>
      <c r="I68" s="2072"/>
      <c r="J68" s="1395"/>
      <c r="K68" s="1395"/>
      <c r="L68" s="1395"/>
      <c r="M68" s="1395"/>
      <c r="N68" s="1936"/>
      <c r="O68" s="1936"/>
      <c r="P68" s="1936"/>
      <c r="Q68" s="1936"/>
      <c r="R68" s="1936"/>
      <c r="S68" s="1936"/>
      <c r="T68" s="1936"/>
      <c r="U68" s="1936"/>
      <c r="V68" s="1936"/>
      <c r="W68" s="1936"/>
      <c r="X68" s="1936"/>
      <c r="Y68" s="1936"/>
      <c r="Z68" s="1936"/>
      <c r="AA68" s="1936"/>
      <c r="AB68" s="292"/>
    </row>
    <row r="69" spans="2:28" x14ac:dyDescent="0.2">
      <c r="B69" s="45"/>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46"/>
    </row>
    <row r="108" ht="6" customHeight="1" x14ac:dyDescent="0.2"/>
  </sheetData>
  <mergeCells count="100">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2:G64"/>
    <mergeCell ref="H62:I64"/>
    <mergeCell ref="J62:M64"/>
    <mergeCell ref="N62:U64"/>
    <mergeCell ref="V62:AA64"/>
    <mergeCell ref="C65:G65"/>
    <mergeCell ref="H65:I65"/>
    <mergeCell ref="J65:M65"/>
    <mergeCell ref="N65:U65"/>
    <mergeCell ref="V65:AA65"/>
    <mergeCell ref="C47:AA59"/>
    <mergeCell ref="C38:G38"/>
    <mergeCell ref="K38:AA38"/>
    <mergeCell ref="C39:G39"/>
    <mergeCell ref="K39:AA39"/>
    <mergeCell ref="C40:G40"/>
    <mergeCell ref="K40:AA40"/>
    <mergeCell ref="C41:G41"/>
    <mergeCell ref="K41:AA41"/>
    <mergeCell ref="C42:G42"/>
    <mergeCell ref="K42:AA42"/>
    <mergeCell ref="C45:AA46"/>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0.74803149606299213" header="0.31496062992125984" footer="0.31496062992125984"/>
  <pageSetup scale="65" orientation="portrait" r:id="rId1"/>
  <headerFooter>
    <oddFooter>&amp;LCalle 26 No.57-41 Torre 8, Pisos 7 y 8 CEMSA – C.P. 111321
PBX: 3779555 – Información: Línea 195
www.umv.gov.co&amp;CGAM-IND-003
&amp;P de &amp;N</oddFooter>
  </headerFooter>
  <rowBreaks count="1" manualBreakCount="1">
    <brk id="4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4"/>
  <sheetViews>
    <sheetView zoomScaleNormal="100" zoomScaleSheetLayoutView="100" zoomScalePageLayoutView="70" workbookViewId="0">
      <selection activeCell="I16" sqref="I16:AA16"/>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1" width="3.42578125" style="47" customWidth="1"/>
    <col min="12" max="12" width="3.85546875" style="47" customWidth="1"/>
    <col min="13" max="14" width="3.7109375" style="47" customWidth="1"/>
    <col min="15" max="15" width="3.5703125" style="47" customWidth="1"/>
    <col min="16" max="16" width="3.42578125" style="47" customWidth="1"/>
    <col min="17" max="17" width="3.5703125" style="47" customWidth="1"/>
    <col min="18" max="18" width="3.7109375" style="47"/>
    <col min="19" max="19" width="3.710937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35" width="3.7109375" style="47"/>
    <col min="36" max="36" width="5.5703125" style="47" bestFit="1" customWidth="1"/>
    <col min="37" max="37" width="4.5703125" style="47" bestFit="1" customWidth="1"/>
    <col min="38"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318</v>
      </c>
      <c r="J7" s="774"/>
      <c r="K7" s="774"/>
      <c r="L7" s="774"/>
      <c r="M7" s="774"/>
      <c r="N7" s="774"/>
      <c r="O7" s="774"/>
      <c r="P7" s="774"/>
      <c r="Q7" s="774"/>
      <c r="R7" s="774"/>
      <c r="S7" s="774"/>
      <c r="T7" s="774"/>
      <c r="U7" s="774"/>
      <c r="V7" s="774"/>
      <c r="W7" s="774"/>
      <c r="X7" s="774"/>
      <c r="Y7" s="774"/>
      <c r="Z7" s="774"/>
      <c r="AA7" s="775"/>
      <c r="AB7" s="10"/>
    </row>
    <row r="8" spans="2:28" ht="5.45" customHeight="1"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767" t="s">
        <v>319</v>
      </c>
      <c r="J10" s="768"/>
      <c r="K10" s="768"/>
      <c r="L10" s="768"/>
      <c r="M10" s="768"/>
      <c r="N10" s="768"/>
      <c r="O10" s="768"/>
      <c r="P10" s="768"/>
      <c r="Q10" s="769"/>
      <c r="R10" s="620" t="s">
        <v>8</v>
      </c>
      <c r="S10" s="621"/>
      <c r="T10" s="621"/>
      <c r="U10" s="622"/>
      <c r="V10" s="574" t="s">
        <v>9</v>
      </c>
      <c r="W10" s="575"/>
      <c r="X10" s="575"/>
      <c r="Y10" s="575"/>
      <c r="Z10" s="575"/>
      <c r="AA10" s="576"/>
      <c r="AB10" s="10"/>
    </row>
    <row r="11" spans="2:28" ht="20.45" customHeight="1" thickBot="1" x14ac:dyDescent="0.25">
      <c r="B11" s="9"/>
      <c r="C11" s="602"/>
      <c r="D11" s="603"/>
      <c r="E11" s="603"/>
      <c r="F11" s="603"/>
      <c r="G11" s="603"/>
      <c r="H11" s="604"/>
      <c r="I11" s="770"/>
      <c r="J11" s="771"/>
      <c r="K11" s="771"/>
      <c r="L11" s="771"/>
      <c r="M11" s="771"/>
      <c r="N11" s="771"/>
      <c r="O11" s="771"/>
      <c r="P11" s="771"/>
      <c r="Q11" s="772"/>
      <c r="R11" s="564" t="s">
        <v>320</v>
      </c>
      <c r="S11" s="623"/>
      <c r="T11" s="623"/>
      <c r="U11" s="624"/>
      <c r="V11" s="598" t="s">
        <v>321</v>
      </c>
      <c r="W11" s="625"/>
      <c r="X11" s="625"/>
      <c r="Y11" s="625"/>
      <c r="Z11" s="625"/>
      <c r="AA11" s="626"/>
      <c r="AB11" s="10"/>
    </row>
    <row r="12" spans="2:28" ht="7.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785" t="s">
        <v>322</v>
      </c>
      <c r="J13" s="786"/>
      <c r="K13" s="786"/>
      <c r="L13" s="786"/>
      <c r="M13" s="786"/>
      <c r="N13" s="786"/>
      <c r="O13" s="786"/>
      <c r="P13" s="786"/>
      <c r="Q13" s="786"/>
      <c r="R13" s="786"/>
      <c r="S13" s="787"/>
      <c r="T13" s="599" t="s">
        <v>13</v>
      </c>
      <c r="U13" s="600"/>
      <c r="V13" s="600"/>
      <c r="W13" s="600"/>
      <c r="X13" s="600"/>
      <c r="Y13" s="600"/>
      <c r="Z13" s="600"/>
      <c r="AA13" s="601"/>
      <c r="AB13" s="22"/>
    </row>
    <row r="14" spans="2:28" ht="21" customHeight="1" thickBot="1" x14ac:dyDescent="0.25">
      <c r="B14" s="14"/>
      <c r="C14" s="602"/>
      <c r="D14" s="603"/>
      <c r="E14" s="603"/>
      <c r="F14" s="603"/>
      <c r="G14" s="603"/>
      <c r="H14" s="604"/>
      <c r="I14" s="788"/>
      <c r="J14" s="789"/>
      <c r="K14" s="789"/>
      <c r="L14" s="789"/>
      <c r="M14" s="789"/>
      <c r="N14" s="789"/>
      <c r="O14" s="789"/>
      <c r="P14" s="789"/>
      <c r="Q14" s="789"/>
      <c r="R14" s="789"/>
      <c r="S14" s="790"/>
      <c r="T14" s="611" t="s">
        <v>323</v>
      </c>
      <c r="U14" s="612"/>
      <c r="V14" s="612"/>
      <c r="W14" s="612"/>
      <c r="X14" s="612"/>
      <c r="Y14" s="612"/>
      <c r="Z14" s="612"/>
      <c r="AA14" s="613"/>
      <c r="AB14" s="22"/>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31.9" customHeight="1" thickBot="1" x14ac:dyDescent="0.25">
      <c r="B16" s="14"/>
      <c r="C16" s="558" t="s">
        <v>15</v>
      </c>
      <c r="D16" s="559"/>
      <c r="E16" s="559"/>
      <c r="F16" s="559"/>
      <c r="G16" s="559"/>
      <c r="H16" s="560"/>
      <c r="I16" s="561" t="s">
        <v>324</v>
      </c>
      <c r="J16" s="562"/>
      <c r="K16" s="562"/>
      <c r="L16" s="562"/>
      <c r="M16" s="562"/>
      <c r="N16" s="562"/>
      <c r="O16" s="562"/>
      <c r="P16" s="562"/>
      <c r="Q16" s="562"/>
      <c r="R16" s="562"/>
      <c r="S16" s="562"/>
      <c r="T16" s="562"/>
      <c r="U16" s="562"/>
      <c r="V16" s="562"/>
      <c r="W16" s="562"/>
      <c r="X16" s="562"/>
      <c r="Y16" s="562"/>
      <c r="Z16" s="562"/>
      <c r="AA16" s="563"/>
      <c r="AB16" s="22"/>
    </row>
    <row r="17" spans="2:28" ht="10.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37.15" customHeight="1" thickBot="1" x14ac:dyDescent="0.25">
      <c r="B18" s="14"/>
      <c r="C18" s="558" t="s">
        <v>325</v>
      </c>
      <c r="D18" s="559"/>
      <c r="E18" s="559"/>
      <c r="F18" s="559"/>
      <c r="G18" s="559"/>
      <c r="H18" s="560"/>
      <c r="I18" s="561" t="s">
        <v>326</v>
      </c>
      <c r="J18" s="562"/>
      <c r="K18" s="562"/>
      <c r="L18" s="562"/>
      <c r="M18" s="562"/>
      <c r="N18" s="562"/>
      <c r="O18" s="562"/>
      <c r="P18" s="562"/>
      <c r="Q18" s="562"/>
      <c r="R18" s="562"/>
      <c r="S18" s="562"/>
      <c r="T18" s="562"/>
      <c r="U18" s="562"/>
      <c r="V18" s="562"/>
      <c r="W18" s="562"/>
      <c r="X18" s="562"/>
      <c r="Y18" s="562"/>
      <c r="Z18" s="562"/>
      <c r="AA18" s="563"/>
      <c r="AB18" s="22"/>
    </row>
    <row r="19" spans="2:28" ht="8.4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7.45" customHeight="1" x14ac:dyDescent="0.2">
      <c r="B20" s="14"/>
      <c r="C20" s="583" t="s">
        <v>19</v>
      </c>
      <c r="D20" s="584"/>
      <c r="E20" s="584"/>
      <c r="F20" s="584"/>
      <c r="G20" s="584"/>
      <c r="H20" s="585"/>
      <c r="I20" s="589" t="s">
        <v>327</v>
      </c>
      <c r="J20" s="590"/>
      <c r="K20" s="590"/>
      <c r="L20" s="591"/>
      <c r="M20" s="574" t="s">
        <v>21</v>
      </c>
      <c r="N20" s="575"/>
      <c r="O20" s="575"/>
      <c r="P20" s="575"/>
      <c r="Q20" s="575"/>
      <c r="R20" s="575"/>
      <c r="S20" s="576"/>
      <c r="T20" s="574" t="s">
        <v>22</v>
      </c>
      <c r="U20" s="575"/>
      <c r="V20" s="575"/>
      <c r="W20" s="575"/>
      <c r="X20" s="575"/>
      <c r="Y20" s="575"/>
      <c r="Z20" s="575"/>
      <c r="AA20" s="576"/>
      <c r="AB20" s="22"/>
    </row>
    <row r="21" spans="2:28" ht="15.6" customHeight="1" thickBot="1" x14ac:dyDescent="0.25">
      <c r="B21" s="14"/>
      <c r="C21" s="586"/>
      <c r="D21" s="587"/>
      <c r="E21" s="587"/>
      <c r="F21" s="587"/>
      <c r="G21" s="587"/>
      <c r="H21" s="588"/>
      <c r="I21" s="592"/>
      <c r="J21" s="593"/>
      <c r="K21" s="593"/>
      <c r="L21" s="594"/>
      <c r="M21" s="779" t="s">
        <v>328</v>
      </c>
      <c r="N21" s="780"/>
      <c r="O21" s="780"/>
      <c r="P21" s="780"/>
      <c r="Q21" s="780"/>
      <c r="R21" s="780"/>
      <c r="S21" s="781"/>
      <c r="T21" s="782" t="s">
        <v>24</v>
      </c>
      <c r="U21" s="783"/>
      <c r="V21" s="783"/>
      <c r="W21" s="783"/>
      <c r="X21" s="783"/>
      <c r="Y21" s="783"/>
      <c r="Z21" s="783"/>
      <c r="AA21" s="784"/>
      <c r="AB21" s="22"/>
    </row>
    <row r="22" spans="2:28"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5.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40.15" customHeight="1" thickBot="1" x14ac:dyDescent="0.25">
      <c r="B24" s="14"/>
      <c r="C24" s="577" t="s">
        <v>329</v>
      </c>
      <c r="D24" s="578"/>
      <c r="E24" s="578"/>
      <c r="F24" s="578"/>
      <c r="G24" s="578"/>
      <c r="H24" s="578"/>
      <c r="I24" s="579"/>
      <c r="J24" s="577" t="s">
        <v>249</v>
      </c>
      <c r="K24" s="578"/>
      <c r="L24" s="578"/>
      <c r="M24" s="578"/>
      <c r="N24" s="578"/>
      <c r="O24" s="578"/>
      <c r="P24" s="579"/>
      <c r="Q24" s="580" t="s">
        <v>330</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331</v>
      </c>
      <c r="J26" s="562"/>
      <c r="K26" s="562"/>
      <c r="L26" s="562"/>
      <c r="M26" s="562"/>
      <c r="N26" s="562"/>
      <c r="O26" s="562"/>
      <c r="P26" s="562"/>
      <c r="Q26" s="562"/>
      <c r="R26" s="562"/>
      <c r="S26" s="562"/>
      <c r="T26" s="562"/>
      <c r="U26" s="562"/>
      <c r="V26" s="562"/>
      <c r="W26" s="562"/>
      <c r="X26" s="562"/>
      <c r="Y26" s="562"/>
      <c r="Z26" s="562"/>
      <c r="AA26" s="563"/>
      <c r="AB26" s="22"/>
    </row>
    <row r="27" spans="2:28"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3.15" customHeight="1" thickBot="1" x14ac:dyDescent="0.25">
      <c r="B28" s="14"/>
      <c r="C28" s="558" t="s">
        <v>32</v>
      </c>
      <c r="D28" s="559"/>
      <c r="E28" s="559"/>
      <c r="F28" s="559"/>
      <c r="G28" s="559"/>
      <c r="H28" s="560"/>
      <c r="I28" s="564">
        <v>0.8</v>
      </c>
      <c r="J28" s="561"/>
      <c r="K28" s="565" t="s">
        <v>33</v>
      </c>
      <c r="L28" s="566"/>
      <c r="M28" s="566"/>
      <c r="N28" s="567"/>
      <c r="O28" s="568" t="s">
        <v>34</v>
      </c>
      <c r="P28" s="569"/>
      <c r="Q28" s="569"/>
      <c r="R28" s="570"/>
      <c r="S28" s="166" t="s">
        <v>94</v>
      </c>
      <c r="T28" s="569" t="s">
        <v>35</v>
      </c>
      <c r="U28" s="569"/>
      <c r="V28" s="570"/>
      <c r="W28" s="49"/>
      <c r="X28" s="571" t="s">
        <v>37</v>
      </c>
      <c r="Y28" s="572"/>
      <c r="Z28" s="573"/>
      <c r="AA28" s="50"/>
      <c r="AB28" s="22"/>
    </row>
    <row r="29" spans="2:28" ht="7.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3.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791">
        <v>0</v>
      </c>
      <c r="L32" s="792"/>
      <c r="M32" s="792"/>
      <c r="N32" s="792"/>
      <c r="O32" s="793">
        <v>0.69</v>
      </c>
      <c r="P32" s="792"/>
      <c r="Q32" s="792"/>
      <c r="R32" s="792"/>
      <c r="S32" s="793">
        <v>0.7</v>
      </c>
      <c r="T32" s="792"/>
      <c r="U32" s="793">
        <v>0.79</v>
      </c>
      <c r="V32" s="792"/>
      <c r="W32" s="792"/>
      <c r="X32" s="793">
        <v>0.8</v>
      </c>
      <c r="Y32" s="792"/>
      <c r="Z32" s="793">
        <v>1</v>
      </c>
      <c r="AA32" s="794"/>
      <c r="AB32" s="22"/>
    </row>
    <row r="33" spans="2:28" ht="8.4499999999999993"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167" customFormat="1" ht="12.75" thickBot="1" x14ac:dyDescent="0.25">
      <c r="B34" s="168"/>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190"/>
    </row>
    <row r="35" spans="2:28" s="167" customFormat="1" ht="33.6" customHeight="1" thickBot="1" x14ac:dyDescent="0.25">
      <c r="B35" s="168"/>
      <c r="C35" s="519" t="s">
        <v>45</v>
      </c>
      <c r="D35" s="520"/>
      <c r="E35" s="520"/>
      <c r="F35" s="520"/>
      <c r="G35" s="521"/>
      <c r="H35" s="52" t="s">
        <v>332</v>
      </c>
      <c r="I35" s="52" t="s">
        <v>333</v>
      </c>
      <c r="J35" s="52" t="s">
        <v>98</v>
      </c>
      <c r="K35" s="522" t="s">
        <v>49</v>
      </c>
      <c r="L35" s="523"/>
      <c r="M35" s="523"/>
      <c r="N35" s="523"/>
      <c r="O35" s="523"/>
      <c r="P35" s="523"/>
      <c r="Q35" s="523"/>
      <c r="R35" s="523"/>
      <c r="S35" s="523"/>
      <c r="T35" s="523"/>
      <c r="U35" s="523"/>
      <c r="V35" s="523"/>
      <c r="W35" s="523"/>
      <c r="X35" s="523"/>
      <c r="Y35" s="523"/>
      <c r="Z35" s="523"/>
      <c r="AA35" s="524"/>
      <c r="AB35" s="190"/>
    </row>
    <row r="36" spans="2:28" s="167" customFormat="1" ht="64.5" customHeight="1" thickBot="1" x14ac:dyDescent="0.25">
      <c r="B36" s="168"/>
      <c r="C36" s="801" t="s">
        <v>334</v>
      </c>
      <c r="D36" s="802"/>
      <c r="E36" s="802"/>
      <c r="F36" s="802"/>
      <c r="G36" s="803"/>
      <c r="H36" s="55">
        <v>99</v>
      </c>
      <c r="I36" s="169">
        <v>100</v>
      </c>
      <c r="J36" s="105">
        <f>H36/I36</f>
        <v>0.99</v>
      </c>
      <c r="K36" s="804" t="s">
        <v>335</v>
      </c>
      <c r="L36" s="805"/>
      <c r="M36" s="805"/>
      <c r="N36" s="805"/>
      <c r="O36" s="805"/>
      <c r="P36" s="805"/>
      <c r="Q36" s="805"/>
      <c r="R36" s="805"/>
      <c r="S36" s="805"/>
      <c r="T36" s="805"/>
      <c r="U36" s="805"/>
      <c r="V36" s="805"/>
      <c r="W36" s="805"/>
      <c r="X36" s="805"/>
      <c r="Y36" s="805"/>
      <c r="Z36" s="805"/>
      <c r="AA36" s="806"/>
      <c r="AB36" s="190"/>
    </row>
    <row r="37" spans="2:28" s="167" customFormat="1" ht="12" x14ac:dyDescent="0.2">
      <c r="B37" s="168"/>
      <c r="C37" s="801"/>
      <c r="D37" s="802"/>
      <c r="E37" s="802"/>
      <c r="F37" s="802"/>
      <c r="G37" s="803"/>
      <c r="H37" s="55"/>
      <c r="I37" s="169"/>
      <c r="J37" s="105"/>
      <c r="K37" s="804"/>
      <c r="L37" s="805"/>
      <c r="M37" s="805"/>
      <c r="N37" s="805"/>
      <c r="O37" s="805"/>
      <c r="P37" s="805"/>
      <c r="Q37" s="805"/>
      <c r="R37" s="805"/>
      <c r="S37" s="805"/>
      <c r="T37" s="805"/>
      <c r="U37" s="805"/>
      <c r="V37" s="805"/>
      <c r="W37" s="805"/>
      <c r="X37" s="805"/>
      <c r="Y37" s="805"/>
      <c r="Z37" s="805"/>
      <c r="AA37" s="806"/>
      <c r="AB37" s="190"/>
    </row>
    <row r="38" spans="2:28" s="167" customFormat="1" ht="12" customHeight="1" x14ac:dyDescent="0.2">
      <c r="B38" s="168"/>
      <c r="C38" s="670"/>
      <c r="D38" s="671"/>
      <c r="E38" s="671"/>
      <c r="F38" s="671"/>
      <c r="G38" s="672"/>
      <c r="H38" s="55"/>
      <c r="I38" s="55"/>
      <c r="J38" s="105"/>
      <c r="K38" s="795"/>
      <c r="L38" s="796"/>
      <c r="M38" s="796"/>
      <c r="N38" s="796"/>
      <c r="O38" s="796"/>
      <c r="P38" s="796"/>
      <c r="Q38" s="796"/>
      <c r="R38" s="796"/>
      <c r="S38" s="796"/>
      <c r="T38" s="796"/>
      <c r="U38" s="796"/>
      <c r="V38" s="796"/>
      <c r="W38" s="796"/>
      <c r="X38" s="796"/>
      <c r="Y38" s="796"/>
      <c r="Z38" s="796"/>
      <c r="AA38" s="797"/>
      <c r="AB38" s="190"/>
    </row>
    <row r="39" spans="2:28" s="167" customFormat="1" ht="12" customHeight="1" x14ac:dyDescent="0.2">
      <c r="B39" s="168"/>
      <c r="C39" s="670"/>
      <c r="D39" s="671"/>
      <c r="E39" s="671"/>
      <c r="F39" s="671"/>
      <c r="G39" s="672"/>
      <c r="H39" s="55"/>
      <c r="I39" s="55"/>
      <c r="J39" s="105"/>
      <c r="K39" s="795"/>
      <c r="L39" s="796"/>
      <c r="M39" s="796"/>
      <c r="N39" s="796"/>
      <c r="O39" s="796"/>
      <c r="P39" s="796"/>
      <c r="Q39" s="796"/>
      <c r="R39" s="796"/>
      <c r="S39" s="796"/>
      <c r="T39" s="796"/>
      <c r="U39" s="796"/>
      <c r="V39" s="796"/>
      <c r="W39" s="796"/>
      <c r="X39" s="796"/>
      <c r="Y39" s="796"/>
      <c r="Z39" s="796"/>
      <c r="AA39" s="797"/>
      <c r="AB39" s="190"/>
    </row>
    <row r="40" spans="2:28" s="167" customFormat="1" ht="12" x14ac:dyDescent="0.2">
      <c r="B40" s="168"/>
      <c r="C40" s="670"/>
      <c r="D40" s="671"/>
      <c r="E40" s="671"/>
      <c r="F40" s="671"/>
      <c r="G40" s="672"/>
      <c r="H40" s="55"/>
      <c r="I40" s="55"/>
      <c r="J40" s="105"/>
      <c r="K40" s="798"/>
      <c r="L40" s="799"/>
      <c r="M40" s="799"/>
      <c r="N40" s="799"/>
      <c r="O40" s="799"/>
      <c r="P40" s="799"/>
      <c r="Q40" s="799"/>
      <c r="R40" s="799"/>
      <c r="S40" s="799"/>
      <c r="T40" s="799"/>
      <c r="U40" s="799"/>
      <c r="V40" s="799"/>
      <c r="W40" s="799"/>
      <c r="X40" s="799"/>
      <c r="Y40" s="799"/>
      <c r="Z40" s="799"/>
      <c r="AA40" s="800"/>
      <c r="AB40" s="190"/>
    </row>
    <row r="41" spans="2:28" s="167" customFormat="1" ht="12" x14ac:dyDescent="0.2">
      <c r="B41" s="168"/>
      <c r="C41" s="670"/>
      <c r="D41" s="671"/>
      <c r="E41" s="671"/>
      <c r="F41" s="671"/>
      <c r="G41" s="672"/>
      <c r="H41" s="55"/>
      <c r="I41" s="55"/>
      <c r="J41" s="105"/>
      <c r="K41" s="798"/>
      <c r="L41" s="799"/>
      <c r="M41" s="799"/>
      <c r="N41" s="799"/>
      <c r="O41" s="799"/>
      <c r="P41" s="799"/>
      <c r="Q41" s="799"/>
      <c r="R41" s="799"/>
      <c r="S41" s="799"/>
      <c r="T41" s="799"/>
      <c r="U41" s="799"/>
      <c r="V41" s="799"/>
      <c r="W41" s="799"/>
      <c r="X41" s="799"/>
      <c r="Y41" s="799"/>
      <c r="Z41" s="799"/>
      <c r="AA41" s="800"/>
      <c r="AB41" s="190"/>
    </row>
    <row r="42" spans="2:28" s="167" customFormat="1" ht="12.75" thickBot="1" x14ac:dyDescent="0.25">
      <c r="B42" s="168"/>
      <c r="C42" s="670"/>
      <c r="D42" s="671"/>
      <c r="E42" s="671"/>
      <c r="F42" s="671"/>
      <c r="G42" s="672"/>
      <c r="H42" s="104"/>
      <c r="I42" s="104"/>
      <c r="J42" s="105"/>
      <c r="K42" s="673"/>
      <c r="L42" s="674"/>
      <c r="M42" s="674"/>
      <c r="N42" s="674"/>
      <c r="O42" s="674"/>
      <c r="P42" s="674"/>
      <c r="Q42" s="674"/>
      <c r="R42" s="674"/>
      <c r="S42" s="674"/>
      <c r="T42" s="674"/>
      <c r="U42" s="674"/>
      <c r="V42" s="674"/>
      <c r="W42" s="674"/>
      <c r="X42" s="674"/>
      <c r="Y42" s="674"/>
      <c r="Z42" s="674"/>
      <c r="AA42" s="675"/>
      <c r="AB42" s="190"/>
    </row>
    <row r="43" spans="2:28" s="167" customFormat="1" ht="15.75" customHeight="1" thickBot="1" x14ac:dyDescent="0.25">
      <c r="B43" s="168"/>
      <c r="C43" s="676" t="s">
        <v>68</v>
      </c>
      <c r="D43" s="677"/>
      <c r="E43" s="677"/>
      <c r="F43" s="677"/>
      <c r="G43" s="678"/>
      <c r="H43" s="59"/>
      <c r="I43" s="59"/>
      <c r="J43" s="60"/>
      <c r="K43" s="679"/>
      <c r="L43" s="680"/>
      <c r="M43" s="680"/>
      <c r="N43" s="680"/>
      <c r="O43" s="680"/>
      <c r="P43" s="680"/>
      <c r="Q43" s="680"/>
      <c r="R43" s="680"/>
      <c r="S43" s="680"/>
      <c r="T43" s="680"/>
      <c r="U43" s="680"/>
      <c r="V43" s="680"/>
      <c r="W43" s="680"/>
      <c r="X43" s="680"/>
      <c r="Y43" s="680"/>
      <c r="Z43" s="680"/>
      <c r="AA43" s="681"/>
      <c r="AB43" s="190"/>
    </row>
    <row r="44" spans="2:28" s="167" customFormat="1" ht="5.25" customHeight="1" x14ac:dyDescent="0.2">
      <c r="B44" s="168"/>
      <c r="C44" s="61"/>
      <c r="D44" s="61"/>
      <c r="E44" s="61"/>
      <c r="F44" s="61"/>
      <c r="G44" s="61"/>
      <c r="H44" s="62"/>
      <c r="I44" s="62"/>
      <c r="J44" s="63"/>
      <c r="K44" s="61"/>
      <c r="L44" s="61"/>
      <c r="M44" s="61"/>
      <c r="N44" s="61"/>
      <c r="O44" s="61"/>
      <c r="P44" s="61"/>
      <c r="Q44" s="61"/>
      <c r="R44" s="61"/>
      <c r="S44" s="61"/>
      <c r="T44" s="61"/>
      <c r="U44" s="61"/>
      <c r="V44" s="61"/>
      <c r="W44" s="61"/>
      <c r="X44" s="61"/>
      <c r="Y44" s="61"/>
      <c r="Z44" s="61"/>
      <c r="AA44" s="61"/>
      <c r="AB44" s="190"/>
    </row>
    <row r="45" spans="2:28" s="167" customFormat="1" ht="12.75" thickBot="1" x14ac:dyDescent="0.25">
      <c r="B45" s="168"/>
      <c r="C45" s="61"/>
      <c r="D45" s="61"/>
      <c r="E45" s="61"/>
      <c r="F45" s="61"/>
      <c r="G45" s="61"/>
      <c r="H45" s="62"/>
      <c r="I45" s="62"/>
      <c r="J45" s="63"/>
      <c r="K45" s="61"/>
      <c r="L45" s="61"/>
      <c r="M45" s="61"/>
      <c r="N45" s="61"/>
      <c r="O45" s="61"/>
      <c r="P45" s="61"/>
      <c r="Q45" s="61"/>
      <c r="R45" s="61"/>
      <c r="S45" s="61"/>
      <c r="T45" s="61"/>
      <c r="U45" s="61"/>
      <c r="V45" s="61"/>
      <c r="W45" s="61"/>
      <c r="X45" s="61"/>
      <c r="Y45" s="61"/>
      <c r="Z45" s="61"/>
      <c r="AA45" s="61"/>
      <c r="AB45" s="190"/>
    </row>
    <row r="46" spans="2:28" s="167" customFormat="1" ht="12" x14ac:dyDescent="0.2">
      <c r="B46" s="168"/>
      <c r="C46" s="682" t="s">
        <v>69</v>
      </c>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4"/>
      <c r="AB46" s="190"/>
    </row>
    <row r="47" spans="2:28" s="109" customFormat="1" ht="12.75" thickBot="1" x14ac:dyDescent="0.25">
      <c r="B47" s="171"/>
      <c r="C47" s="685"/>
      <c r="D47" s="686"/>
      <c r="E47" s="686"/>
      <c r="F47" s="686"/>
      <c r="G47" s="686"/>
      <c r="H47" s="686"/>
      <c r="I47" s="686"/>
      <c r="J47" s="686"/>
      <c r="K47" s="686"/>
      <c r="L47" s="686"/>
      <c r="M47" s="686"/>
      <c r="N47" s="686"/>
      <c r="O47" s="686"/>
      <c r="P47" s="686"/>
      <c r="Q47" s="686"/>
      <c r="R47" s="686"/>
      <c r="S47" s="686"/>
      <c r="T47" s="686"/>
      <c r="U47" s="686"/>
      <c r="V47" s="686"/>
      <c r="W47" s="686"/>
      <c r="X47" s="686"/>
      <c r="Y47" s="686"/>
      <c r="Z47" s="686"/>
      <c r="AA47" s="687"/>
      <c r="AB47" s="190"/>
    </row>
    <row r="48" spans="2:28" s="109" customFormat="1" ht="12" x14ac:dyDescent="0.2">
      <c r="B48" s="171"/>
      <c r="C48" s="688"/>
      <c r="D48" s="689"/>
      <c r="E48" s="689"/>
      <c r="F48" s="689"/>
      <c r="G48" s="689"/>
      <c r="H48" s="689"/>
      <c r="I48" s="689"/>
      <c r="J48" s="689"/>
      <c r="K48" s="689"/>
      <c r="L48" s="689"/>
      <c r="M48" s="689"/>
      <c r="N48" s="689"/>
      <c r="O48" s="689"/>
      <c r="P48" s="689"/>
      <c r="Q48" s="689"/>
      <c r="R48" s="689"/>
      <c r="S48" s="689"/>
      <c r="T48" s="689"/>
      <c r="U48" s="689"/>
      <c r="V48" s="689"/>
      <c r="W48" s="689"/>
      <c r="X48" s="689"/>
      <c r="Y48" s="689"/>
      <c r="Z48" s="689"/>
      <c r="AA48" s="690"/>
      <c r="AB48" s="190"/>
    </row>
    <row r="49" spans="2:28" s="109" customFormat="1" ht="12" x14ac:dyDescent="0.2">
      <c r="B49" s="171"/>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190"/>
    </row>
    <row r="50" spans="2:28" s="109" customFormat="1" ht="12" x14ac:dyDescent="0.2">
      <c r="B50" s="171"/>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190"/>
    </row>
    <row r="51" spans="2:28" s="109" customFormat="1" ht="12" x14ac:dyDescent="0.2">
      <c r="B51" s="171"/>
      <c r="C51" s="691"/>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3"/>
      <c r="AB51" s="190"/>
    </row>
    <row r="52" spans="2:28" s="109" customFormat="1" ht="12" x14ac:dyDescent="0.2">
      <c r="B52" s="171"/>
      <c r="C52" s="691"/>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3"/>
      <c r="AB52" s="190"/>
    </row>
    <row r="53" spans="2:28" s="109" customFormat="1" ht="12" x14ac:dyDescent="0.2">
      <c r="B53" s="171"/>
      <c r="C53" s="691"/>
      <c r="D53" s="692"/>
      <c r="E53" s="692"/>
      <c r="F53" s="692"/>
      <c r="G53" s="692"/>
      <c r="H53" s="692"/>
      <c r="I53" s="692"/>
      <c r="J53" s="692"/>
      <c r="K53" s="692"/>
      <c r="L53" s="692"/>
      <c r="M53" s="692"/>
      <c r="N53" s="692"/>
      <c r="O53" s="692"/>
      <c r="P53" s="692"/>
      <c r="Q53" s="692"/>
      <c r="R53" s="692"/>
      <c r="S53" s="692"/>
      <c r="T53" s="692"/>
      <c r="U53" s="692"/>
      <c r="V53" s="692"/>
      <c r="W53" s="692"/>
      <c r="X53" s="692"/>
      <c r="Y53" s="692"/>
      <c r="Z53" s="692"/>
      <c r="AA53" s="693"/>
      <c r="AB53" s="190"/>
    </row>
    <row r="54" spans="2:28" s="109" customFormat="1" ht="156.75" customHeight="1" thickBot="1" x14ac:dyDescent="0.25">
      <c r="B54" s="171"/>
      <c r="C54" s="694"/>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6"/>
      <c r="AB54" s="190"/>
    </row>
    <row r="55" spans="2:28" s="109" customFormat="1" ht="12" x14ac:dyDescent="0.2">
      <c r="B55" s="172"/>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191"/>
    </row>
    <row r="56" spans="2:28" s="109" customFormat="1" ht="12.75" thickBot="1" x14ac:dyDescent="0.25">
      <c r="B56" s="173"/>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192"/>
    </row>
    <row r="57" spans="2:28" s="109" customFormat="1" ht="12" x14ac:dyDescent="0.2">
      <c r="B57" s="174"/>
      <c r="C57" s="697" t="s">
        <v>45</v>
      </c>
      <c r="D57" s="698"/>
      <c r="E57" s="698"/>
      <c r="F57" s="698"/>
      <c r="G57" s="699"/>
      <c r="H57" s="697" t="s">
        <v>71</v>
      </c>
      <c r="I57" s="699"/>
      <c r="J57" s="697" t="s">
        <v>72</v>
      </c>
      <c r="K57" s="698"/>
      <c r="L57" s="698"/>
      <c r="M57" s="699"/>
      <c r="N57" s="697" t="s">
        <v>106</v>
      </c>
      <c r="O57" s="698"/>
      <c r="P57" s="698"/>
      <c r="Q57" s="698"/>
      <c r="R57" s="698"/>
      <c r="S57" s="698"/>
      <c r="T57" s="698"/>
      <c r="U57" s="699"/>
      <c r="V57" s="703" t="s">
        <v>74</v>
      </c>
      <c r="W57" s="703"/>
      <c r="X57" s="703"/>
      <c r="Y57" s="703"/>
      <c r="Z57" s="703"/>
      <c r="AA57" s="704"/>
      <c r="AB57" s="193"/>
    </row>
    <row r="58" spans="2:28" s="109" customFormat="1" ht="12" x14ac:dyDescent="0.2">
      <c r="B58" s="175"/>
      <c r="C58" s="700"/>
      <c r="D58" s="701"/>
      <c r="E58" s="701"/>
      <c r="F58" s="701"/>
      <c r="G58" s="702"/>
      <c r="H58" s="700"/>
      <c r="I58" s="702"/>
      <c r="J58" s="700"/>
      <c r="K58" s="701"/>
      <c r="L58" s="701"/>
      <c r="M58" s="702"/>
      <c r="N58" s="700"/>
      <c r="O58" s="701"/>
      <c r="P58" s="701"/>
      <c r="Q58" s="701"/>
      <c r="R58" s="701"/>
      <c r="S58" s="701"/>
      <c r="T58" s="701"/>
      <c r="U58" s="702"/>
      <c r="V58" s="705"/>
      <c r="W58" s="705"/>
      <c r="X58" s="705"/>
      <c r="Y58" s="705"/>
      <c r="Z58" s="705"/>
      <c r="AA58" s="706"/>
      <c r="AB58" s="193"/>
    </row>
    <row r="59" spans="2:28" s="109" customFormat="1" ht="12.75" thickBot="1" x14ac:dyDescent="0.25">
      <c r="B59" s="175"/>
      <c r="C59" s="700"/>
      <c r="D59" s="701"/>
      <c r="E59" s="701"/>
      <c r="F59" s="701"/>
      <c r="G59" s="702"/>
      <c r="H59" s="700"/>
      <c r="I59" s="702"/>
      <c r="J59" s="700"/>
      <c r="K59" s="701"/>
      <c r="L59" s="701"/>
      <c r="M59" s="702"/>
      <c r="N59" s="807"/>
      <c r="O59" s="808"/>
      <c r="P59" s="808"/>
      <c r="Q59" s="808"/>
      <c r="R59" s="808"/>
      <c r="S59" s="808"/>
      <c r="T59" s="808"/>
      <c r="U59" s="809"/>
      <c r="V59" s="810"/>
      <c r="W59" s="810"/>
      <c r="X59" s="810"/>
      <c r="Y59" s="810"/>
      <c r="Z59" s="810"/>
      <c r="AA59" s="811"/>
      <c r="AB59" s="193"/>
    </row>
    <row r="60" spans="2:28" s="109" customFormat="1" ht="15" customHeight="1" x14ac:dyDescent="0.2">
      <c r="B60" s="174"/>
      <c r="C60" s="812"/>
      <c r="D60" s="813"/>
      <c r="E60" s="813"/>
      <c r="F60" s="813"/>
      <c r="G60" s="813"/>
      <c r="H60" s="813"/>
      <c r="I60" s="813"/>
      <c r="J60" s="813"/>
      <c r="K60" s="813"/>
      <c r="L60" s="813"/>
      <c r="M60" s="813"/>
      <c r="N60" s="814"/>
      <c r="O60" s="815"/>
      <c r="P60" s="815"/>
      <c r="Q60" s="815"/>
      <c r="R60" s="815"/>
      <c r="S60" s="815"/>
      <c r="T60" s="815"/>
      <c r="U60" s="816"/>
      <c r="V60" s="814"/>
      <c r="W60" s="815"/>
      <c r="X60" s="815"/>
      <c r="Y60" s="815"/>
      <c r="Z60" s="815"/>
      <c r="AA60" s="817"/>
      <c r="AB60" s="194"/>
    </row>
    <row r="61" spans="2:28" s="109" customFormat="1" ht="12" x14ac:dyDescent="0.2">
      <c r="B61" s="174"/>
      <c r="C61" s="818"/>
      <c r="D61" s="819"/>
      <c r="E61" s="819"/>
      <c r="F61" s="819"/>
      <c r="G61" s="819"/>
      <c r="H61" s="819"/>
      <c r="I61" s="819"/>
      <c r="J61" s="819"/>
      <c r="K61" s="819"/>
      <c r="L61" s="819"/>
      <c r="M61" s="819"/>
      <c r="N61" s="820"/>
      <c r="O61" s="821"/>
      <c r="P61" s="821"/>
      <c r="Q61" s="821"/>
      <c r="R61" s="821"/>
      <c r="S61" s="821"/>
      <c r="T61" s="821"/>
      <c r="U61" s="822"/>
      <c r="V61" s="820"/>
      <c r="W61" s="821"/>
      <c r="X61" s="821"/>
      <c r="Y61" s="821"/>
      <c r="Z61" s="821"/>
      <c r="AA61" s="823"/>
      <c r="AB61" s="194"/>
    </row>
    <row r="62" spans="2:28" s="109" customFormat="1" ht="12" x14ac:dyDescent="0.2">
      <c r="B62" s="174"/>
      <c r="C62" s="818"/>
      <c r="D62" s="819"/>
      <c r="E62" s="819"/>
      <c r="F62" s="819"/>
      <c r="G62" s="819"/>
      <c r="H62" s="819"/>
      <c r="I62" s="819"/>
      <c r="J62" s="819"/>
      <c r="K62" s="819"/>
      <c r="L62" s="819"/>
      <c r="M62" s="819"/>
      <c r="N62" s="820"/>
      <c r="O62" s="821"/>
      <c r="P62" s="821"/>
      <c r="Q62" s="821"/>
      <c r="R62" s="821"/>
      <c r="S62" s="821"/>
      <c r="T62" s="821"/>
      <c r="U62" s="822"/>
      <c r="V62" s="820"/>
      <c r="W62" s="821"/>
      <c r="X62" s="821"/>
      <c r="Y62" s="821"/>
      <c r="Z62" s="821"/>
      <c r="AA62" s="823"/>
      <c r="AB62" s="194"/>
    </row>
    <row r="63" spans="2:28" s="109" customFormat="1" ht="12" x14ac:dyDescent="0.2">
      <c r="B63" s="174"/>
      <c r="C63" s="818"/>
      <c r="D63" s="819"/>
      <c r="E63" s="819"/>
      <c r="F63" s="819"/>
      <c r="G63" s="819"/>
      <c r="H63" s="819"/>
      <c r="I63" s="819"/>
      <c r="J63" s="819"/>
      <c r="K63" s="819"/>
      <c r="L63" s="819"/>
      <c r="M63" s="819"/>
      <c r="N63" s="820"/>
      <c r="O63" s="821"/>
      <c r="P63" s="821"/>
      <c r="Q63" s="821"/>
      <c r="R63" s="821"/>
      <c r="S63" s="821"/>
      <c r="T63" s="821"/>
      <c r="U63" s="822"/>
      <c r="V63" s="820"/>
      <c r="W63" s="821"/>
      <c r="X63" s="821"/>
      <c r="Y63" s="821"/>
      <c r="Z63" s="821"/>
      <c r="AA63" s="823"/>
      <c r="AB63" s="194"/>
    </row>
    <row r="64" spans="2:28" s="109" customFormat="1" ht="15.75" customHeight="1" thickBot="1" x14ac:dyDescent="0.25">
      <c r="B64" s="174"/>
      <c r="C64" s="717"/>
      <c r="D64" s="718"/>
      <c r="E64" s="718"/>
      <c r="F64" s="718"/>
      <c r="G64" s="718"/>
      <c r="H64" s="718"/>
      <c r="I64" s="718"/>
      <c r="J64" s="718"/>
      <c r="K64" s="718"/>
      <c r="L64" s="718"/>
      <c r="M64" s="718"/>
      <c r="N64" s="719"/>
      <c r="O64" s="720"/>
      <c r="P64" s="720"/>
      <c r="Q64" s="720"/>
      <c r="R64" s="720"/>
      <c r="S64" s="720"/>
      <c r="T64" s="720"/>
      <c r="U64" s="721"/>
      <c r="V64" s="719"/>
      <c r="W64" s="720"/>
      <c r="X64" s="720"/>
      <c r="Y64" s="720"/>
      <c r="Z64" s="720"/>
      <c r="AA64" s="722"/>
      <c r="AB64" s="194"/>
    </row>
    <row r="65" spans="2:28" s="109" customFormat="1" ht="12" x14ac:dyDescent="0.2">
      <c r="B65" s="176"/>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195"/>
    </row>
    <row r="66" spans="2:28" s="109" customFormat="1" ht="12" x14ac:dyDescent="0.2"/>
    <row r="67" spans="2:28" s="109" customFormat="1" ht="12" x14ac:dyDescent="0.2"/>
    <row r="68" spans="2:28" s="109" customFormat="1" ht="12" x14ac:dyDescent="0.2"/>
    <row r="69" spans="2:28" s="109" customFormat="1" ht="12" x14ac:dyDescent="0.2"/>
    <row r="70" spans="2:28" s="109" customFormat="1" ht="12" x14ac:dyDescent="0.2"/>
    <row r="71" spans="2:28" s="109" customFormat="1" ht="12" x14ac:dyDescent="0.2"/>
    <row r="72" spans="2:28" s="109" customFormat="1" ht="12" x14ac:dyDescent="0.2"/>
    <row r="73" spans="2:28" s="109" customFormat="1" ht="12" x14ac:dyDescent="0.2"/>
    <row r="74" spans="2:28" s="109" customFormat="1" ht="12" x14ac:dyDescent="0.2"/>
    <row r="75" spans="2:28" s="109" customFormat="1" ht="12" x14ac:dyDescent="0.2"/>
    <row r="104" ht="6" customHeight="1" x14ac:dyDescent="0.2"/>
  </sheetData>
  <mergeCells count="108">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6:AA47"/>
    <mergeCell ref="C48:AA54"/>
    <mergeCell ref="C57:G59"/>
    <mergeCell ref="H57:I59"/>
    <mergeCell ref="J57:M59"/>
    <mergeCell ref="N57:U59"/>
    <mergeCell ref="V57:AA59"/>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2" manualBreakCount="2">
    <brk id="44" min="1" max="27" man="1"/>
    <brk id="54" min="1" max="27"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view="pageBreakPreview" topLeftCell="A32" zoomScale="90" zoomScaleNormal="90" zoomScaleSheetLayoutView="9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8554687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20.42578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399</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446</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447</v>
      </c>
      <c r="S11" s="623"/>
      <c r="T11" s="623"/>
      <c r="U11" s="624"/>
      <c r="V11" s="598" t="s">
        <v>428</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2073" t="s">
        <v>448</v>
      </c>
      <c r="J13" s="2074"/>
      <c r="K13" s="2074"/>
      <c r="L13" s="2074"/>
      <c r="M13" s="2074"/>
      <c r="N13" s="2074"/>
      <c r="O13" s="2074"/>
      <c r="P13" s="2074"/>
      <c r="Q13" s="2074"/>
      <c r="R13" s="2074"/>
      <c r="S13" s="2075"/>
      <c r="T13" s="599" t="s">
        <v>13</v>
      </c>
      <c r="U13" s="600"/>
      <c r="V13" s="600"/>
      <c r="W13" s="600"/>
      <c r="X13" s="600"/>
      <c r="Y13" s="600"/>
      <c r="Z13" s="600"/>
      <c r="AA13" s="601"/>
      <c r="AB13" s="22"/>
    </row>
    <row r="14" spans="2:28" ht="49.5" customHeight="1" thickBot="1" x14ac:dyDescent="0.25">
      <c r="B14" s="14"/>
      <c r="C14" s="602"/>
      <c r="D14" s="603"/>
      <c r="E14" s="603"/>
      <c r="F14" s="603"/>
      <c r="G14" s="603"/>
      <c r="H14" s="604"/>
      <c r="I14" s="2076"/>
      <c r="J14" s="2077"/>
      <c r="K14" s="2077"/>
      <c r="L14" s="2077"/>
      <c r="M14" s="2077"/>
      <c r="N14" s="2077"/>
      <c r="O14" s="2077"/>
      <c r="P14" s="2077"/>
      <c r="Q14" s="2077"/>
      <c r="R14" s="2077"/>
      <c r="S14" s="2078"/>
      <c r="T14" s="611" t="s">
        <v>209</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47.25" customHeight="1" thickBot="1" x14ac:dyDescent="0.25">
      <c r="B16" s="14"/>
      <c r="C16" s="558" t="s">
        <v>15</v>
      </c>
      <c r="D16" s="559"/>
      <c r="E16" s="559"/>
      <c r="F16" s="559"/>
      <c r="G16" s="559"/>
      <c r="H16" s="560"/>
      <c r="I16" s="1712" t="s">
        <v>449</v>
      </c>
      <c r="J16" s="1713"/>
      <c r="K16" s="1713"/>
      <c r="L16" s="1713"/>
      <c r="M16" s="1713"/>
      <c r="N16" s="1713"/>
      <c r="O16" s="1713"/>
      <c r="P16" s="1713"/>
      <c r="Q16" s="1713"/>
      <c r="R16" s="1713"/>
      <c r="S16" s="1713"/>
      <c r="T16" s="1713"/>
      <c r="U16" s="1713"/>
      <c r="V16" s="1713"/>
      <c r="W16" s="1713"/>
      <c r="X16" s="1713"/>
      <c r="Y16" s="1713"/>
      <c r="Z16" s="1713"/>
      <c r="AA16" s="1714"/>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111.75" customHeight="1" thickBot="1" x14ac:dyDescent="0.25">
      <c r="B18" s="14"/>
      <c r="C18" s="558" t="s">
        <v>17</v>
      </c>
      <c r="D18" s="559"/>
      <c r="E18" s="559"/>
      <c r="F18" s="559"/>
      <c r="G18" s="559"/>
      <c r="H18" s="560"/>
      <c r="I18" s="1712" t="s">
        <v>450</v>
      </c>
      <c r="J18" s="1713"/>
      <c r="K18" s="1713"/>
      <c r="L18" s="1713"/>
      <c r="M18" s="1713"/>
      <c r="N18" s="1713"/>
      <c r="O18" s="1713"/>
      <c r="P18" s="1713"/>
      <c r="Q18" s="1713"/>
      <c r="R18" s="1713"/>
      <c r="S18" s="1713"/>
      <c r="T18" s="1713"/>
      <c r="U18" s="1713"/>
      <c r="V18" s="1713"/>
      <c r="W18" s="1713"/>
      <c r="X18" s="1713"/>
      <c r="Y18" s="1713"/>
      <c r="Z18" s="1713"/>
      <c r="AA18" s="1714"/>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451</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433</v>
      </c>
      <c r="N21" s="596"/>
      <c r="O21" s="596"/>
      <c r="P21" s="596"/>
      <c r="Q21" s="596"/>
      <c r="R21" s="596"/>
      <c r="S21" s="597"/>
      <c r="T21" s="595" t="s">
        <v>120</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54.75" customHeight="1" thickBot="1" x14ac:dyDescent="0.25">
      <c r="B24" s="14"/>
      <c r="C24" s="577" t="s">
        <v>452</v>
      </c>
      <c r="D24" s="578"/>
      <c r="E24" s="578"/>
      <c r="F24" s="578"/>
      <c r="G24" s="578"/>
      <c r="H24" s="578"/>
      <c r="I24" s="579"/>
      <c r="J24" s="577" t="s">
        <v>453</v>
      </c>
      <c r="K24" s="578"/>
      <c r="L24" s="578"/>
      <c r="M24" s="578"/>
      <c r="N24" s="578"/>
      <c r="O24" s="578"/>
      <c r="P24" s="579"/>
      <c r="Q24" s="580" t="s">
        <v>409</v>
      </c>
      <c r="R24" s="581"/>
      <c r="S24" s="581"/>
      <c r="T24" s="581"/>
      <c r="U24" s="581"/>
      <c r="V24" s="581"/>
      <c r="W24" s="581"/>
      <c r="X24" s="581"/>
      <c r="Y24" s="581"/>
      <c r="Z24" s="581"/>
      <c r="AA24" s="582"/>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454</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564" t="s">
        <v>455</v>
      </c>
      <c r="J28" s="561"/>
      <c r="K28" s="565" t="s">
        <v>33</v>
      </c>
      <c r="L28" s="566"/>
      <c r="M28" s="566"/>
      <c r="N28" s="567"/>
      <c r="O28" s="568" t="s">
        <v>34</v>
      </c>
      <c r="P28" s="569"/>
      <c r="Q28" s="570"/>
      <c r="R28" s="166"/>
      <c r="S28" s="568" t="s">
        <v>35</v>
      </c>
      <c r="T28" s="569"/>
      <c r="U28" s="166" t="s">
        <v>94</v>
      </c>
      <c r="V28" s="571" t="s">
        <v>37</v>
      </c>
      <c r="W28" s="2039"/>
      <c r="X28" s="2039"/>
      <c r="Y28" s="2039"/>
      <c r="Z28" s="2040"/>
      <c r="AA28" s="50"/>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x14ac:dyDescent="0.25">
      <c r="B30" s="14"/>
      <c r="C30" s="541" t="s">
        <v>38</v>
      </c>
      <c r="D30" s="542"/>
      <c r="E30" s="542"/>
      <c r="F30" s="542"/>
      <c r="G30" s="542"/>
      <c r="H30" s="542"/>
      <c r="I30" s="542"/>
      <c r="J30" s="543"/>
      <c r="K30" s="1871" t="s">
        <v>39</v>
      </c>
      <c r="L30" s="1872"/>
      <c r="M30" s="1872"/>
      <c r="N30" s="1872"/>
      <c r="O30" s="1872"/>
      <c r="P30" s="1872"/>
      <c r="Q30" s="1872"/>
      <c r="R30" s="1873"/>
      <c r="S30" s="1874" t="s">
        <v>40</v>
      </c>
      <c r="T30" s="1875"/>
      <c r="U30" s="1875"/>
      <c r="V30" s="1875"/>
      <c r="W30" s="1876"/>
      <c r="X30" s="1877" t="s">
        <v>41</v>
      </c>
      <c r="Y30" s="1878"/>
      <c r="Z30" s="1878"/>
      <c r="AA30" s="1879"/>
      <c r="AB30" s="22"/>
    </row>
    <row r="31" spans="2:28" x14ac:dyDescent="0.2">
      <c r="B31" s="14"/>
      <c r="C31" s="544"/>
      <c r="D31" s="545"/>
      <c r="E31" s="545"/>
      <c r="F31" s="545"/>
      <c r="G31" s="545"/>
      <c r="H31" s="545"/>
      <c r="I31" s="545"/>
      <c r="J31" s="546"/>
      <c r="K31" s="1880" t="s">
        <v>42</v>
      </c>
      <c r="L31" s="1881"/>
      <c r="M31" s="1881"/>
      <c r="N31" s="1882"/>
      <c r="O31" s="1883" t="s">
        <v>43</v>
      </c>
      <c r="P31" s="1881"/>
      <c r="Q31" s="1881"/>
      <c r="R31" s="1882"/>
      <c r="S31" s="1883" t="s">
        <v>42</v>
      </c>
      <c r="T31" s="1882"/>
      <c r="U31" s="1883" t="s">
        <v>43</v>
      </c>
      <c r="V31" s="1881"/>
      <c r="W31" s="1882"/>
      <c r="X31" s="1883" t="s">
        <v>42</v>
      </c>
      <c r="Y31" s="1882"/>
      <c r="Z31" s="1883" t="s">
        <v>43</v>
      </c>
      <c r="AA31" s="1884"/>
      <c r="AB31" s="22"/>
    </row>
    <row r="32" spans="2:28" ht="15" thickBot="1" x14ac:dyDescent="0.25">
      <c r="B32" s="14"/>
      <c r="C32" s="547"/>
      <c r="D32" s="548"/>
      <c r="E32" s="548"/>
      <c r="F32" s="548"/>
      <c r="G32" s="548"/>
      <c r="H32" s="548"/>
      <c r="I32" s="548"/>
      <c r="J32" s="549"/>
      <c r="K32" s="2081">
        <v>0</v>
      </c>
      <c r="L32" s="2082"/>
      <c r="M32" s="2082"/>
      <c r="N32" s="2083"/>
      <c r="O32" s="2079">
        <v>0.39</v>
      </c>
      <c r="P32" s="2082"/>
      <c r="Q32" s="2082"/>
      <c r="R32" s="2083"/>
      <c r="S32" s="2079">
        <v>0.4</v>
      </c>
      <c r="T32" s="2083"/>
      <c r="U32" s="2079">
        <v>0.59</v>
      </c>
      <c r="V32" s="2082"/>
      <c r="W32" s="2083"/>
      <c r="X32" s="2079">
        <v>0.6</v>
      </c>
      <c r="Y32" s="2083"/>
      <c r="Z32" s="2079">
        <v>1</v>
      </c>
      <c r="AA32" s="208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x14ac:dyDescent="0.2">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15" thickBot="1" x14ac:dyDescent="0.25">
      <c r="B35" s="20"/>
      <c r="C35" s="880"/>
      <c r="D35" s="881"/>
      <c r="E35" s="881"/>
      <c r="F35" s="881"/>
      <c r="G35" s="881"/>
      <c r="H35" s="881"/>
      <c r="I35" s="881"/>
      <c r="J35" s="881"/>
      <c r="K35" s="881"/>
      <c r="L35" s="881"/>
      <c r="M35" s="881"/>
      <c r="N35" s="881"/>
      <c r="O35" s="881"/>
      <c r="P35" s="881"/>
      <c r="Q35" s="881"/>
      <c r="R35" s="881"/>
      <c r="S35" s="881"/>
      <c r="T35" s="881"/>
      <c r="U35" s="881"/>
      <c r="V35" s="881"/>
      <c r="W35" s="881"/>
      <c r="X35" s="881"/>
      <c r="Y35" s="881"/>
      <c r="Z35" s="881"/>
      <c r="AA35" s="882"/>
      <c r="AB35" s="22"/>
    </row>
    <row r="36" spans="2:28" s="21" customFormat="1" ht="15" customHeight="1" x14ac:dyDescent="0.2">
      <c r="B36" s="20"/>
      <c r="C36" s="877" t="s">
        <v>45</v>
      </c>
      <c r="D36" s="878"/>
      <c r="E36" s="878"/>
      <c r="F36" s="878"/>
      <c r="G36" s="879"/>
      <c r="H36" s="2060" t="s">
        <v>456</v>
      </c>
      <c r="I36" s="2060" t="s">
        <v>457</v>
      </c>
      <c r="J36" s="885" t="s">
        <v>98</v>
      </c>
      <c r="K36" s="1859" t="s">
        <v>49</v>
      </c>
      <c r="L36" s="1860"/>
      <c r="M36" s="1860"/>
      <c r="N36" s="1860"/>
      <c r="O36" s="1860"/>
      <c r="P36" s="1860"/>
      <c r="Q36" s="1860"/>
      <c r="R36" s="1860"/>
      <c r="S36" s="1860"/>
      <c r="T36" s="1860"/>
      <c r="U36" s="1860"/>
      <c r="V36" s="1860"/>
      <c r="W36" s="1860"/>
      <c r="X36" s="1860"/>
      <c r="Y36" s="1860"/>
      <c r="Z36" s="1860"/>
      <c r="AA36" s="1861"/>
      <c r="AB36" s="22"/>
    </row>
    <row r="37" spans="2:28" s="21" customFormat="1" ht="57.75" customHeight="1" thickBot="1" x14ac:dyDescent="0.25">
      <c r="B37" s="20"/>
      <c r="C37" s="880"/>
      <c r="D37" s="881"/>
      <c r="E37" s="881"/>
      <c r="F37" s="881"/>
      <c r="G37" s="882"/>
      <c r="H37" s="2061"/>
      <c r="I37" s="2061"/>
      <c r="J37" s="886"/>
      <c r="K37" s="1862"/>
      <c r="L37" s="1863"/>
      <c r="M37" s="1863"/>
      <c r="N37" s="1863"/>
      <c r="O37" s="1863"/>
      <c r="P37" s="1863"/>
      <c r="Q37" s="1863"/>
      <c r="R37" s="1863"/>
      <c r="S37" s="1863"/>
      <c r="T37" s="1863"/>
      <c r="U37" s="1863"/>
      <c r="V37" s="1863"/>
      <c r="W37" s="1863"/>
      <c r="X37" s="1863"/>
      <c r="Y37" s="1863"/>
      <c r="Z37" s="1863"/>
      <c r="AA37" s="1864"/>
      <c r="AB37" s="22"/>
    </row>
    <row r="38" spans="2:28" s="21" customFormat="1" ht="75" customHeight="1" x14ac:dyDescent="0.2">
      <c r="B38" s="20"/>
      <c r="C38" s="861" t="s">
        <v>458</v>
      </c>
      <c r="D38" s="862"/>
      <c r="E38" s="862"/>
      <c r="F38" s="862"/>
      <c r="G38" s="863"/>
      <c r="H38" s="159">
        <v>21</v>
      </c>
      <c r="I38" s="159">
        <v>30</v>
      </c>
      <c r="J38" s="226">
        <f>H38/I38</f>
        <v>0.7</v>
      </c>
      <c r="K38" s="977" t="s">
        <v>459</v>
      </c>
      <c r="L38" s="978"/>
      <c r="M38" s="978"/>
      <c r="N38" s="978"/>
      <c r="O38" s="978"/>
      <c r="P38" s="978"/>
      <c r="Q38" s="978"/>
      <c r="R38" s="978"/>
      <c r="S38" s="978"/>
      <c r="T38" s="978"/>
      <c r="U38" s="978"/>
      <c r="V38" s="978"/>
      <c r="W38" s="978"/>
      <c r="X38" s="978"/>
      <c r="Y38" s="978"/>
      <c r="Z38" s="978"/>
      <c r="AA38" s="979"/>
      <c r="AB38" s="22"/>
    </row>
    <row r="39" spans="2:28" s="21" customFormat="1" ht="70.5" customHeight="1" thickBot="1" x14ac:dyDescent="0.25">
      <c r="B39" s="20"/>
      <c r="C39" s="861" t="s">
        <v>460</v>
      </c>
      <c r="D39" s="862"/>
      <c r="E39" s="862"/>
      <c r="F39" s="862"/>
      <c r="G39" s="863"/>
      <c r="H39" s="161"/>
      <c r="I39" s="161"/>
      <c r="J39" s="160"/>
      <c r="K39" s="971"/>
      <c r="L39" s="972"/>
      <c r="M39" s="972"/>
      <c r="N39" s="972"/>
      <c r="O39" s="972"/>
      <c r="P39" s="972"/>
      <c r="Q39" s="972"/>
      <c r="R39" s="972"/>
      <c r="S39" s="972"/>
      <c r="T39" s="972"/>
      <c r="U39" s="972"/>
      <c r="V39" s="972"/>
      <c r="W39" s="972"/>
      <c r="X39" s="972"/>
      <c r="Y39" s="972"/>
      <c r="Z39" s="972"/>
      <c r="AA39" s="973"/>
      <c r="AB39" s="22"/>
    </row>
    <row r="40" spans="2:28" s="21" customFormat="1" ht="15.75" customHeight="1" thickBot="1" x14ac:dyDescent="0.3">
      <c r="B40" s="20"/>
      <c r="C40" s="908" t="s">
        <v>68</v>
      </c>
      <c r="D40" s="909"/>
      <c r="E40" s="909"/>
      <c r="F40" s="909"/>
      <c r="G40" s="910"/>
      <c r="H40" s="217"/>
      <c r="I40" s="217"/>
      <c r="J40" s="222"/>
      <c r="K40" s="911"/>
      <c r="L40" s="912"/>
      <c r="M40" s="912"/>
      <c r="N40" s="912"/>
      <c r="O40" s="912"/>
      <c r="P40" s="912"/>
      <c r="Q40" s="912"/>
      <c r="R40" s="912"/>
      <c r="S40" s="912"/>
      <c r="T40" s="912"/>
      <c r="U40" s="912"/>
      <c r="V40" s="912"/>
      <c r="W40" s="912"/>
      <c r="X40" s="912"/>
      <c r="Y40" s="912"/>
      <c r="Z40" s="912"/>
      <c r="AA40" s="913"/>
      <c r="AB40" s="22"/>
    </row>
    <row r="41" spans="2:28"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22"/>
    </row>
    <row r="42" spans="2:28"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22"/>
    </row>
    <row r="43" spans="2:28"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22"/>
    </row>
    <row r="44" spans="2:28"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22"/>
    </row>
    <row r="45" spans="2:28" x14ac:dyDescent="0.2">
      <c r="B45" s="14"/>
      <c r="C45" s="890" t="s">
        <v>396</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22"/>
    </row>
    <row r="58" spans="2:28"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28"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28" ht="15.75" x14ac:dyDescent="0.2">
      <c r="B60" s="41"/>
      <c r="C60" s="986" t="s">
        <v>45</v>
      </c>
      <c r="D60" s="987"/>
      <c r="E60" s="987"/>
      <c r="F60" s="987"/>
      <c r="G60" s="987"/>
      <c r="H60" s="987" t="s">
        <v>71</v>
      </c>
      <c r="I60" s="987"/>
      <c r="J60" s="987" t="s">
        <v>72</v>
      </c>
      <c r="K60" s="987"/>
      <c r="L60" s="987"/>
      <c r="M60" s="987"/>
      <c r="N60" s="987" t="s">
        <v>106</v>
      </c>
      <c r="O60" s="987"/>
      <c r="P60" s="987"/>
      <c r="Q60" s="987"/>
      <c r="R60" s="987"/>
      <c r="S60" s="987"/>
      <c r="T60" s="987"/>
      <c r="U60" s="987"/>
      <c r="V60" s="992" t="s">
        <v>74</v>
      </c>
      <c r="W60" s="992"/>
      <c r="X60" s="992"/>
      <c r="Y60" s="992"/>
      <c r="Z60" s="992"/>
      <c r="AA60" s="993"/>
      <c r="AB60" s="42"/>
    </row>
    <row r="61" spans="2:28" ht="15.75" x14ac:dyDescent="0.2">
      <c r="B61" s="43"/>
      <c r="C61" s="988"/>
      <c r="D61" s="989"/>
      <c r="E61" s="989"/>
      <c r="F61" s="989"/>
      <c r="G61" s="989"/>
      <c r="H61" s="989"/>
      <c r="I61" s="989"/>
      <c r="J61" s="989"/>
      <c r="K61" s="989"/>
      <c r="L61" s="989"/>
      <c r="M61" s="989"/>
      <c r="N61" s="989"/>
      <c r="O61" s="989"/>
      <c r="P61" s="989"/>
      <c r="Q61" s="989"/>
      <c r="R61" s="989"/>
      <c r="S61" s="989"/>
      <c r="T61" s="989"/>
      <c r="U61" s="989"/>
      <c r="V61" s="994"/>
      <c r="W61" s="994"/>
      <c r="X61" s="994"/>
      <c r="Y61" s="994"/>
      <c r="Z61" s="994"/>
      <c r="AA61" s="995"/>
      <c r="AB61" s="42"/>
    </row>
    <row r="62" spans="2:28" ht="16.5" thickBot="1" x14ac:dyDescent="0.25">
      <c r="B62" s="43"/>
      <c r="C62" s="990"/>
      <c r="D62" s="991"/>
      <c r="E62" s="991"/>
      <c r="F62" s="991"/>
      <c r="G62" s="991"/>
      <c r="H62" s="991"/>
      <c r="I62" s="991"/>
      <c r="J62" s="991"/>
      <c r="K62" s="991"/>
      <c r="L62" s="991"/>
      <c r="M62" s="991"/>
      <c r="N62" s="991"/>
      <c r="O62" s="991"/>
      <c r="P62" s="991"/>
      <c r="Q62" s="991"/>
      <c r="R62" s="991"/>
      <c r="S62" s="991"/>
      <c r="T62" s="991"/>
      <c r="U62" s="991"/>
      <c r="V62" s="996"/>
      <c r="W62" s="996"/>
      <c r="X62" s="996"/>
      <c r="Y62" s="996"/>
      <c r="Z62" s="996"/>
      <c r="AA62" s="997"/>
      <c r="AB62" s="42"/>
    </row>
    <row r="63" spans="2:28" ht="60" customHeight="1" x14ac:dyDescent="0.2">
      <c r="B63" s="41"/>
      <c r="C63" s="861" t="s">
        <v>458</v>
      </c>
      <c r="D63" s="862"/>
      <c r="E63" s="862"/>
      <c r="F63" s="862"/>
      <c r="G63" s="863"/>
      <c r="H63" s="2084"/>
      <c r="I63" s="2084"/>
      <c r="J63" s="2084">
        <f>J38</f>
        <v>0.7</v>
      </c>
      <c r="K63" s="2084"/>
      <c r="L63" s="2084"/>
      <c r="M63" s="2084"/>
      <c r="N63" s="2085" t="s">
        <v>461</v>
      </c>
      <c r="O63" s="2085"/>
      <c r="P63" s="2085"/>
      <c r="Q63" s="2085"/>
      <c r="R63" s="2085"/>
      <c r="S63" s="2085"/>
      <c r="T63" s="2085"/>
      <c r="U63" s="2085"/>
      <c r="V63" s="1037" t="s">
        <v>462</v>
      </c>
      <c r="W63" s="1037"/>
      <c r="X63" s="1037"/>
      <c r="Y63" s="1037"/>
      <c r="Z63" s="1037"/>
      <c r="AA63" s="2086"/>
      <c r="AB63" s="44"/>
    </row>
    <row r="64" spans="2:28" ht="63.75" customHeight="1" x14ac:dyDescent="0.2">
      <c r="B64" s="41"/>
      <c r="C64" s="861" t="s">
        <v>460</v>
      </c>
      <c r="D64" s="862"/>
      <c r="E64" s="862"/>
      <c r="F64" s="862"/>
      <c r="G64" s="863"/>
      <c r="H64" s="2084"/>
      <c r="I64" s="2084"/>
      <c r="J64" s="2048">
        <f>J39</f>
        <v>0</v>
      </c>
      <c r="K64" s="1037"/>
      <c r="L64" s="1037"/>
      <c r="M64" s="1037"/>
      <c r="N64" s="2085"/>
      <c r="O64" s="2085"/>
      <c r="P64" s="2085"/>
      <c r="Q64" s="2085"/>
      <c r="R64" s="2085"/>
      <c r="S64" s="2085"/>
      <c r="T64" s="2085"/>
      <c r="U64" s="2085"/>
      <c r="V64" s="1037"/>
      <c r="W64" s="1037"/>
      <c r="X64" s="1037"/>
      <c r="Y64" s="1037"/>
      <c r="Z64" s="1037"/>
      <c r="AA64" s="2086"/>
      <c r="AB64" s="44"/>
    </row>
    <row r="65" spans="2:28" ht="13.5" customHeight="1" x14ac:dyDescent="0.2">
      <c r="B65" s="45"/>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46"/>
    </row>
    <row r="104" ht="6" customHeight="1" x14ac:dyDescent="0.2"/>
  </sheetData>
  <mergeCells count="8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0.74803149606299213" header="0.31496062992125984" footer="0.31496062992125984"/>
  <pageSetup scale="57" orientation="portrait" r:id="rId1"/>
  <headerFooter>
    <oddFooter>&amp;LCalle 26 No.57-41 Torre 8, Pisos 7 y 8 CEMSA – C.P. 111321
PBX: 3779555 – Información: Línea 195
www.umv.gov.co&amp;CGAM-IND-004
&amp;P de &amp;N</oddFooter>
  </headerFooter>
  <rowBreaks count="1" manualBreakCount="1">
    <brk id="40" max="16383"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01"/>
  <sheetViews>
    <sheetView view="pageBreakPreview" topLeftCell="A25" zoomScaleNormal="100" zoomScaleSheetLayoutView="100" zoomScalePageLayoutView="70" workbookViewId="0">
      <selection activeCell="K37" sqref="K37:AA37"/>
    </sheetView>
  </sheetViews>
  <sheetFormatPr baseColWidth="10" defaultColWidth="3.7109375" defaultRowHeight="14.25" x14ac:dyDescent="0.2"/>
  <cols>
    <col min="1" max="1" width="3.7109375" style="2"/>
    <col min="2" max="2" width="2.85546875" style="2" customWidth="1"/>
    <col min="3" max="6" width="2.7109375" style="2" customWidth="1"/>
    <col min="7" max="7" width="7.28515625" style="2" customWidth="1"/>
    <col min="8" max="8" width="14.28515625" style="2" customWidth="1"/>
    <col min="9" max="9" width="13.425781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5.85546875" style="2" customWidth="1"/>
    <col min="20" max="20" width="7.4257812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30" width="3.7109375" style="2"/>
    <col min="31" max="31" width="80.7109375" style="2" customWidth="1"/>
    <col min="32" max="16384" width="3.7109375" style="2"/>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77</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78</v>
      </c>
      <c r="J10" s="615"/>
      <c r="K10" s="615"/>
      <c r="L10" s="615"/>
      <c r="M10" s="615"/>
      <c r="N10" s="615"/>
      <c r="O10" s="615"/>
      <c r="P10" s="615"/>
      <c r="Q10" s="616"/>
      <c r="R10" s="620" t="s">
        <v>8</v>
      </c>
      <c r="S10" s="621"/>
      <c r="T10" s="621"/>
      <c r="U10" s="622"/>
      <c r="V10" s="574" t="s">
        <v>9</v>
      </c>
      <c r="W10" s="575"/>
      <c r="X10" s="575"/>
      <c r="Y10" s="575"/>
      <c r="Z10" s="575"/>
      <c r="AA10" s="576"/>
      <c r="AB10" s="10"/>
    </row>
    <row r="11" spans="2:28" ht="19.899999999999999" customHeight="1" thickBot="1" x14ac:dyDescent="0.25">
      <c r="B11" s="9"/>
      <c r="C11" s="602"/>
      <c r="D11" s="603"/>
      <c r="E11" s="603"/>
      <c r="F11" s="603"/>
      <c r="G11" s="603"/>
      <c r="H11" s="604"/>
      <c r="I11" s="617"/>
      <c r="J11" s="618"/>
      <c r="K11" s="618"/>
      <c r="L11" s="618"/>
      <c r="M11" s="618"/>
      <c r="N11" s="618"/>
      <c r="O11" s="618"/>
      <c r="P11" s="618"/>
      <c r="Q11" s="619"/>
      <c r="R11" s="564" t="s">
        <v>79</v>
      </c>
      <c r="S11" s="623"/>
      <c r="T11" s="623"/>
      <c r="U11" s="624"/>
      <c r="V11" s="598">
        <v>2</v>
      </c>
      <c r="W11" s="625"/>
      <c r="X11" s="625"/>
      <c r="Y11" s="625"/>
      <c r="Z11" s="625"/>
      <c r="AA11" s="626"/>
      <c r="AB11" s="10"/>
    </row>
    <row r="12" spans="2:28" ht="10.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8.75" customHeight="1" x14ac:dyDescent="0.2">
      <c r="B13" s="14"/>
      <c r="C13" s="599" t="s">
        <v>11</v>
      </c>
      <c r="D13" s="600"/>
      <c r="E13" s="600"/>
      <c r="F13" s="600"/>
      <c r="G13" s="600"/>
      <c r="H13" s="601"/>
      <c r="I13" s="657" t="s">
        <v>80</v>
      </c>
      <c r="J13" s="658"/>
      <c r="K13" s="658"/>
      <c r="L13" s="658"/>
      <c r="M13" s="658"/>
      <c r="N13" s="658"/>
      <c r="O13" s="658"/>
      <c r="P13" s="658"/>
      <c r="Q13" s="658"/>
      <c r="R13" s="658"/>
      <c r="S13" s="659"/>
      <c r="T13" s="599" t="s">
        <v>13</v>
      </c>
      <c r="U13" s="600"/>
      <c r="V13" s="600"/>
      <c r="W13" s="600"/>
      <c r="X13" s="600"/>
      <c r="Y13" s="600"/>
      <c r="Z13" s="600"/>
      <c r="AA13" s="601"/>
      <c r="AB13" s="16"/>
    </row>
    <row r="14" spans="2:28" ht="28.15"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16"/>
    </row>
    <row r="15" spans="2:28" ht="10.1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6.15" customHeight="1" thickBot="1" x14ac:dyDescent="0.25">
      <c r="B16" s="14"/>
      <c r="C16" s="558" t="s">
        <v>15</v>
      </c>
      <c r="D16" s="559"/>
      <c r="E16" s="559"/>
      <c r="F16" s="559"/>
      <c r="G16" s="559"/>
      <c r="H16" s="560"/>
      <c r="I16" s="561" t="s">
        <v>82</v>
      </c>
      <c r="J16" s="562"/>
      <c r="K16" s="562"/>
      <c r="L16" s="562"/>
      <c r="M16" s="562"/>
      <c r="N16" s="562"/>
      <c r="O16" s="562"/>
      <c r="P16" s="562"/>
      <c r="Q16" s="562"/>
      <c r="R16" s="562"/>
      <c r="S16" s="562"/>
      <c r="T16" s="562"/>
      <c r="U16" s="562"/>
      <c r="V16" s="562"/>
      <c r="W16" s="562"/>
      <c r="X16" s="562"/>
      <c r="Y16" s="562"/>
      <c r="Z16" s="562"/>
      <c r="AA16" s="563"/>
      <c r="AB16" s="16"/>
    </row>
    <row r="17" spans="2:31"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1" ht="64.150000000000006" customHeight="1" thickBot="1" x14ac:dyDescent="0.25">
      <c r="B18" s="14"/>
      <c r="C18" s="558" t="s">
        <v>17</v>
      </c>
      <c r="D18" s="559"/>
      <c r="E18" s="559"/>
      <c r="F18" s="559"/>
      <c r="G18" s="559"/>
      <c r="H18" s="560"/>
      <c r="I18" s="1712" t="s">
        <v>83</v>
      </c>
      <c r="J18" s="1713"/>
      <c r="K18" s="1713"/>
      <c r="L18" s="1713"/>
      <c r="M18" s="1713"/>
      <c r="N18" s="1713"/>
      <c r="O18" s="1713"/>
      <c r="P18" s="1713"/>
      <c r="Q18" s="1713"/>
      <c r="R18" s="1713"/>
      <c r="S18" s="1713"/>
      <c r="T18" s="1713"/>
      <c r="U18" s="1713"/>
      <c r="V18" s="1713"/>
      <c r="W18" s="1713"/>
      <c r="X18" s="1713"/>
      <c r="Y18" s="1713"/>
      <c r="Z18" s="1713"/>
      <c r="AA18" s="1714"/>
      <c r="AB18" s="16"/>
    </row>
    <row r="19" spans="2:31" ht="8.4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1" ht="16.899999999999999" customHeight="1" x14ac:dyDescent="0.2">
      <c r="B20" s="14"/>
      <c r="C20" s="583" t="s">
        <v>19</v>
      </c>
      <c r="D20" s="584"/>
      <c r="E20" s="584"/>
      <c r="F20" s="584"/>
      <c r="G20" s="584"/>
      <c r="H20" s="585"/>
      <c r="I20" s="589" t="s">
        <v>84</v>
      </c>
      <c r="J20" s="590"/>
      <c r="K20" s="590"/>
      <c r="L20" s="591"/>
      <c r="M20" s="574" t="s">
        <v>21</v>
      </c>
      <c r="N20" s="575"/>
      <c r="O20" s="575"/>
      <c r="P20" s="575"/>
      <c r="Q20" s="575"/>
      <c r="R20" s="575"/>
      <c r="S20" s="576"/>
      <c r="T20" s="574" t="s">
        <v>22</v>
      </c>
      <c r="U20" s="575"/>
      <c r="V20" s="575"/>
      <c r="W20" s="575"/>
      <c r="X20" s="575"/>
      <c r="Y20" s="575"/>
      <c r="Z20" s="575"/>
      <c r="AA20" s="576"/>
      <c r="AB20" s="16"/>
    </row>
    <row r="21" spans="2:31" ht="20.45"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86</v>
      </c>
      <c r="U21" s="596"/>
      <c r="V21" s="596"/>
      <c r="W21" s="596"/>
      <c r="X21" s="596"/>
      <c r="Y21" s="596"/>
      <c r="Z21" s="596"/>
      <c r="AA21" s="597"/>
      <c r="AB21" s="16"/>
    </row>
    <row r="22" spans="2:31" ht="8.4499999999999993"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1" ht="25.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16"/>
      <c r="AE23" s="2" t="s">
        <v>87</v>
      </c>
    </row>
    <row r="24" spans="2:31" ht="39.6" customHeight="1" thickBot="1" x14ac:dyDescent="0.25">
      <c r="B24" s="14"/>
      <c r="C24" s="577" t="s">
        <v>88</v>
      </c>
      <c r="D24" s="578"/>
      <c r="E24" s="578"/>
      <c r="F24" s="578"/>
      <c r="G24" s="578"/>
      <c r="H24" s="578"/>
      <c r="I24" s="579"/>
      <c r="J24" s="577" t="s">
        <v>89</v>
      </c>
      <c r="K24" s="578"/>
      <c r="L24" s="578"/>
      <c r="M24" s="578"/>
      <c r="N24" s="578"/>
      <c r="O24" s="578"/>
      <c r="P24" s="579"/>
      <c r="Q24" s="580" t="s">
        <v>90</v>
      </c>
      <c r="R24" s="581"/>
      <c r="S24" s="581"/>
      <c r="T24" s="581"/>
      <c r="U24" s="581"/>
      <c r="V24" s="581"/>
      <c r="W24" s="581"/>
      <c r="X24" s="581"/>
      <c r="Y24" s="581"/>
      <c r="Z24" s="581"/>
      <c r="AA24" s="582"/>
      <c r="AB24" s="16"/>
    </row>
    <row r="25" spans="2:31" ht="11.4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1" ht="22.9" customHeight="1" thickBot="1" x14ac:dyDescent="0.25">
      <c r="B26" s="14"/>
      <c r="C26" s="558" t="s">
        <v>31</v>
      </c>
      <c r="D26" s="559"/>
      <c r="E26" s="559"/>
      <c r="F26" s="559"/>
      <c r="G26" s="559"/>
      <c r="H26" s="560"/>
      <c r="I26" s="1973" t="s">
        <v>91</v>
      </c>
      <c r="J26" s="1974"/>
      <c r="K26" s="1974"/>
      <c r="L26" s="1974"/>
      <c r="M26" s="1974"/>
      <c r="N26" s="1974"/>
      <c r="O26" s="1974"/>
      <c r="P26" s="1974"/>
      <c r="Q26" s="1974"/>
      <c r="R26" s="1974"/>
      <c r="S26" s="1974"/>
      <c r="T26" s="1974"/>
      <c r="U26" s="1974"/>
      <c r="V26" s="1974"/>
      <c r="W26" s="1974"/>
      <c r="X26" s="1974"/>
      <c r="Y26" s="1974"/>
      <c r="Z26" s="1974"/>
      <c r="AA26" s="1975"/>
      <c r="AB26" s="16"/>
      <c r="AE26" s="733" t="s">
        <v>92</v>
      </c>
    </row>
    <row r="27" spans="2:31"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c r="AE27" s="733"/>
    </row>
    <row r="28" spans="2:31" ht="43.15" customHeight="1" thickBot="1" x14ac:dyDescent="0.25">
      <c r="B28" s="14"/>
      <c r="C28" s="558" t="s">
        <v>32</v>
      </c>
      <c r="D28" s="559"/>
      <c r="E28" s="559"/>
      <c r="F28" s="559"/>
      <c r="G28" s="559"/>
      <c r="H28" s="560"/>
      <c r="I28" s="564" t="s">
        <v>93</v>
      </c>
      <c r="J28" s="561"/>
      <c r="K28" s="565" t="s">
        <v>33</v>
      </c>
      <c r="L28" s="566"/>
      <c r="M28" s="566"/>
      <c r="N28" s="567"/>
      <c r="O28" s="568" t="s">
        <v>34</v>
      </c>
      <c r="P28" s="569"/>
      <c r="Q28" s="569"/>
      <c r="R28" s="570"/>
      <c r="S28" s="48"/>
      <c r="T28" s="569" t="s">
        <v>35</v>
      </c>
      <c r="U28" s="569"/>
      <c r="V28" s="570"/>
      <c r="W28" s="49" t="s">
        <v>94</v>
      </c>
      <c r="X28" s="571" t="s">
        <v>37</v>
      </c>
      <c r="Y28" s="572"/>
      <c r="Z28" s="573"/>
      <c r="AA28" s="50"/>
      <c r="AB28" s="16"/>
      <c r="AE28" s="2" t="s">
        <v>95</v>
      </c>
    </row>
    <row r="29" spans="2:31"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1"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16"/>
    </row>
    <row r="31" spans="2:31" ht="12"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16"/>
    </row>
    <row r="32" spans="2:31" ht="15" customHeight="1" thickBot="1" x14ac:dyDescent="0.25">
      <c r="B32" s="14"/>
      <c r="C32" s="547"/>
      <c r="D32" s="548"/>
      <c r="E32" s="548"/>
      <c r="F32" s="548"/>
      <c r="G32" s="548"/>
      <c r="H32" s="548"/>
      <c r="I32" s="548"/>
      <c r="J32" s="549"/>
      <c r="K32" s="663">
        <v>0.7</v>
      </c>
      <c r="L32" s="538"/>
      <c r="M32" s="538"/>
      <c r="N32" s="538"/>
      <c r="O32" s="539">
        <v>0.79</v>
      </c>
      <c r="P32" s="538"/>
      <c r="Q32" s="538"/>
      <c r="R32" s="538"/>
      <c r="S32" s="539">
        <v>0.8</v>
      </c>
      <c r="T32" s="538"/>
      <c r="U32" s="539">
        <v>0.89</v>
      </c>
      <c r="V32" s="538"/>
      <c r="W32" s="538"/>
      <c r="X32" s="539">
        <v>0.9</v>
      </c>
      <c r="Y32" s="538"/>
      <c r="Z32" s="539">
        <v>1</v>
      </c>
      <c r="AA32" s="540"/>
      <c r="AB32" s="16"/>
    </row>
    <row r="33" spans="2:28" ht="7.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 thickBot="1" x14ac:dyDescent="0.25">
      <c r="B34" s="20"/>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16"/>
    </row>
    <row r="35" spans="2:28" s="21" customFormat="1" ht="45.6" customHeight="1" thickBot="1" x14ac:dyDescent="0.25">
      <c r="B35" s="20"/>
      <c r="C35" s="519" t="s">
        <v>45</v>
      </c>
      <c r="D35" s="520"/>
      <c r="E35" s="520"/>
      <c r="F35" s="520"/>
      <c r="G35" s="521"/>
      <c r="H35" s="52" t="s">
        <v>96</v>
      </c>
      <c r="I35" s="52" t="s">
        <v>97</v>
      </c>
      <c r="J35" s="52" t="s">
        <v>98</v>
      </c>
      <c r="K35" s="522" t="s">
        <v>49</v>
      </c>
      <c r="L35" s="523"/>
      <c r="M35" s="523"/>
      <c r="N35" s="523"/>
      <c r="O35" s="523"/>
      <c r="P35" s="523"/>
      <c r="Q35" s="523"/>
      <c r="R35" s="523"/>
      <c r="S35" s="523"/>
      <c r="T35" s="523"/>
      <c r="U35" s="523"/>
      <c r="V35" s="523"/>
      <c r="W35" s="523"/>
      <c r="X35" s="523"/>
      <c r="Y35" s="523"/>
      <c r="Z35" s="523"/>
      <c r="AA35" s="524"/>
      <c r="AB35" s="16"/>
    </row>
    <row r="36" spans="2:28" s="21" customFormat="1" ht="64.5" customHeight="1" x14ac:dyDescent="0.2">
      <c r="B36" s="20"/>
      <c r="C36" s="1958" t="s">
        <v>99</v>
      </c>
      <c r="D36" s="1959"/>
      <c r="E36" s="1959"/>
      <c r="F36" s="1959"/>
      <c r="G36" s="1960"/>
      <c r="H36" s="53">
        <v>15851</v>
      </c>
      <c r="I36" s="53">
        <v>19115</v>
      </c>
      <c r="J36" s="54">
        <f>+H36/I36</f>
        <v>0.82924404917603978</v>
      </c>
      <c r="K36" s="1970" t="s">
        <v>100</v>
      </c>
      <c r="L36" s="1971"/>
      <c r="M36" s="1971"/>
      <c r="N36" s="1971"/>
      <c r="O36" s="1971"/>
      <c r="P36" s="1971"/>
      <c r="Q36" s="1971"/>
      <c r="R36" s="1971"/>
      <c r="S36" s="1971"/>
      <c r="T36" s="1971"/>
      <c r="U36" s="1971"/>
      <c r="V36" s="1971"/>
      <c r="W36" s="1971"/>
      <c r="X36" s="1971"/>
      <c r="Y36" s="1971"/>
      <c r="Z36" s="1971"/>
      <c r="AA36" s="1972"/>
      <c r="AB36" s="16"/>
    </row>
    <row r="37" spans="2:28" s="21" customFormat="1" ht="64.5" customHeight="1" x14ac:dyDescent="0.2">
      <c r="B37" s="20"/>
      <c r="C37" s="1958" t="s">
        <v>101</v>
      </c>
      <c r="D37" s="1959"/>
      <c r="E37" s="1959"/>
      <c r="F37" s="1959"/>
      <c r="G37" s="1960"/>
      <c r="H37" s="55">
        <v>8224</v>
      </c>
      <c r="I37" s="55">
        <v>11056</v>
      </c>
      <c r="J37" s="54">
        <f>+H37/I37</f>
        <v>0.74384949348769902</v>
      </c>
      <c r="K37" s="798" t="s">
        <v>102</v>
      </c>
      <c r="L37" s="799"/>
      <c r="M37" s="799"/>
      <c r="N37" s="799"/>
      <c r="O37" s="799"/>
      <c r="P37" s="799"/>
      <c r="Q37" s="799"/>
      <c r="R37" s="799"/>
      <c r="S37" s="799"/>
      <c r="T37" s="799"/>
      <c r="U37" s="799"/>
      <c r="V37" s="799"/>
      <c r="W37" s="799"/>
      <c r="X37" s="799"/>
      <c r="Y37" s="799"/>
      <c r="Z37" s="799"/>
      <c r="AA37" s="800"/>
      <c r="AB37" s="16"/>
    </row>
    <row r="38" spans="2:28" s="21" customFormat="1" ht="27" customHeight="1" x14ac:dyDescent="0.2">
      <c r="B38" s="20"/>
      <c r="C38" s="1958" t="s">
        <v>103</v>
      </c>
      <c r="D38" s="1959"/>
      <c r="E38" s="1959"/>
      <c r="F38" s="1959"/>
      <c r="G38" s="1960"/>
      <c r="H38" s="56"/>
      <c r="I38" s="56"/>
      <c r="J38" s="54"/>
      <c r="K38" s="1961"/>
      <c r="L38" s="1962"/>
      <c r="M38" s="1962"/>
      <c r="N38" s="1962"/>
      <c r="O38" s="1962"/>
      <c r="P38" s="1962"/>
      <c r="Q38" s="1962"/>
      <c r="R38" s="1962"/>
      <c r="S38" s="1962"/>
      <c r="T38" s="1962"/>
      <c r="U38" s="1962"/>
      <c r="V38" s="1962"/>
      <c r="W38" s="1962"/>
      <c r="X38" s="1962"/>
      <c r="Y38" s="1962"/>
      <c r="Z38" s="1962"/>
      <c r="AA38" s="1963"/>
      <c r="AB38" s="16"/>
    </row>
    <row r="39" spans="2:28" s="21" customFormat="1" ht="20.25" customHeight="1" thickBot="1" x14ac:dyDescent="0.25">
      <c r="B39" s="20"/>
      <c r="C39" s="1964" t="s">
        <v>104</v>
      </c>
      <c r="D39" s="1965"/>
      <c r="E39" s="1965"/>
      <c r="F39" s="1965"/>
      <c r="G39" s="1966"/>
      <c r="H39" s="57"/>
      <c r="I39" s="57"/>
      <c r="J39" s="58"/>
      <c r="K39" s="1967"/>
      <c r="L39" s="1968"/>
      <c r="M39" s="1968"/>
      <c r="N39" s="1968"/>
      <c r="O39" s="1968"/>
      <c r="P39" s="1968"/>
      <c r="Q39" s="1968"/>
      <c r="R39" s="1968"/>
      <c r="S39" s="1968"/>
      <c r="T39" s="1968"/>
      <c r="U39" s="1968"/>
      <c r="V39" s="1968"/>
      <c r="W39" s="1968"/>
      <c r="X39" s="1968"/>
      <c r="Y39" s="1968"/>
      <c r="Z39" s="1968"/>
      <c r="AA39" s="1969"/>
      <c r="AB39" s="16"/>
    </row>
    <row r="40" spans="2:28" s="21" customFormat="1" ht="15.75" customHeight="1" thickBot="1" x14ac:dyDescent="0.25">
      <c r="B40" s="20"/>
      <c r="C40" s="676" t="s">
        <v>68</v>
      </c>
      <c r="D40" s="677"/>
      <c r="E40" s="677"/>
      <c r="F40" s="677"/>
      <c r="G40" s="678"/>
      <c r="H40" s="59"/>
      <c r="I40" s="59"/>
      <c r="J40" s="60"/>
      <c r="K40" s="679"/>
      <c r="L40" s="680"/>
      <c r="M40" s="680"/>
      <c r="N40" s="680"/>
      <c r="O40" s="680"/>
      <c r="P40" s="680"/>
      <c r="Q40" s="680"/>
      <c r="R40" s="680"/>
      <c r="S40" s="680"/>
      <c r="T40" s="680"/>
      <c r="U40" s="680"/>
      <c r="V40" s="680"/>
      <c r="W40" s="680"/>
      <c r="X40" s="680"/>
      <c r="Y40" s="680"/>
      <c r="Z40" s="680"/>
      <c r="AA40" s="681"/>
      <c r="AB40" s="16"/>
    </row>
    <row r="41" spans="2:28" s="21" customFormat="1" ht="5.25" customHeight="1" x14ac:dyDescent="0.2">
      <c r="B41" s="20"/>
      <c r="C41" s="61"/>
      <c r="D41" s="61"/>
      <c r="E41" s="61"/>
      <c r="F41" s="61"/>
      <c r="G41" s="61"/>
      <c r="H41" s="62"/>
      <c r="I41" s="62"/>
      <c r="J41" s="63"/>
      <c r="K41" s="61"/>
      <c r="L41" s="61"/>
      <c r="M41" s="61"/>
      <c r="N41" s="61"/>
      <c r="O41" s="61"/>
      <c r="P41" s="61"/>
      <c r="Q41" s="61"/>
      <c r="R41" s="61"/>
      <c r="S41" s="61"/>
      <c r="T41" s="61"/>
      <c r="U41" s="61"/>
      <c r="V41" s="61"/>
      <c r="W41" s="61"/>
      <c r="X41" s="61"/>
      <c r="Y41" s="61"/>
      <c r="Z41" s="61"/>
      <c r="AA41" s="61"/>
      <c r="AB41" s="16"/>
    </row>
    <row r="42" spans="2:28" s="21" customFormat="1" ht="4.9000000000000004" customHeight="1" thickBot="1" x14ac:dyDescent="0.25">
      <c r="B42" s="20"/>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16"/>
    </row>
    <row r="43" spans="2:28" s="21" customFormat="1" x14ac:dyDescent="0.2">
      <c r="B43" s="20"/>
      <c r="C43" s="682" t="s">
        <v>69</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4"/>
      <c r="AB43" s="16"/>
    </row>
    <row r="44" spans="2:28" ht="3.6" customHeight="1" thickBot="1" x14ac:dyDescent="0.25">
      <c r="B44" s="14"/>
      <c r="C44" s="685"/>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7"/>
      <c r="AB44" s="16"/>
    </row>
    <row r="45" spans="2:28" x14ac:dyDescent="0.2">
      <c r="B45" s="14"/>
      <c r="C45" s="688" t="s">
        <v>105</v>
      </c>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90"/>
      <c r="AB45" s="16"/>
    </row>
    <row r="46" spans="2:28" x14ac:dyDescent="0.2">
      <c r="B46" s="14"/>
      <c r="C46" s="691"/>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693"/>
      <c r="AB46" s="16"/>
    </row>
    <row r="47" spans="2:28" x14ac:dyDescent="0.2">
      <c r="B47" s="14"/>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16"/>
    </row>
    <row r="48" spans="2:28" x14ac:dyDescent="0.2">
      <c r="B48" s="14"/>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16"/>
    </row>
    <row r="49" spans="2:28" x14ac:dyDescent="0.2">
      <c r="B49" s="14"/>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16"/>
    </row>
    <row r="50" spans="2:28" x14ac:dyDescent="0.2">
      <c r="B50" s="14"/>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16"/>
    </row>
    <row r="51" spans="2:28" ht="102.75" customHeight="1" thickBot="1" x14ac:dyDescent="0.25">
      <c r="B51" s="14"/>
      <c r="C51" s="694"/>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6"/>
      <c r="AB51" s="16"/>
    </row>
    <row r="52" spans="2:28" ht="18.75" customHeight="1" x14ac:dyDescent="0.2">
      <c r="B52" s="35"/>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37"/>
    </row>
    <row r="53" spans="2:28" ht="15" thickBot="1" x14ac:dyDescent="0.25">
      <c r="B53" s="38"/>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40"/>
    </row>
    <row r="54" spans="2:28" ht="15.75" x14ac:dyDescent="0.2">
      <c r="B54" s="41"/>
      <c r="C54" s="697" t="s">
        <v>45</v>
      </c>
      <c r="D54" s="698"/>
      <c r="E54" s="698"/>
      <c r="F54" s="698"/>
      <c r="G54" s="699"/>
      <c r="H54" s="697" t="s">
        <v>71</v>
      </c>
      <c r="I54" s="699"/>
      <c r="J54" s="697" t="s">
        <v>72</v>
      </c>
      <c r="K54" s="698"/>
      <c r="L54" s="698"/>
      <c r="M54" s="699"/>
      <c r="N54" s="697" t="s">
        <v>106</v>
      </c>
      <c r="O54" s="698"/>
      <c r="P54" s="698"/>
      <c r="Q54" s="698"/>
      <c r="R54" s="698"/>
      <c r="S54" s="698"/>
      <c r="T54" s="698"/>
      <c r="U54" s="699"/>
      <c r="V54" s="703" t="s">
        <v>74</v>
      </c>
      <c r="W54" s="703"/>
      <c r="X54" s="703"/>
      <c r="Y54" s="703"/>
      <c r="Z54" s="703"/>
      <c r="AA54" s="704"/>
      <c r="AB54" s="42"/>
    </row>
    <row r="55" spans="2:28" ht="10.15" customHeight="1" thickBot="1" x14ac:dyDescent="0.25">
      <c r="B55" s="43"/>
      <c r="C55" s="700"/>
      <c r="D55" s="701"/>
      <c r="E55" s="701"/>
      <c r="F55" s="701"/>
      <c r="G55" s="702"/>
      <c r="H55" s="700"/>
      <c r="I55" s="702"/>
      <c r="J55" s="700"/>
      <c r="K55" s="701"/>
      <c r="L55" s="701"/>
      <c r="M55" s="702"/>
      <c r="N55" s="700"/>
      <c r="O55" s="701"/>
      <c r="P55" s="701"/>
      <c r="Q55" s="701"/>
      <c r="R55" s="701"/>
      <c r="S55" s="701"/>
      <c r="T55" s="701"/>
      <c r="U55" s="702"/>
      <c r="V55" s="705"/>
      <c r="W55" s="705"/>
      <c r="X55" s="705"/>
      <c r="Y55" s="705"/>
      <c r="Z55" s="705"/>
      <c r="AA55" s="706"/>
      <c r="AB55" s="42"/>
    </row>
    <row r="56" spans="2:28" ht="16.5" hidden="1" thickBot="1" x14ac:dyDescent="0.25">
      <c r="B56" s="43"/>
      <c r="C56" s="700"/>
      <c r="D56" s="701"/>
      <c r="E56" s="701"/>
      <c r="F56" s="701"/>
      <c r="G56" s="702"/>
      <c r="H56" s="700"/>
      <c r="I56" s="702"/>
      <c r="J56" s="700"/>
      <c r="K56" s="701"/>
      <c r="L56" s="701"/>
      <c r="M56" s="702"/>
      <c r="N56" s="807"/>
      <c r="O56" s="808"/>
      <c r="P56" s="808"/>
      <c r="Q56" s="808"/>
      <c r="R56" s="808"/>
      <c r="S56" s="808"/>
      <c r="T56" s="808"/>
      <c r="U56" s="809"/>
      <c r="V56" s="810"/>
      <c r="W56" s="810"/>
      <c r="X56" s="810"/>
      <c r="Y56" s="810"/>
      <c r="Z56" s="810"/>
      <c r="AA56" s="811"/>
      <c r="AB56" s="42"/>
    </row>
    <row r="57" spans="2:28" ht="131.25" customHeight="1" thickBot="1" x14ac:dyDescent="0.25">
      <c r="B57" s="41"/>
      <c r="C57" s="1945" t="s">
        <v>107</v>
      </c>
      <c r="D57" s="1946"/>
      <c r="E57" s="1946"/>
      <c r="F57" s="1946"/>
      <c r="G57" s="1946"/>
      <c r="H57" s="1956">
        <v>0.82</v>
      </c>
      <c r="I57" s="708"/>
      <c r="J57" s="1956">
        <v>0.83</v>
      </c>
      <c r="K57" s="708"/>
      <c r="L57" s="708"/>
      <c r="M57" s="708"/>
      <c r="N57" s="1949" t="s">
        <v>108</v>
      </c>
      <c r="O57" s="1950"/>
      <c r="P57" s="1950"/>
      <c r="Q57" s="1950"/>
      <c r="R57" s="1950"/>
      <c r="S57" s="1950"/>
      <c r="T57" s="1950"/>
      <c r="U57" s="1951"/>
      <c r="V57" s="1949" t="s">
        <v>109</v>
      </c>
      <c r="W57" s="1950"/>
      <c r="X57" s="1950"/>
      <c r="Y57" s="1950"/>
      <c r="Z57" s="1950"/>
      <c r="AA57" s="1957"/>
      <c r="AB57" s="44"/>
    </row>
    <row r="58" spans="2:28" s="68" customFormat="1" ht="135.75" customHeight="1" thickBot="1" x14ac:dyDescent="0.3">
      <c r="B58" s="66"/>
      <c r="C58" s="1945" t="s">
        <v>110</v>
      </c>
      <c r="D58" s="1946"/>
      <c r="E58" s="1946"/>
      <c r="F58" s="1946"/>
      <c r="G58" s="1946"/>
      <c r="H58" s="765">
        <v>0.88</v>
      </c>
      <c r="I58" s="748"/>
      <c r="J58" s="765">
        <v>0.74</v>
      </c>
      <c r="K58" s="748"/>
      <c r="L58" s="748"/>
      <c r="M58" s="748"/>
      <c r="N58" s="1949" t="s">
        <v>111</v>
      </c>
      <c r="O58" s="1950"/>
      <c r="P58" s="1950"/>
      <c r="Q58" s="1950"/>
      <c r="R58" s="1950"/>
      <c r="S58" s="1950"/>
      <c r="T58" s="1950"/>
      <c r="U58" s="1951"/>
      <c r="V58" s="1949" t="s">
        <v>109</v>
      </c>
      <c r="W58" s="1950"/>
      <c r="X58" s="1950"/>
      <c r="Y58" s="1950"/>
      <c r="Z58" s="1950"/>
      <c r="AA58" s="1957"/>
      <c r="AB58" s="67"/>
    </row>
    <row r="59" spans="2:28" ht="60" customHeight="1" thickBot="1" x14ac:dyDescent="0.25">
      <c r="B59" s="41"/>
      <c r="C59" s="1945"/>
      <c r="D59" s="1946"/>
      <c r="E59" s="1946"/>
      <c r="F59" s="1946"/>
      <c r="G59" s="1946"/>
      <c r="H59" s="1947"/>
      <c r="I59" s="1948"/>
      <c r="J59" s="1947"/>
      <c r="K59" s="1948"/>
      <c r="L59" s="1948"/>
      <c r="M59" s="1948"/>
      <c r="N59" s="1949"/>
      <c r="O59" s="1950"/>
      <c r="P59" s="1950"/>
      <c r="Q59" s="1950"/>
      <c r="R59" s="1950"/>
      <c r="S59" s="1950"/>
      <c r="T59" s="1950"/>
      <c r="U59" s="1951"/>
      <c r="V59" s="1949"/>
      <c r="W59" s="1950"/>
      <c r="X59" s="1950"/>
      <c r="Y59" s="1950"/>
      <c r="Z59" s="1950"/>
      <c r="AA59" s="1950"/>
      <c r="AB59" s="44"/>
    </row>
    <row r="60" spans="2:28" ht="38.25" customHeight="1" x14ac:dyDescent="0.2">
      <c r="B60" s="41"/>
      <c r="C60" s="1952"/>
      <c r="D60" s="1953"/>
      <c r="E60" s="1953"/>
      <c r="F60" s="1953"/>
      <c r="G60" s="1953"/>
      <c r="H60" s="1954"/>
      <c r="I60" s="1955"/>
      <c r="J60" s="1954"/>
      <c r="K60" s="1955"/>
      <c r="L60" s="1955"/>
      <c r="M60" s="1955"/>
      <c r="N60" s="1949"/>
      <c r="O60" s="1950"/>
      <c r="P60" s="1950"/>
      <c r="Q60" s="1950"/>
      <c r="R60" s="1950"/>
      <c r="S60" s="1950"/>
      <c r="T60" s="1950"/>
      <c r="U60" s="1951"/>
      <c r="V60" s="1949"/>
      <c r="W60" s="1950"/>
      <c r="X60" s="1950"/>
      <c r="Y60" s="1950"/>
      <c r="Z60" s="1950"/>
      <c r="AA60" s="1950"/>
      <c r="AB60" s="44"/>
    </row>
    <row r="61" spans="2:28" ht="15.75" customHeight="1" thickBot="1" x14ac:dyDescent="0.25">
      <c r="B61" s="41"/>
      <c r="C61" s="637"/>
      <c r="D61" s="638"/>
      <c r="E61" s="638"/>
      <c r="F61" s="638"/>
      <c r="G61" s="638"/>
      <c r="H61" s="638"/>
      <c r="I61" s="638"/>
      <c r="J61" s="638"/>
      <c r="K61" s="638"/>
      <c r="L61" s="638"/>
      <c r="M61" s="638"/>
      <c r="N61" s="965"/>
      <c r="O61" s="966"/>
      <c r="P61" s="966"/>
      <c r="Q61" s="966"/>
      <c r="R61" s="966"/>
      <c r="S61" s="966"/>
      <c r="T61" s="966"/>
      <c r="U61" s="967"/>
      <c r="V61" s="965"/>
      <c r="W61" s="966"/>
      <c r="X61" s="966"/>
      <c r="Y61" s="966"/>
      <c r="Z61" s="966"/>
      <c r="AA61" s="968"/>
      <c r="AB61" s="44"/>
    </row>
    <row r="62" spans="2:28" x14ac:dyDescent="0.2">
      <c r="B62" s="45"/>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46"/>
    </row>
    <row r="101" ht="6" customHeight="1" x14ac:dyDescent="0.2"/>
  </sheetData>
  <mergeCells count="103">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57:G57"/>
    <mergeCell ref="H57:I57"/>
    <mergeCell ref="J57:M57"/>
    <mergeCell ref="N57:U57"/>
    <mergeCell ref="V57:AA57"/>
    <mergeCell ref="C58:G58"/>
    <mergeCell ref="H58:I58"/>
    <mergeCell ref="J58:M58"/>
    <mergeCell ref="N58:U58"/>
    <mergeCell ref="V58:AA58"/>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0"/>
  <sheetViews>
    <sheetView view="pageBreakPreview" topLeftCell="A36" zoomScaleNormal="100" zoomScaleSheetLayoutView="100" zoomScalePageLayoutView="70" workbookViewId="0">
      <selection activeCell="I16" sqref="I16:AA16"/>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6.85546875" style="2" customWidth="1"/>
    <col min="9" max="9" width="18" style="2" customWidth="1"/>
    <col min="10" max="10" width="15" style="2" customWidth="1"/>
    <col min="11" max="12" width="3.42578125" style="2" customWidth="1"/>
    <col min="13" max="15" width="2.7109375" style="2" customWidth="1"/>
    <col min="16" max="16" width="5.28515625" style="2" customWidth="1"/>
    <col min="17" max="17" width="3.5703125" style="2" customWidth="1"/>
    <col min="18" max="18" width="3.7109375" style="2"/>
    <col min="19" max="19" width="7.7109375" style="2" customWidth="1"/>
    <col min="20" max="20" width="7.42578125" style="2" customWidth="1"/>
    <col min="21" max="21" width="5.42578125" style="2" customWidth="1"/>
    <col min="22" max="22" width="3.7109375" style="2"/>
    <col min="23" max="25" width="5" style="2" customWidth="1"/>
    <col min="26" max="26" width="6.7109375" style="2" customWidth="1"/>
    <col min="27" max="27" width="4.140625" style="2" customWidth="1"/>
    <col min="28" max="28" width="2" style="2" customWidth="1"/>
    <col min="29" max="16384" width="3.7109375" style="2"/>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0.15" customHeight="1"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77</v>
      </c>
      <c r="J7" s="774"/>
      <c r="K7" s="774"/>
      <c r="L7" s="774"/>
      <c r="M7" s="774"/>
      <c r="N7" s="774"/>
      <c r="O7" s="774"/>
      <c r="P7" s="774"/>
      <c r="Q7" s="774"/>
      <c r="R7" s="774"/>
      <c r="S7" s="774"/>
      <c r="T7" s="774"/>
      <c r="U7" s="774"/>
      <c r="V7" s="774"/>
      <c r="W7" s="774"/>
      <c r="X7" s="774"/>
      <c r="Y7" s="774"/>
      <c r="Z7" s="774"/>
      <c r="AA7" s="775"/>
      <c r="AB7" s="10"/>
    </row>
    <row r="8" spans="2:28" ht="4.9000000000000004" customHeight="1"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168</v>
      </c>
      <c r="J10" s="615"/>
      <c r="K10" s="615"/>
      <c r="L10" s="615"/>
      <c r="M10" s="615"/>
      <c r="N10" s="615"/>
      <c r="O10" s="615"/>
      <c r="P10" s="615"/>
      <c r="Q10" s="616"/>
      <c r="R10" s="620" t="s">
        <v>8</v>
      </c>
      <c r="S10" s="621"/>
      <c r="T10" s="621"/>
      <c r="U10" s="622"/>
      <c r="V10" s="574" t="s">
        <v>9</v>
      </c>
      <c r="W10" s="575"/>
      <c r="X10" s="575"/>
      <c r="Y10" s="575"/>
      <c r="Z10" s="575"/>
      <c r="AA10" s="576"/>
      <c r="AB10" s="10"/>
    </row>
    <row r="11" spans="2:28" ht="20.45" customHeight="1" thickBot="1" x14ac:dyDescent="0.25">
      <c r="B11" s="9"/>
      <c r="C11" s="602"/>
      <c r="D11" s="603"/>
      <c r="E11" s="603"/>
      <c r="F11" s="603"/>
      <c r="G11" s="603"/>
      <c r="H11" s="604"/>
      <c r="I11" s="617"/>
      <c r="J11" s="618"/>
      <c r="K11" s="618"/>
      <c r="L11" s="618"/>
      <c r="M11" s="618"/>
      <c r="N11" s="618"/>
      <c r="O11" s="618"/>
      <c r="P11" s="618"/>
      <c r="Q11" s="619"/>
      <c r="R11" s="564" t="s">
        <v>169</v>
      </c>
      <c r="S11" s="623"/>
      <c r="T11" s="623"/>
      <c r="U11" s="624"/>
      <c r="V11" s="598">
        <v>2</v>
      </c>
      <c r="W11" s="625"/>
      <c r="X11" s="625"/>
      <c r="Y11" s="625"/>
      <c r="Z11" s="625"/>
      <c r="AA11" s="626"/>
      <c r="AB11" s="10"/>
    </row>
    <row r="12" spans="2:28" ht="8.4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20.25" customHeight="1" x14ac:dyDescent="0.2">
      <c r="B13" s="14"/>
      <c r="C13" s="599" t="s">
        <v>11</v>
      </c>
      <c r="D13" s="600"/>
      <c r="E13" s="600"/>
      <c r="F13" s="600"/>
      <c r="G13" s="600"/>
      <c r="H13" s="601"/>
      <c r="I13" s="657" t="s">
        <v>170</v>
      </c>
      <c r="J13" s="658"/>
      <c r="K13" s="658"/>
      <c r="L13" s="658"/>
      <c r="M13" s="658"/>
      <c r="N13" s="658"/>
      <c r="O13" s="658"/>
      <c r="P13" s="658"/>
      <c r="Q13" s="658"/>
      <c r="R13" s="658"/>
      <c r="S13" s="659"/>
      <c r="T13" s="599" t="s">
        <v>13</v>
      </c>
      <c r="U13" s="600"/>
      <c r="V13" s="600"/>
      <c r="W13" s="600"/>
      <c r="X13" s="600"/>
      <c r="Y13" s="600"/>
      <c r="Z13" s="600"/>
      <c r="AA13" s="601"/>
      <c r="AB13" s="16"/>
    </row>
    <row r="14" spans="2:28" ht="27.6"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16"/>
    </row>
    <row r="15" spans="2:28"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6" customHeight="1" thickBot="1" x14ac:dyDescent="0.25">
      <c r="B16" s="14"/>
      <c r="C16" s="558" t="s">
        <v>15</v>
      </c>
      <c r="D16" s="559"/>
      <c r="E16" s="559"/>
      <c r="F16" s="559"/>
      <c r="G16" s="559"/>
      <c r="H16" s="560"/>
      <c r="I16" s="561" t="s">
        <v>171</v>
      </c>
      <c r="J16" s="562"/>
      <c r="K16" s="562"/>
      <c r="L16" s="562"/>
      <c r="M16" s="562"/>
      <c r="N16" s="562"/>
      <c r="O16" s="562"/>
      <c r="P16" s="562"/>
      <c r="Q16" s="562"/>
      <c r="R16" s="562"/>
      <c r="S16" s="562"/>
      <c r="T16" s="562"/>
      <c r="U16" s="562"/>
      <c r="V16" s="562"/>
      <c r="W16" s="562"/>
      <c r="X16" s="562"/>
      <c r="Y16" s="562"/>
      <c r="Z16" s="562"/>
      <c r="AA16" s="563"/>
      <c r="AB16" s="16"/>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49.15" customHeight="1" thickBot="1" x14ac:dyDescent="0.25">
      <c r="B18" s="14"/>
      <c r="C18" s="558" t="s">
        <v>17</v>
      </c>
      <c r="D18" s="559"/>
      <c r="E18" s="559"/>
      <c r="F18" s="559"/>
      <c r="G18" s="559"/>
      <c r="H18" s="560"/>
      <c r="I18" s="1712" t="s">
        <v>172</v>
      </c>
      <c r="J18" s="1713"/>
      <c r="K18" s="1713"/>
      <c r="L18" s="1713"/>
      <c r="M18" s="1713"/>
      <c r="N18" s="1713"/>
      <c r="O18" s="1713"/>
      <c r="P18" s="1713"/>
      <c r="Q18" s="1713"/>
      <c r="R18" s="1713"/>
      <c r="S18" s="1713"/>
      <c r="T18" s="1713"/>
      <c r="U18" s="1713"/>
      <c r="V18" s="1713"/>
      <c r="W18" s="1713"/>
      <c r="X18" s="1713"/>
      <c r="Y18" s="1713"/>
      <c r="Z18" s="1713"/>
      <c r="AA18" s="1714"/>
      <c r="AB18" s="16"/>
    </row>
    <row r="19" spans="2:28"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83" t="s">
        <v>19</v>
      </c>
      <c r="D20" s="584"/>
      <c r="E20" s="584"/>
      <c r="F20" s="584"/>
      <c r="G20" s="584"/>
      <c r="H20" s="585"/>
      <c r="I20" s="589" t="s">
        <v>173</v>
      </c>
      <c r="J20" s="590"/>
      <c r="K20" s="590"/>
      <c r="L20" s="591"/>
      <c r="M20" s="574" t="s">
        <v>21</v>
      </c>
      <c r="N20" s="575"/>
      <c r="O20" s="575"/>
      <c r="P20" s="575"/>
      <c r="Q20" s="575"/>
      <c r="R20" s="575"/>
      <c r="S20" s="576"/>
      <c r="T20" s="574" t="s">
        <v>22</v>
      </c>
      <c r="U20" s="575"/>
      <c r="V20" s="575"/>
      <c r="W20" s="575"/>
      <c r="X20" s="575"/>
      <c r="Y20" s="575"/>
      <c r="Z20" s="575"/>
      <c r="AA20" s="576"/>
      <c r="AB20" s="16"/>
    </row>
    <row r="21" spans="2:28" ht="19.899999999999999"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174</v>
      </c>
      <c r="U21" s="596"/>
      <c r="V21" s="596"/>
      <c r="W21" s="596"/>
      <c r="X21" s="596"/>
      <c r="Y21" s="596"/>
      <c r="Z21" s="596"/>
      <c r="AA21" s="597"/>
      <c r="AB21" s="16"/>
    </row>
    <row r="22" spans="2:28"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6.4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16"/>
    </row>
    <row r="24" spans="2:28" ht="22.15" customHeight="1" thickBot="1" x14ac:dyDescent="0.25">
      <c r="B24" s="14"/>
      <c r="C24" s="577" t="s">
        <v>175</v>
      </c>
      <c r="D24" s="578"/>
      <c r="E24" s="578"/>
      <c r="F24" s="578"/>
      <c r="G24" s="578"/>
      <c r="H24" s="578"/>
      <c r="I24" s="579"/>
      <c r="J24" s="577" t="s">
        <v>89</v>
      </c>
      <c r="K24" s="578"/>
      <c r="L24" s="578"/>
      <c r="M24" s="578"/>
      <c r="N24" s="578"/>
      <c r="O24" s="578"/>
      <c r="P24" s="579"/>
      <c r="Q24" s="580" t="s">
        <v>90</v>
      </c>
      <c r="R24" s="581"/>
      <c r="S24" s="581"/>
      <c r="T24" s="581"/>
      <c r="U24" s="581"/>
      <c r="V24" s="581"/>
      <c r="W24" s="581"/>
      <c r="X24" s="581"/>
      <c r="Y24" s="581"/>
      <c r="Z24" s="581"/>
      <c r="AA24" s="582"/>
      <c r="AB24" s="16"/>
    </row>
    <row r="25" spans="2:28" ht="8.4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7.6" customHeight="1" thickBot="1" x14ac:dyDescent="0.25">
      <c r="B26" s="14"/>
      <c r="C26" s="558" t="s">
        <v>31</v>
      </c>
      <c r="D26" s="559"/>
      <c r="E26" s="559"/>
      <c r="F26" s="559"/>
      <c r="G26" s="559"/>
      <c r="H26" s="560"/>
      <c r="I26" s="2006" t="s">
        <v>176</v>
      </c>
      <c r="J26" s="562"/>
      <c r="K26" s="562"/>
      <c r="L26" s="562"/>
      <c r="M26" s="562"/>
      <c r="N26" s="562"/>
      <c r="O26" s="562"/>
      <c r="P26" s="562"/>
      <c r="Q26" s="562"/>
      <c r="R26" s="562"/>
      <c r="S26" s="562"/>
      <c r="T26" s="562"/>
      <c r="U26" s="562"/>
      <c r="V26" s="562"/>
      <c r="W26" s="562"/>
      <c r="X26" s="562"/>
      <c r="Y26" s="562"/>
      <c r="Z26" s="562"/>
      <c r="AA26" s="563"/>
      <c r="AB26" s="16"/>
    </row>
    <row r="27" spans="2:28" ht="7.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15" customHeight="1" thickBot="1" x14ac:dyDescent="0.25">
      <c r="B28" s="14"/>
      <c r="C28" s="558" t="s">
        <v>32</v>
      </c>
      <c r="D28" s="559"/>
      <c r="E28" s="559"/>
      <c r="F28" s="559"/>
      <c r="G28" s="559"/>
      <c r="H28" s="560"/>
      <c r="I28" s="855">
        <v>1.37</v>
      </c>
      <c r="J28" s="561"/>
      <c r="K28" s="565" t="s">
        <v>33</v>
      </c>
      <c r="L28" s="566"/>
      <c r="M28" s="566"/>
      <c r="N28" s="567"/>
      <c r="O28" s="568" t="s">
        <v>34</v>
      </c>
      <c r="P28" s="569"/>
      <c r="Q28" s="569"/>
      <c r="R28" s="570"/>
      <c r="S28" s="100"/>
      <c r="T28" s="569" t="s">
        <v>35</v>
      </c>
      <c r="U28" s="569"/>
      <c r="V28" s="570"/>
      <c r="W28" s="49" t="s">
        <v>36</v>
      </c>
      <c r="X28" s="571" t="s">
        <v>37</v>
      </c>
      <c r="Y28" s="572"/>
      <c r="Z28" s="573"/>
      <c r="AA28" s="101"/>
      <c r="AB28" s="16"/>
    </row>
    <row r="29" spans="2:28" ht="8.4499999999999993"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16"/>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16"/>
    </row>
    <row r="32" spans="2:28" ht="15" customHeight="1" thickBot="1" x14ac:dyDescent="0.25">
      <c r="B32" s="14"/>
      <c r="C32" s="547"/>
      <c r="D32" s="548"/>
      <c r="E32" s="548"/>
      <c r="F32" s="548"/>
      <c r="G32" s="548"/>
      <c r="H32" s="548"/>
      <c r="I32" s="548"/>
      <c r="J32" s="549"/>
      <c r="K32" s="663" t="s">
        <v>177</v>
      </c>
      <c r="L32" s="538"/>
      <c r="M32" s="538"/>
      <c r="N32" s="538"/>
      <c r="O32" s="539" t="s">
        <v>178</v>
      </c>
      <c r="P32" s="538"/>
      <c r="Q32" s="538"/>
      <c r="R32" s="538"/>
      <c r="S32" s="539" t="s">
        <v>179</v>
      </c>
      <c r="T32" s="538"/>
      <c r="U32" s="539" t="s">
        <v>180</v>
      </c>
      <c r="V32" s="538"/>
      <c r="W32" s="538"/>
      <c r="X32" s="539" t="s">
        <v>181</v>
      </c>
      <c r="Y32" s="538"/>
      <c r="Z32" s="539" t="s">
        <v>182</v>
      </c>
      <c r="AA32" s="540"/>
      <c r="AB32" s="16"/>
    </row>
    <row r="33" spans="2:28" ht="6.6"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16"/>
    </row>
    <row r="35" spans="2:28" s="21" customFormat="1" ht="75" customHeight="1" thickBot="1" x14ac:dyDescent="0.25">
      <c r="B35" s="20"/>
      <c r="C35" s="519" t="s">
        <v>45</v>
      </c>
      <c r="D35" s="520"/>
      <c r="E35" s="520"/>
      <c r="F35" s="520"/>
      <c r="G35" s="521"/>
      <c r="H35" s="52" t="s">
        <v>183</v>
      </c>
      <c r="I35" s="52" t="s">
        <v>184</v>
      </c>
      <c r="J35" s="52" t="s">
        <v>98</v>
      </c>
      <c r="K35" s="522" t="s">
        <v>49</v>
      </c>
      <c r="L35" s="523"/>
      <c r="M35" s="523"/>
      <c r="N35" s="523"/>
      <c r="O35" s="523"/>
      <c r="P35" s="523"/>
      <c r="Q35" s="523"/>
      <c r="R35" s="523"/>
      <c r="S35" s="523"/>
      <c r="T35" s="523"/>
      <c r="U35" s="523"/>
      <c r="V35" s="523"/>
      <c r="W35" s="523"/>
      <c r="X35" s="523"/>
      <c r="Y35" s="523"/>
      <c r="Z35" s="523"/>
      <c r="AA35" s="524"/>
      <c r="AB35" s="16"/>
    </row>
    <row r="36" spans="2:28" s="21" customFormat="1" ht="73.5" customHeight="1" x14ac:dyDescent="0.2">
      <c r="B36" s="20"/>
      <c r="C36" s="1958" t="s">
        <v>107</v>
      </c>
      <c r="D36" s="1959"/>
      <c r="E36" s="1959"/>
      <c r="F36" s="1959"/>
      <c r="G36" s="1960"/>
      <c r="H36" s="53">
        <v>21</v>
      </c>
      <c r="I36" s="53">
        <v>31</v>
      </c>
      <c r="J36" s="102">
        <f>I36/H36</f>
        <v>1.4761904761904763</v>
      </c>
      <c r="K36" s="1998" t="s">
        <v>185</v>
      </c>
      <c r="L36" s="1999"/>
      <c r="M36" s="1999"/>
      <c r="N36" s="1999"/>
      <c r="O36" s="1999"/>
      <c r="P36" s="1999"/>
      <c r="Q36" s="1999"/>
      <c r="R36" s="1999"/>
      <c r="S36" s="1999"/>
      <c r="T36" s="1999"/>
      <c r="U36" s="1999"/>
      <c r="V36" s="1999"/>
      <c r="W36" s="1999"/>
      <c r="X36" s="1999"/>
      <c r="Y36" s="1999"/>
      <c r="Z36" s="1999"/>
      <c r="AA36" s="2000"/>
      <c r="AB36" s="16"/>
    </row>
    <row r="37" spans="2:28" s="21" customFormat="1" ht="55.5" customHeight="1" x14ac:dyDescent="0.2">
      <c r="B37" s="20"/>
      <c r="C37" s="1958" t="s">
        <v>186</v>
      </c>
      <c r="D37" s="1959"/>
      <c r="E37" s="1959"/>
      <c r="F37" s="1959"/>
      <c r="G37" s="1960"/>
      <c r="H37" s="55">
        <v>75</v>
      </c>
      <c r="I37" s="55">
        <v>74</v>
      </c>
      <c r="J37" s="102">
        <f>I37/H37</f>
        <v>0.98666666666666669</v>
      </c>
      <c r="K37" s="1998" t="s">
        <v>187</v>
      </c>
      <c r="L37" s="1999"/>
      <c r="M37" s="1999"/>
      <c r="N37" s="1999"/>
      <c r="O37" s="1999"/>
      <c r="P37" s="1999"/>
      <c r="Q37" s="1999"/>
      <c r="R37" s="1999"/>
      <c r="S37" s="1999"/>
      <c r="T37" s="1999"/>
      <c r="U37" s="1999"/>
      <c r="V37" s="1999"/>
      <c r="W37" s="1999"/>
      <c r="X37" s="1999"/>
      <c r="Y37" s="1999"/>
      <c r="Z37" s="1999"/>
      <c r="AA37" s="2000"/>
      <c r="AB37" s="16"/>
    </row>
    <row r="38" spans="2:28" s="21" customFormat="1" ht="57.75" customHeight="1" x14ac:dyDescent="0.2">
      <c r="B38" s="20"/>
      <c r="C38" s="1958" t="s">
        <v>103</v>
      </c>
      <c r="D38" s="1959"/>
      <c r="E38" s="1959"/>
      <c r="F38" s="1959"/>
      <c r="G38" s="1960"/>
      <c r="H38" s="56"/>
      <c r="I38" s="56"/>
      <c r="J38" s="102"/>
      <c r="K38" s="1998"/>
      <c r="L38" s="1999"/>
      <c r="M38" s="1999"/>
      <c r="N38" s="1999"/>
      <c r="O38" s="1999"/>
      <c r="P38" s="1999"/>
      <c r="Q38" s="1999"/>
      <c r="R38" s="1999"/>
      <c r="S38" s="1999"/>
      <c r="T38" s="1999"/>
      <c r="U38" s="1999"/>
      <c r="V38" s="1999"/>
      <c r="W38" s="1999"/>
      <c r="X38" s="1999"/>
      <c r="Y38" s="1999"/>
      <c r="Z38" s="1999"/>
      <c r="AA38" s="2000"/>
      <c r="AB38" s="16"/>
    </row>
    <row r="39" spans="2:28" s="21" customFormat="1" ht="75" customHeight="1" x14ac:dyDescent="0.2">
      <c r="B39" s="20"/>
      <c r="C39" s="1964" t="s">
        <v>104</v>
      </c>
      <c r="D39" s="1965"/>
      <c r="E39" s="1965"/>
      <c r="F39" s="1965"/>
      <c r="G39" s="1966"/>
      <c r="H39" s="57"/>
      <c r="I39" s="57"/>
      <c r="J39" s="103"/>
      <c r="K39" s="2001"/>
      <c r="L39" s="2002"/>
      <c r="M39" s="2002"/>
      <c r="N39" s="2002"/>
      <c r="O39" s="2002"/>
      <c r="P39" s="2002"/>
      <c r="Q39" s="2002"/>
      <c r="R39" s="2002"/>
      <c r="S39" s="2002"/>
      <c r="T39" s="2002"/>
      <c r="U39" s="2002"/>
      <c r="V39" s="2002"/>
      <c r="W39" s="2002"/>
      <c r="X39" s="2002"/>
      <c r="Y39" s="2002"/>
      <c r="Z39" s="2002"/>
      <c r="AA39" s="2003"/>
      <c r="AB39" s="16"/>
    </row>
    <row r="40" spans="2:28" s="21" customFormat="1" ht="15" thickBot="1" x14ac:dyDescent="0.25">
      <c r="B40" s="20"/>
      <c r="C40" s="670"/>
      <c r="D40" s="2004"/>
      <c r="E40" s="2004"/>
      <c r="F40" s="2004"/>
      <c r="G40" s="2005"/>
      <c r="H40" s="104"/>
      <c r="I40" s="104"/>
      <c r="J40" s="105"/>
      <c r="K40" s="673"/>
      <c r="L40" s="674"/>
      <c r="M40" s="674"/>
      <c r="N40" s="674"/>
      <c r="O40" s="674"/>
      <c r="P40" s="674"/>
      <c r="Q40" s="674"/>
      <c r="R40" s="674"/>
      <c r="S40" s="674"/>
      <c r="T40" s="674"/>
      <c r="U40" s="674"/>
      <c r="V40" s="674"/>
      <c r="W40" s="674"/>
      <c r="X40" s="674"/>
      <c r="Y40" s="674"/>
      <c r="Z40" s="674"/>
      <c r="AA40" s="675"/>
      <c r="AB40" s="16"/>
    </row>
    <row r="41" spans="2:28" s="21" customFormat="1" ht="15.75" customHeight="1" thickBot="1" x14ac:dyDescent="0.25">
      <c r="B41" s="20"/>
      <c r="C41" s="676" t="s">
        <v>68</v>
      </c>
      <c r="D41" s="677"/>
      <c r="E41" s="677"/>
      <c r="F41" s="677"/>
      <c r="G41" s="678"/>
      <c r="H41" s="59"/>
      <c r="I41" s="59"/>
      <c r="J41" s="60"/>
      <c r="K41" s="679"/>
      <c r="L41" s="680"/>
      <c r="M41" s="680"/>
      <c r="N41" s="680"/>
      <c r="O41" s="680"/>
      <c r="P41" s="680"/>
      <c r="Q41" s="680"/>
      <c r="R41" s="680"/>
      <c r="S41" s="680"/>
      <c r="T41" s="680"/>
      <c r="U41" s="680"/>
      <c r="V41" s="680"/>
      <c r="W41" s="680"/>
      <c r="X41" s="680"/>
      <c r="Y41" s="680"/>
      <c r="Z41" s="680"/>
      <c r="AA41" s="681"/>
      <c r="AB41" s="16"/>
    </row>
    <row r="42" spans="2:28" s="21" customFormat="1" ht="5.25" customHeight="1" x14ac:dyDescent="0.2">
      <c r="B42" s="20"/>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16"/>
    </row>
    <row r="43" spans="2:28" s="21" customFormat="1" ht="15" thickBot="1" x14ac:dyDescent="0.25">
      <c r="B43" s="20"/>
      <c r="C43" s="61"/>
      <c r="D43" s="61"/>
      <c r="E43" s="61"/>
      <c r="F43" s="61"/>
      <c r="G43" s="61"/>
      <c r="H43" s="62"/>
      <c r="I43" s="62"/>
      <c r="J43" s="63"/>
      <c r="K43" s="61"/>
      <c r="L43" s="61"/>
      <c r="M43" s="61"/>
      <c r="N43" s="61"/>
      <c r="O43" s="61"/>
      <c r="P43" s="61"/>
      <c r="Q43" s="61"/>
      <c r="R43" s="61"/>
      <c r="S43" s="61"/>
      <c r="T43" s="61"/>
      <c r="U43" s="61"/>
      <c r="V43" s="61"/>
      <c r="W43" s="61"/>
      <c r="X43" s="61"/>
      <c r="Y43" s="61"/>
      <c r="Z43" s="61"/>
      <c r="AA43" s="61"/>
      <c r="AB43" s="16"/>
    </row>
    <row r="44" spans="2:28" s="21" customFormat="1" x14ac:dyDescent="0.2">
      <c r="B44" s="20"/>
      <c r="C44" s="682" t="s">
        <v>69</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4"/>
      <c r="AB44" s="16"/>
    </row>
    <row r="45" spans="2:28" ht="15" thickBot="1" x14ac:dyDescent="0.25">
      <c r="B45" s="14"/>
      <c r="C45" s="685"/>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7"/>
      <c r="AB45" s="16"/>
    </row>
    <row r="46" spans="2:28" x14ac:dyDescent="0.2">
      <c r="B46" s="14"/>
      <c r="C46" s="688" t="s">
        <v>188</v>
      </c>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90"/>
      <c r="AB46" s="16"/>
    </row>
    <row r="47" spans="2:28" x14ac:dyDescent="0.2">
      <c r="B47" s="14"/>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16"/>
    </row>
    <row r="48" spans="2:28" x14ac:dyDescent="0.2">
      <c r="B48" s="14"/>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16"/>
    </row>
    <row r="49" spans="2:28" x14ac:dyDescent="0.2">
      <c r="B49" s="14"/>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16"/>
    </row>
    <row r="50" spans="2:28" x14ac:dyDescent="0.2">
      <c r="B50" s="14"/>
      <c r="C50" s="691"/>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3"/>
      <c r="AB50" s="16"/>
    </row>
    <row r="51" spans="2:28" ht="99" customHeight="1" thickBot="1" x14ac:dyDescent="0.25">
      <c r="B51" s="14"/>
      <c r="C51" s="694"/>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6"/>
      <c r="AB51" s="16"/>
    </row>
    <row r="52" spans="2:28" ht="6.6" customHeight="1" x14ac:dyDescent="0.2">
      <c r="B52" s="35"/>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37"/>
    </row>
    <row r="53" spans="2:28" ht="6.6" customHeight="1" thickBot="1" x14ac:dyDescent="0.25">
      <c r="B53" s="38"/>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40"/>
    </row>
    <row r="54" spans="2:28" ht="15.75" x14ac:dyDescent="0.2">
      <c r="B54" s="41"/>
      <c r="C54" s="1990" t="s">
        <v>45</v>
      </c>
      <c r="D54" s="1991"/>
      <c r="E54" s="1991"/>
      <c r="F54" s="1991"/>
      <c r="G54" s="1992"/>
      <c r="H54" s="1994" t="s">
        <v>71</v>
      </c>
      <c r="I54" s="1992"/>
      <c r="J54" s="1994" t="s">
        <v>72</v>
      </c>
      <c r="K54" s="1991"/>
      <c r="L54" s="1991"/>
      <c r="M54" s="1992"/>
      <c r="N54" s="1994" t="s">
        <v>106</v>
      </c>
      <c r="O54" s="1991"/>
      <c r="P54" s="1991"/>
      <c r="Q54" s="1991"/>
      <c r="R54" s="1991"/>
      <c r="S54" s="1991"/>
      <c r="T54" s="1991"/>
      <c r="U54" s="1992"/>
      <c r="V54" s="1995" t="s">
        <v>74</v>
      </c>
      <c r="W54" s="1995"/>
      <c r="X54" s="1995"/>
      <c r="Y54" s="1995"/>
      <c r="Z54" s="1995"/>
      <c r="AA54" s="1996"/>
      <c r="AB54" s="42"/>
    </row>
    <row r="55" spans="2:28" ht="7.15" customHeight="1" x14ac:dyDescent="0.2">
      <c r="B55" s="43"/>
      <c r="C55" s="1993"/>
      <c r="D55" s="701"/>
      <c r="E55" s="701"/>
      <c r="F55" s="701"/>
      <c r="G55" s="702"/>
      <c r="H55" s="700"/>
      <c r="I55" s="702"/>
      <c r="J55" s="700"/>
      <c r="K55" s="701"/>
      <c r="L55" s="701"/>
      <c r="M55" s="702"/>
      <c r="N55" s="700"/>
      <c r="O55" s="701"/>
      <c r="P55" s="701"/>
      <c r="Q55" s="701"/>
      <c r="R55" s="701"/>
      <c r="S55" s="701"/>
      <c r="T55" s="701"/>
      <c r="U55" s="702"/>
      <c r="V55" s="705"/>
      <c r="W55" s="705"/>
      <c r="X55" s="705"/>
      <c r="Y55" s="705"/>
      <c r="Z55" s="705"/>
      <c r="AA55" s="1997"/>
      <c r="AB55" s="42"/>
    </row>
    <row r="56" spans="2:28" ht="15.75" hidden="1" x14ac:dyDescent="0.2">
      <c r="B56" s="43"/>
      <c r="C56" s="1993"/>
      <c r="D56" s="701"/>
      <c r="E56" s="701"/>
      <c r="F56" s="701"/>
      <c r="G56" s="702"/>
      <c r="H56" s="700"/>
      <c r="I56" s="702"/>
      <c r="J56" s="700"/>
      <c r="K56" s="701"/>
      <c r="L56" s="701"/>
      <c r="M56" s="702"/>
      <c r="N56" s="700"/>
      <c r="O56" s="701"/>
      <c r="P56" s="701"/>
      <c r="Q56" s="701"/>
      <c r="R56" s="701"/>
      <c r="S56" s="701"/>
      <c r="T56" s="701"/>
      <c r="U56" s="702"/>
      <c r="V56" s="705"/>
      <c r="W56" s="705"/>
      <c r="X56" s="705"/>
      <c r="Y56" s="705"/>
      <c r="Z56" s="705"/>
      <c r="AA56" s="1997"/>
      <c r="AB56" s="42"/>
    </row>
    <row r="57" spans="2:28" ht="92.25" customHeight="1" x14ac:dyDescent="0.2">
      <c r="B57" s="41"/>
      <c r="C57" s="1976" t="s">
        <v>107</v>
      </c>
      <c r="D57" s="1977"/>
      <c r="E57" s="1977"/>
      <c r="F57" s="1977"/>
      <c r="G57" s="1977"/>
      <c r="H57" s="1978">
        <v>1</v>
      </c>
      <c r="I57" s="1978"/>
      <c r="J57" s="1989">
        <f>J36</f>
        <v>1.4761904761904763</v>
      </c>
      <c r="K57" s="1978"/>
      <c r="L57" s="1978"/>
      <c r="M57" s="1978"/>
      <c r="N57" s="1981" t="s">
        <v>189</v>
      </c>
      <c r="O57" s="1981"/>
      <c r="P57" s="1981"/>
      <c r="Q57" s="1981"/>
      <c r="R57" s="1981"/>
      <c r="S57" s="1981"/>
      <c r="T57" s="1981"/>
      <c r="U57" s="1981"/>
      <c r="V57" s="1981" t="s">
        <v>190</v>
      </c>
      <c r="W57" s="1981"/>
      <c r="X57" s="1981"/>
      <c r="Y57" s="1981"/>
      <c r="Z57" s="1981"/>
      <c r="AA57" s="1982"/>
      <c r="AB57" s="44"/>
    </row>
    <row r="58" spans="2:28" ht="65.25" customHeight="1" x14ac:dyDescent="0.2">
      <c r="B58" s="41"/>
      <c r="C58" s="1976" t="s">
        <v>186</v>
      </c>
      <c r="D58" s="1977"/>
      <c r="E58" s="1977"/>
      <c r="F58" s="1977"/>
      <c r="G58" s="1977"/>
      <c r="H58" s="1978">
        <v>1</v>
      </c>
      <c r="I58" s="1978"/>
      <c r="J58" s="1989">
        <v>1</v>
      </c>
      <c r="K58" s="1978"/>
      <c r="L58" s="1978"/>
      <c r="M58" s="1978"/>
      <c r="N58" s="1981" t="s">
        <v>191</v>
      </c>
      <c r="O58" s="1981"/>
      <c r="P58" s="1981"/>
      <c r="Q58" s="1981"/>
      <c r="R58" s="1981"/>
      <c r="S58" s="1981"/>
      <c r="T58" s="1981"/>
      <c r="U58" s="1981"/>
      <c r="V58" s="1981" t="s">
        <v>190</v>
      </c>
      <c r="W58" s="1981"/>
      <c r="X58" s="1981"/>
      <c r="Y58" s="1981"/>
      <c r="Z58" s="1981"/>
      <c r="AA58" s="1982"/>
      <c r="AB58" s="44"/>
    </row>
    <row r="59" spans="2:28" ht="54" customHeight="1" x14ac:dyDescent="0.2">
      <c r="B59" s="41"/>
      <c r="C59" s="1976"/>
      <c r="D59" s="1977"/>
      <c r="E59" s="1977"/>
      <c r="F59" s="1977"/>
      <c r="G59" s="1977"/>
      <c r="H59" s="1978"/>
      <c r="I59" s="1978"/>
      <c r="J59" s="1979"/>
      <c r="K59" s="1979"/>
      <c r="L59" s="1979"/>
      <c r="M59" s="1979"/>
      <c r="N59" s="1980"/>
      <c r="O59" s="1980"/>
      <c r="P59" s="1980"/>
      <c r="Q59" s="1980"/>
      <c r="R59" s="1980"/>
      <c r="S59" s="1980"/>
      <c r="T59" s="1980"/>
      <c r="U59" s="1980"/>
      <c r="V59" s="1981"/>
      <c r="W59" s="1981"/>
      <c r="X59" s="1981"/>
      <c r="Y59" s="1981"/>
      <c r="Z59" s="1981"/>
      <c r="AA59" s="1982"/>
      <c r="AB59" s="44"/>
    </row>
    <row r="60" spans="2:28" ht="49.5" customHeight="1" thickBot="1" x14ac:dyDescent="0.25">
      <c r="B60" s="41"/>
      <c r="C60" s="1983"/>
      <c r="D60" s="1984"/>
      <c r="E60" s="1984"/>
      <c r="F60" s="1984"/>
      <c r="G60" s="1984"/>
      <c r="H60" s="1985"/>
      <c r="I60" s="1985"/>
      <c r="J60" s="1985"/>
      <c r="K60" s="1985"/>
      <c r="L60" s="1985"/>
      <c r="M60" s="1985"/>
      <c r="N60" s="1986"/>
      <c r="O60" s="1986"/>
      <c r="P60" s="1986"/>
      <c r="Q60" s="1986"/>
      <c r="R60" s="1986"/>
      <c r="S60" s="1986"/>
      <c r="T60" s="1986"/>
      <c r="U60" s="1986"/>
      <c r="V60" s="1987"/>
      <c r="W60" s="1987"/>
      <c r="X60" s="1987"/>
      <c r="Y60" s="1987"/>
      <c r="Z60" s="1987"/>
      <c r="AA60" s="1988"/>
      <c r="AB60" s="44"/>
    </row>
    <row r="61" spans="2:28" x14ac:dyDescent="0.2">
      <c r="B61" s="45"/>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46"/>
    </row>
    <row r="100" ht="6" customHeight="1" x14ac:dyDescent="0.2"/>
  </sheetData>
  <mergeCells count="99">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1:G41"/>
    <mergeCell ref="K41:AA41"/>
    <mergeCell ref="C44:AA45"/>
    <mergeCell ref="C46:AA51"/>
    <mergeCell ref="C54:G56"/>
    <mergeCell ref="H54:I56"/>
    <mergeCell ref="J54:M56"/>
    <mergeCell ref="N54:U56"/>
    <mergeCell ref="V54:AA56"/>
    <mergeCell ref="C58:G58"/>
    <mergeCell ref="H58:I58"/>
    <mergeCell ref="J58:M58"/>
    <mergeCell ref="N58:U58"/>
    <mergeCell ref="V58:AA58"/>
    <mergeCell ref="C57:G57"/>
    <mergeCell ref="H57:I57"/>
    <mergeCell ref="J57:M57"/>
    <mergeCell ref="N57:U57"/>
    <mergeCell ref="V57:AA57"/>
    <mergeCell ref="C60:G60"/>
    <mergeCell ref="H60:I60"/>
    <mergeCell ref="J60:M60"/>
    <mergeCell ref="N60:U60"/>
    <mergeCell ref="V60:AA60"/>
    <mergeCell ref="C59:G59"/>
    <mergeCell ref="H59:I59"/>
    <mergeCell ref="J59:M59"/>
    <mergeCell ref="N59:U59"/>
    <mergeCell ref="V59:AA59"/>
  </mergeCells>
  <pageMargins left="0.70866141732283472" right="0.70866141732283472" top="0.74803149606299213" bottom="1.1098214285714285" header="0.31496062992125984" footer="0.31496062992125984"/>
  <pageSetup scale="61"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01"/>
  <sheetViews>
    <sheetView view="pageBreakPreview" topLeftCell="A32" zoomScaleNormal="100" zoomScaleSheetLayoutView="100" zoomScalePageLayoutView="70" workbookViewId="0">
      <selection activeCell="I10" sqref="I10:Q11"/>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710937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5.8554687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30" width="3.7109375" style="47"/>
    <col min="31" max="31" width="80.7109375" style="47" customWidth="1"/>
    <col min="32"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6" customHeight="1" x14ac:dyDescent="0.2">
      <c r="H5" s="3"/>
      <c r="I5" s="3"/>
      <c r="J5" s="3"/>
      <c r="K5" s="3"/>
      <c r="L5" s="3"/>
      <c r="M5" s="3"/>
      <c r="N5" s="3"/>
      <c r="O5" s="3"/>
      <c r="P5" s="3"/>
      <c r="Q5" s="3"/>
      <c r="R5" s="3"/>
      <c r="S5" s="3"/>
      <c r="T5" s="3"/>
      <c r="U5" s="3"/>
      <c r="V5" s="3"/>
      <c r="W5" s="3"/>
      <c r="X5" s="3"/>
      <c r="Y5" s="3"/>
      <c r="Z5" s="3"/>
      <c r="AA5" s="3"/>
      <c r="AB5" s="3"/>
    </row>
    <row r="6" spans="2:28" ht="7.1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77</v>
      </c>
      <c r="J7" s="774"/>
      <c r="K7" s="774"/>
      <c r="L7" s="774"/>
      <c r="M7" s="774"/>
      <c r="N7" s="774"/>
      <c r="O7" s="774"/>
      <c r="P7" s="774"/>
      <c r="Q7" s="774"/>
      <c r="R7" s="774"/>
      <c r="S7" s="774"/>
      <c r="T7" s="774"/>
      <c r="U7" s="774"/>
      <c r="V7" s="774"/>
      <c r="W7" s="774"/>
      <c r="X7" s="774"/>
      <c r="Y7" s="774"/>
      <c r="Z7" s="774"/>
      <c r="AA7" s="775"/>
      <c r="AB7" s="10"/>
    </row>
    <row r="8" spans="2:28" ht="7.15" customHeight="1"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192</v>
      </c>
      <c r="J10" s="615"/>
      <c r="K10" s="615"/>
      <c r="L10" s="615"/>
      <c r="M10" s="615"/>
      <c r="N10" s="615"/>
      <c r="O10" s="615"/>
      <c r="P10" s="615"/>
      <c r="Q10" s="616"/>
      <c r="R10" s="620" t="s">
        <v>8</v>
      </c>
      <c r="S10" s="621"/>
      <c r="T10" s="621"/>
      <c r="U10" s="622"/>
      <c r="V10" s="574" t="s">
        <v>9</v>
      </c>
      <c r="W10" s="575"/>
      <c r="X10" s="575"/>
      <c r="Y10" s="575"/>
      <c r="Z10" s="575"/>
      <c r="AA10" s="576"/>
      <c r="AB10" s="10"/>
    </row>
    <row r="11" spans="2:28" ht="20.45" customHeight="1" thickBot="1" x14ac:dyDescent="0.25">
      <c r="B11" s="9"/>
      <c r="C11" s="602"/>
      <c r="D11" s="603"/>
      <c r="E11" s="603"/>
      <c r="F11" s="603"/>
      <c r="G11" s="603"/>
      <c r="H11" s="604"/>
      <c r="I11" s="617"/>
      <c r="J11" s="618"/>
      <c r="K11" s="618"/>
      <c r="L11" s="618"/>
      <c r="M11" s="618"/>
      <c r="N11" s="618"/>
      <c r="O11" s="618"/>
      <c r="P11" s="618"/>
      <c r="Q11" s="619"/>
      <c r="R11" s="564" t="s">
        <v>193</v>
      </c>
      <c r="S11" s="623"/>
      <c r="T11" s="623"/>
      <c r="U11" s="624"/>
      <c r="V11" s="598">
        <v>1</v>
      </c>
      <c r="W11" s="625"/>
      <c r="X11" s="625"/>
      <c r="Y11" s="625"/>
      <c r="Z11" s="625"/>
      <c r="AA11" s="626"/>
      <c r="AB11" s="10"/>
    </row>
    <row r="12" spans="2:28" ht="8.4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8.75" customHeight="1" x14ac:dyDescent="0.2">
      <c r="B13" s="14"/>
      <c r="C13" s="599" t="s">
        <v>11</v>
      </c>
      <c r="D13" s="600"/>
      <c r="E13" s="600"/>
      <c r="F13" s="600"/>
      <c r="G13" s="600"/>
      <c r="H13" s="601"/>
      <c r="I13" s="657" t="s">
        <v>194</v>
      </c>
      <c r="J13" s="658"/>
      <c r="K13" s="658"/>
      <c r="L13" s="658"/>
      <c r="M13" s="658"/>
      <c r="N13" s="658"/>
      <c r="O13" s="658"/>
      <c r="P13" s="658"/>
      <c r="Q13" s="658"/>
      <c r="R13" s="658"/>
      <c r="S13" s="659"/>
      <c r="T13" s="599" t="s">
        <v>13</v>
      </c>
      <c r="U13" s="600"/>
      <c r="V13" s="600"/>
      <c r="W13" s="600"/>
      <c r="X13" s="600"/>
      <c r="Y13" s="600"/>
      <c r="Z13" s="600"/>
      <c r="AA13" s="601"/>
      <c r="AB13" s="22"/>
    </row>
    <row r="14" spans="2:28" ht="30.6"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22"/>
    </row>
    <row r="15" spans="2:28" ht="7.9"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49.9" customHeight="1" thickBot="1" x14ac:dyDescent="0.25">
      <c r="B16" s="14"/>
      <c r="C16" s="558" t="s">
        <v>15</v>
      </c>
      <c r="D16" s="559"/>
      <c r="E16" s="559"/>
      <c r="F16" s="559"/>
      <c r="G16" s="559"/>
      <c r="H16" s="560"/>
      <c r="I16" s="561" t="s">
        <v>195</v>
      </c>
      <c r="J16" s="562"/>
      <c r="K16" s="562"/>
      <c r="L16" s="562"/>
      <c r="M16" s="562"/>
      <c r="N16" s="562"/>
      <c r="O16" s="562"/>
      <c r="P16" s="562"/>
      <c r="Q16" s="562"/>
      <c r="R16" s="562"/>
      <c r="S16" s="562"/>
      <c r="T16" s="562"/>
      <c r="U16" s="562"/>
      <c r="V16" s="562"/>
      <c r="W16" s="562"/>
      <c r="X16" s="562"/>
      <c r="Y16" s="562"/>
      <c r="Z16" s="562"/>
      <c r="AA16" s="563"/>
      <c r="AB16" s="22"/>
    </row>
    <row r="17" spans="2:31" ht="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31" ht="58.9" customHeight="1" thickBot="1" x14ac:dyDescent="0.25">
      <c r="B18" s="14"/>
      <c r="C18" s="558" t="s">
        <v>17</v>
      </c>
      <c r="D18" s="559"/>
      <c r="E18" s="559"/>
      <c r="F18" s="559"/>
      <c r="G18" s="559"/>
      <c r="H18" s="560"/>
      <c r="I18" s="1712" t="s">
        <v>196</v>
      </c>
      <c r="J18" s="1713"/>
      <c r="K18" s="1713"/>
      <c r="L18" s="1713"/>
      <c r="M18" s="1713"/>
      <c r="N18" s="1713"/>
      <c r="O18" s="1713"/>
      <c r="P18" s="1713"/>
      <c r="Q18" s="1713"/>
      <c r="R18" s="1713"/>
      <c r="S18" s="1713"/>
      <c r="T18" s="1713"/>
      <c r="U18" s="1713"/>
      <c r="V18" s="1713"/>
      <c r="W18" s="1713"/>
      <c r="X18" s="1713"/>
      <c r="Y18" s="1713"/>
      <c r="Z18" s="1713"/>
      <c r="AA18" s="1714"/>
      <c r="AB18" s="22"/>
    </row>
    <row r="19" spans="2:31"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31" ht="16.899999999999999" customHeight="1" x14ac:dyDescent="0.2">
      <c r="B20" s="14"/>
      <c r="C20" s="583" t="s">
        <v>19</v>
      </c>
      <c r="D20" s="584"/>
      <c r="E20" s="584"/>
      <c r="F20" s="584"/>
      <c r="G20" s="584"/>
      <c r="H20" s="585"/>
      <c r="I20" s="589" t="s">
        <v>197</v>
      </c>
      <c r="J20" s="590"/>
      <c r="K20" s="590"/>
      <c r="L20" s="591"/>
      <c r="M20" s="574" t="s">
        <v>21</v>
      </c>
      <c r="N20" s="575"/>
      <c r="O20" s="575"/>
      <c r="P20" s="575"/>
      <c r="Q20" s="575"/>
      <c r="R20" s="575"/>
      <c r="S20" s="576"/>
      <c r="T20" s="574" t="s">
        <v>22</v>
      </c>
      <c r="U20" s="575"/>
      <c r="V20" s="575"/>
      <c r="W20" s="575"/>
      <c r="X20" s="575"/>
      <c r="Y20" s="575"/>
      <c r="Z20" s="575"/>
      <c r="AA20" s="576"/>
      <c r="AB20" s="22"/>
    </row>
    <row r="21" spans="2:31" ht="24"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86</v>
      </c>
      <c r="U21" s="596"/>
      <c r="V21" s="596"/>
      <c r="W21" s="596"/>
      <c r="X21" s="596"/>
      <c r="Y21" s="596"/>
      <c r="Z21" s="596"/>
      <c r="AA21" s="597"/>
      <c r="AB21" s="22"/>
    </row>
    <row r="22" spans="2:31"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31" ht="27"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31" ht="24.6" customHeight="1" thickBot="1" x14ac:dyDescent="0.25">
      <c r="B24" s="14"/>
      <c r="C24" s="577" t="s">
        <v>198</v>
      </c>
      <c r="D24" s="578"/>
      <c r="E24" s="578"/>
      <c r="F24" s="578"/>
      <c r="G24" s="578"/>
      <c r="H24" s="578"/>
      <c r="I24" s="579"/>
      <c r="J24" s="577" t="s">
        <v>89</v>
      </c>
      <c r="K24" s="578"/>
      <c r="L24" s="578"/>
      <c r="M24" s="578"/>
      <c r="N24" s="578"/>
      <c r="O24" s="578"/>
      <c r="P24" s="579"/>
      <c r="Q24" s="580" t="s">
        <v>90</v>
      </c>
      <c r="R24" s="581"/>
      <c r="S24" s="581"/>
      <c r="T24" s="581"/>
      <c r="U24" s="581"/>
      <c r="V24" s="581"/>
      <c r="W24" s="581"/>
      <c r="X24" s="581"/>
      <c r="Y24" s="581"/>
      <c r="Z24" s="581"/>
      <c r="AA24" s="582"/>
      <c r="AB24" s="22"/>
    </row>
    <row r="25" spans="2:31" ht="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31" ht="22.9" customHeight="1" thickBot="1" x14ac:dyDescent="0.25">
      <c r="B26" s="14"/>
      <c r="C26" s="558" t="s">
        <v>31</v>
      </c>
      <c r="D26" s="559"/>
      <c r="E26" s="559"/>
      <c r="F26" s="559"/>
      <c r="G26" s="559"/>
      <c r="H26" s="560"/>
      <c r="I26" s="1973" t="s">
        <v>199</v>
      </c>
      <c r="J26" s="1974"/>
      <c r="K26" s="1974"/>
      <c r="L26" s="1974"/>
      <c r="M26" s="1974"/>
      <c r="N26" s="1974"/>
      <c r="O26" s="1974"/>
      <c r="P26" s="1974"/>
      <c r="Q26" s="1974"/>
      <c r="R26" s="1974"/>
      <c r="S26" s="1974"/>
      <c r="T26" s="1974"/>
      <c r="U26" s="1974"/>
      <c r="V26" s="1974"/>
      <c r="W26" s="1974"/>
      <c r="X26" s="1974"/>
      <c r="Y26" s="1974"/>
      <c r="Z26" s="1974"/>
      <c r="AA26" s="1975"/>
      <c r="AB26" s="22"/>
      <c r="AE26" s="733"/>
    </row>
    <row r="27" spans="2:31"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c r="AE27" s="733"/>
    </row>
    <row r="28" spans="2:31" ht="42" customHeight="1" thickBot="1" x14ac:dyDescent="0.25">
      <c r="B28" s="14"/>
      <c r="C28" s="558" t="s">
        <v>32</v>
      </c>
      <c r="D28" s="559"/>
      <c r="E28" s="559"/>
      <c r="F28" s="559"/>
      <c r="G28" s="559"/>
      <c r="H28" s="560"/>
      <c r="I28" s="564" t="s">
        <v>93</v>
      </c>
      <c r="J28" s="561"/>
      <c r="K28" s="565" t="s">
        <v>33</v>
      </c>
      <c r="L28" s="566"/>
      <c r="M28" s="566"/>
      <c r="N28" s="567"/>
      <c r="O28" s="568" t="s">
        <v>34</v>
      </c>
      <c r="P28" s="569"/>
      <c r="Q28" s="569"/>
      <c r="R28" s="570"/>
      <c r="S28" s="48"/>
      <c r="T28" s="569" t="s">
        <v>35</v>
      </c>
      <c r="U28" s="569"/>
      <c r="V28" s="570"/>
      <c r="W28" s="49"/>
      <c r="X28" s="571" t="s">
        <v>37</v>
      </c>
      <c r="Y28" s="572"/>
      <c r="Z28" s="573"/>
      <c r="AA28" s="50" t="s">
        <v>36</v>
      </c>
      <c r="AB28" s="22"/>
    </row>
    <row r="29" spans="2:31" ht="7.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31"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31"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31" ht="15" customHeight="1" thickBot="1" x14ac:dyDescent="0.25">
      <c r="B32" s="14"/>
      <c r="C32" s="547"/>
      <c r="D32" s="548"/>
      <c r="E32" s="548"/>
      <c r="F32" s="548"/>
      <c r="G32" s="548"/>
      <c r="H32" s="548"/>
      <c r="I32" s="548"/>
      <c r="J32" s="549"/>
      <c r="K32" s="2007">
        <v>2.1000000000000001E-2</v>
      </c>
      <c r="L32" s="2008"/>
      <c r="M32" s="2008"/>
      <c r="N32" s="2008"/>
      <c r="O32" s="539">
        <v>0.05</v>
      </c>
      <c r="P32" s="538"/>
      <c r="Q32" s="538"/>
      <c r="R32" s="538"/>
      <c r="S32" s="2008">
        <v>1.0999999999999999E-2</v>
      </c>
      <c r="T32" s="2008"/>
      <c r="U32" s="539">
        <v>0.02</v>
      </c>
      <c r="V32" s="538"/>
      <c r="W32" s="538"/>
      <c r="X32" s="2008">
        <v>1E-3</v>
      </c>
      <c r="Y32" s="2008"/>
      <c r="Z32" s="539">
        <v>0.01</v>
      </c>
      <c r="AA32" s="540"/>
      <c r="AB32" s="22"/>
    </row>
    <row r="33" spans="2:31"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31" s="21" customFormat="1" ht="15" thickBot="1" x14ac:dyDescent="0.25">
      <c r="B34" s="20"/>
      <c r="C34" s="519" t="s">
        <v>44</v>
      </c>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1"/>
      <c r="AB34" s="22"/>
    </row>
    <row r="35" spans="2:31" s="21" customFormat="1" ht="47.45" customHeight="1" thickBot="1" x14ac:dyDescent="0.25">
      <c r="B35" s="20"/>
      <c r="C35" s="519" t="s">
        <v>45</v>
      </c>
      <c r="D35" s="520"/>
      <c r="E35" s="520"/>
      <c r="F35" s="520"/>
      <c r="G35" s="521"/>
      <c r="H35" s="52" t="s">
        <v>200</v>
      </c>
      <c r="I35" s="52" t="s">
        <v>97</v>
      </c>
      <c r="J35" s="52" t="s">
        <v>98</v>
      </c>
      <c r="K35" s="522" t="s">
        <v>49</v>
      </c>
      <c r="L35" s="523"/>
      <c r="M35" s="523"/>
      <c r="N35" s="523"/>
      <c r="O35" s="523"/>
      <c r="P35" s="523"/>
      <c r="Q35" s="523"/>
      <c r="R35" s="523"/>
      <c r="S35" s="523"/>
      <c r="T35" s="523"/>
      <c r="U35" s="523"/>
      <c r="V35" s="523"/>
      <c r="W35" s="523"/>
      <c r="X35" s="523"/>
      <c r="Y35" s="523"/>
      <c r="Z35" s="523"/>
      <c r="AA35" s="524"/>
      <c r="AB35" s="22"/>
    </row>
    <row r="36" spans="2:31" s="21" customFormat="1" ht="77.25" customHeight="1" x14ac:dyDescent="0.2">
      <c r="B36" s="20"/>
      <c r="C36" s="1958" t="s">
        <v>107</v>
      </c>
      <c r="D36" s="1959"/>
      <c r="E36" s="1959"/>
      <c r="F36" s="1959"/>
      <c r="G36" s="1960"/>
      <c r="H36" s="53">
        <v>56</v>
      </c>
      <c r="I36" s="53">
        <v>14765</v>
      </c>
      <c r="J36" s="106">
        <f>+H36/I36</f>
        <v>3.7927531324077209E-3</v>
      </c>
      <c r="K36" s="1998" t="s">
        <v>201</v>
      </c>
      <c r="L36" s="1999"/>
      <c r="M36" s="1999"/>
      <c r="N36" s="1999"/>
      <c r="O36" s="1999"/>
      <c r="P36" s="1999"/>
      <c r="Q36" s="1999"/>
      <c r="R36" s="1999"/>
      <c r="S36" s="1999"/>
      <c r="T36" s="1999"/>
      <c r="U36" s="1999"/>
      <c r="V36" s="1999"/>
      <c r="W36" s="1999"/>
      <c r="X36" s="1999"/>
      <c r="Y36" s="1999"/>
      <c r="Z36" s="1999"/>
      <c r="AA36" s="2000"/>
      <c r="AB36" s="22"/>
      <c r="AE36" s="76"/>
    </row>
    <row r="37" spans="2:31" s="21" customFormat="1" ht="70.5" customHeight="1" x14ac:dyDescent="0.2">
      <c r="B37" s="20"/>
      <c r="C37" s="1958" t="s">
        <v>110</v>
      </c>
      <c r="D37" s="1959"/>
      <c r="E37" s="1959"/>
      <c r="F37" s="1959"/>
      <c r="G37" s="1960"/>
      <c r="H37" s="55">
        <v>19</v>
      </c>
      <c r="I37" s="55">
        <v>8864</v>
      </c>
      <c r="J37" s="106">
        <f>+H37/I37</f>
        <v>2.1435018050541517E-3</v>
      </c>
      <c r="K37" s="1998" t="s">
        <v>201</v>
      </c>
      <c r="L37" s="1999"/>
      <c r="M37" s="1999"/>
      <c r="N37" s="1999"/>
      <c r="O37" s="1999"/>
      <c r="P37" s="1999"/>
      <c r="Q37" s="1999"/>
      <c r="R37" s="1999"/>
      <c r="S37" s="1999"/>
      <c r="T37" s="1999"/>
      <c r="U37" s="1999"/>
      <c r="V37" s="1999"/>
      <c r="W37" s="1999"/>
      <c r="X37" s="1999"/>
      <c r="Y37" s="1999"/>
      <c r="Z37" s="1999"/>
      <c r="AA37" s="2000"/>
      <c r="AB37" s="22"/>
    </row>
    <row r="38" spans="2:31" s="21" customFormat="1" ht="43.5" customHeight="1" x14ac:dyDescent="0.2">
      <c r="B38" s="20"/>
      <c r="C38" s="1958"/>
      <c r="D38" s="1959"/>
      <c r="E38" s="1959"/>
      <c r="F38" s="1959"/>
      <c r="G38" s="1960"/>
      <c r="H38" s="56"/>
      <c r="I38" s="56"/>
      <c r="J38" s="106"/>
      <c r="K38" s="798"/>
      <c r="L38" s="799"/>
      <c r="M38" s="799"/>
      <c r="N38" s="799"/>
      <c r="O38" s="799"/>
      <c r="P38" s="799"/>
      <c r="Q38" s="799"/>
      <c r="R38" s="799"/>
      <c r="S38" s="799"/>
      <c r="T38" s="799"/>
      <c r="U38" s="799"/>
      <c r="V38" s="799"/>
      <c r="W38" s="799"/>
      <c r="X38" s="799"/>
      <c r="Y38" s="799"/>
      <c r="Z38" s="799"/>
      <c r="AA38" s="800"/>
      <c r="AB38" s="22"/>
    </row>
    <row r="39" spans="2:31" s="21" customFormat="1" ht="32.25" customHeight="1" thickBot="1" x14ac:dyDescent="0.25">
      <c r="B39" s="20"/>
      <c r="C39" s="1964"/>
      <c r="D39" s="1965"/>
      <c r="E39" s="1965"/>
      <c r="F39" s="1965"/>
      <c r="G39" s="1966"/>
      <c r="H39" s="107"/>
      <c r="I39" s="107"/>
      <c r="J39" s="108"/>
      <c r="K39" s="798"/>
      <c r="L39" s="799"/>
      <c r="M39" s="799"/>
      <c r="N39" s="799"/>
      <c r="O39" s="799"/>
      <c r="P39" s="799"/>
      <c r="Q39" s="799"/>
      <c r="R39" s="799"/>
      <c r="S39" s="799"/>
      <c r="T39" s="799"/>
      <c r="U39" s="799"/>
      <c r="V39" s="799"/>
      <c r="W39" s="799"/>
      <c r="X39" s="799"/>
      <c r="Y39" s="799"/>
      <c r="Z39" s="799"/>
      <c r="AA39" s="800"/>
      <c r="AB39" s="22"/>
    </row>
    <row r="40" spans="2:31" s="21" customFormat="1" ht="15.75" customHeight="1" thickBot="1" x14ac:dyDescent="0.25">
      <c r="B40" s="20"/>
      <c r="C40" s="676" t="s">
        <v>68</v>
      </c>
      <c r="D40" s="677"/>
      <c r="E40" s="677"/>
      <c r="F40" s="677"/>
      <c r="G40" s="678"/>
      <c r="H40" s="59"/>
      <c r="I40" s="59"/>
      <c r="J40" s="60"/>
      <c r="K40" s="679"/>
      <c r="L40" s="680"/>
      <c r="M40" s="680"/>
      <c r="N40" s="680"/>
      <c r="O40" s="680"/>
      <c r="P40" s="680"/>
      <c r="Q40" s="680"/>
      <c r="R40" s="680"/>
      <c r="S40" s="680"/>
      <c r="T40" s="680"/>
      <c r="U40" s="680"/>
      <c r="V40" s="680"/>
      <c r="W40" s="680"/>
      <c r="X40" s="680"/>
      <c r="Y40" s="680"/>
      <c r="Z40" s="680"/>
      <c r="AA40" s="681"/>
      <c r="AB40" s="22"/>
    </row>
    <row r="41" spans="2:31" s="21" customFormat="1" ht="5.25" customHeight="1" x14ac:dyDescent="0.2">
      <c r="B41" s="20"/>
      <c r="C41" s="61"/>
      <c r="D41" s="61"/>
      <c r="E41" s="61"/>
      <c r="F41" s="61"/>
      <c r="G41" s="61"/>
      <c r="H41" s="62"/>
      <c r="I41" s="62"/>
      <c r="J41" s="63"/>
      <c r="K41" s="61"/>
      <c r="L41" s="61"/>
      <c r="M41" s="61"/>
      <c r="N41" s="61"/>
      <c r="O41" s="61"/>
      <c r="P41" s="61"/>
      <c r="Q41" s="61"/>
      <c r="R41" s="61"/>
      <c r="S41" s="61"/>
      <c r="T41" s="61"/>
      <c r="U41" s="61"/>
      <c r="V41" s="61"/>
      <c r="W41" s="61"/>
      <c r="X41" s="61"/>
      <c r="Y41" s="61"/>
      <c r="Z41" s="61"/>
      <c r="AA41" s="61"/>
      <c r="AB41" s="22"/>
    </row>
    <row r="42" spans="2:31" s="21" customFormat="1" ht="5.45" customHeight="1" thickBot="1" x14ac:dyDescent="0.25">
      <c r="B42" s="20"/>
      <c r="C42" s="61"/>
      <c r="D42" s="61"/>
      <c r="E42" s="61"/>
      <c r="F42" s="61"/>
      <c r="G42" s="61"/>
      <c r="H42" s="62"/>
      <c r="I42" s="62"/>
      <c r="J42" s="63"/>
      <c r="K42" s="61"/>
      <c r="L42" s="61"/>
      <c r="M42" s="61"/>
      <c r="N42" s="61"/>
      <c r="O42" s="61"/>
      <c r="P42" s="61"/>
      <c r="Q42" s="61"/>
      <c r="R42" s="61"/>
      <c r="S42" s="61"/>
      <c r="T42" s="61"/>
      <c r="U42" s="61"/>
      <c r="V42" s="61"/>
      <c r="W42" s="61"/>
      <c r="X42" s="61"/>
      <c r="Y42" s="61"/>
      <c r="Z42" s="61"/>
      <c r="AA42" s="61"/>
      <c r="AB42" s="22"/>
    </row>
    <row r="43" spans="2:31" s="21" customFormat="1" x14ac:dyDescent="0.2">
      <c r="B43" s="20"/>
      <c r="C43" s="682"/>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4"/>
      <c r="AB43" s="22"/>
    </row>
    <row r="44" spans="2:31" ht="3" customHeight="1" thickBot="1" x14ac:dyDescent="0.25">
      <c r="B44" s="14"/>
      <c r="C44" s="685"/>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7"/>
      <c r="AB44" s="22"/>
    </row>
    <row r="45" spans="2:31" x14ac:dyDescent="0.2">
      <c r="B45" s="14"/>
      <c r="C45" s="688" t="s">
        <v>188</v>
      </c>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90"/>
      <c r="AB45" s="22"/>
    </row>
    <row r="46" spans="2:31" x14ac:dyDescent="0.2">
      <c r="B46" s="14"/>
      <c r="C46" s="691"/>
      <c r="D46" s="692"/>
      <c r="E46" s="692"/>
      <c r="F46" s="692"/>
      <c r="G46" s="692"/>
      <c r="H46" s="692"/>
      <c r="I46" s="692"/>
      <c r="J46" s="692"/>
      <c r="K46" s="692"/>
      <c r="L46" s="692"/>
      <c r="M46" s="692"/>
      <c r="N46" s="692"/>
      <c r="O46" s="692"/>
      <c r="P46" s="692"/>
      <c r="Q46" s="692"/>
      <c r="R46" s="692"/>
      <c r="S46" s="692"/>
      <c r="T46" s="692"/>
      <c r="U46" s="692"/>
      <c r="V46" s="692"/>
      <c r="W46" s="692"/>
      <c r="X46" s="692"/>
      <c r="Y46" s="692"/>
      <c r="Z46" s="692"/>
      <c r="AA46" s="693"/>
      <c r="AB46" s="22"/>
    </row>
    <row r="47" spans="2:31" x14ac:dyDescent="0.2">
      <c r="B47" s="14"/>
      <c r="C47" s="691"/>
      <c r="D47" s="692"/>
      <c r="E47" s="692"/>
      <c r="F47" s="692"/>
      <c r="G47" s="692"/>
      <c r="H47" s="692"/>
      <c r="I47" s="692"/>
      <c r="J47" s="692"/>
      <c r="K47" s="692"/>
      <c r="L47" s="692"/>
      <c r="M47" s="692"/>
      <c r="N47" s="692"/>
      <c r="O47" s="692"/>
      <c r="P47" s="692"/>
      <c r="Q47" s="692"/>
      <c r="R47" s="692"/>
      <c r="S47" s="692"/>
      <c r="T47" s="692"/>
      <c r="U47" s="692"/>
      <c r="V47" s="692"/>
      <c r="W47" s="692"/>
      <c r="X47" s="692"/>
      <c r="Y47" s="692"/>
      <c r="Z47" s="692"/>
      <c r="AA47" s="693"/>
      <c r="AB47" s="22"/>
    </row>
    <row r="48" spans="2:31" x14ac:dyDescent="0.2">
      <c r="B48" s="14"/>
      <c r="C48" s="691"/>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3"/>
      <c r="AB48" s="22"/>
    </row>
    <row r="49" spans="2:28" ht="9.6" customHeight="1" x14ac:dyDescent="0.2">
      <c r="B49" s="14"/>
      <c r="C49" s="691"/>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3"/>
      <c r="AB49" s="22"/>
    </row>
    <row r="50" spans="2:28" ht="117" customHeight="1" thickBot="1" x14ac:dyDescent="0.25">
      <c r="B50" s="14"/>
      <c r="C50" s="694"/>
      <c r="D50" s="695"/>
      <c r="E50" s="695"/>
      <c r="F50" s="695"/>
      <c r="G50" s="695"/>
      <c r="H50" s="695"/>
      <c r="I50" s="695"/>
      <c r="J50" s="695"/>
      <c r="K50" s="695"/>
      <c r="L50" s="695"/>
      <c r="M50" s="695"/>
      <c r="N50" s="695"/>
      <c r="O50" s="695"/>
      <c r="P50" s="695"/>
      <c r="Q50" s="695"/>
      <c r="R50" s="695"/>
      <c r="S50" s="695"/>
      <c r="T50" s="695"/>
      <c r="U50" s="695"/>
      <c r="V50" s="695"/>
      <c r="W50" s="695"/>
      <c r="X50" s="695"/>
      <c r="Y50" s="695"/>
      <c r="Z50" s="695"/>
      <c r="AA50" s="696"/>
      <c r="AB50" s="22"/>
    </row>
    <row r="51" spans="2:28" ht="7.15" customHeight="1" x14ac:dyDescent="0.2">
      <c r="B51" s="35"/>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37"/>
    </row>
    <row r="52" spans="2:28" ht="6.6" customHeight="1" thickBot="1" x14ac:dyDescent="0.25">
      <c r="B52" s="38"/>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40"/>
    </row>
    <row r="53" spans="2:28" ht="15.75" x14ac:dyDescent="0.2">
      <c r="B53" s="41"/>
      <c r="C53" s="697" t="s">
        <v>45</v>
      </c>
      <c r="D53" s="698"/>
      <c r="E53" s="698"/>
      <c r="F53" s="698"/>
      <c r="G53" s="699"/>
      <c r="H53" s="697" t="s">
        <v>71</v>
      </c>
      <c r="I53" s="699"/>
      <c r="J53" s="697" t="s">
        <v>72</v>
      </c>
      <c r="K53" s="698"/>
      <c r="L53" s="698"/>
      <c r="M53" s="699"/>
      <c r="N53" s="697" t="s">
        <v>106</v>
      </c>
      <c r="O53" s="698"/>
      <c r="P53" s="698"/>
      <c r="Q53" s="698"/>
      <c r="R53" s="698"/>
      <c r="S53" s="698"/>
      <c r="T53" s="698"/>
      <c r="U53" s="699"/>
      <c r="V53" s="703" t="s">
        <v>74</v>
      </c>
      <c r="W53" s="703"/>
      <c r="X53" s="703"/>
      <c r="Y53" s="703"/>
      <c r="Z53" s="703"/>
      <c r="AA53" s="704"/>
      <c r="AB53" s="42"/>
    </row>
    <row r="54" spans="2:28" ht="9" customHeight="1" thickBot="1" x14ac:dyDescent="0.25">
      <c r="B54" s="43"/>
      <c r="C54" s="700"/>
      <c r="D54" s="701"/>
      <c r="E54" s="701"/>
      <c r="F54" s="701"/>
      <c r="G54" s="702"/>
      <c r="H54" s="700"/>
      <c r="I54" s="702"/>
      <c r="J54" s="700"/>
      <c r="K54" s="701"/>
      <c r="L54" s="701"/>
      <c r="M54" s="702"/>
      <c r="N54" s="700"/>
      <c r="O54" s="701"/>
      <c r="P54" s="701"/>
      <c r="Q54" s="701"/>
      <c r="R54" s="701"/>
      <c r="S54" s="701"/>
      <c r="T54" s="701"/>
      <c r="U54" s="702"/>
      <c r="V54" s="705"/>
      <c r="W54" s="705"/>
      <c r="X54" s="705"/>
      <c r="Y54" s="705"/>
      <c r="Z54" s="705"/>
      <c r="AA54" s="706"/>
      <c r="AB54" s="42"/>
    </row>
    <row r="55" spans="2:28" ht="16.5" hidden="1" thickBot="1" x14ac:dyDescent="0.25">
      <c r="B55" s="43"/>
      <c r="C55" s="700"/>
      <c r="D55" s="701"/>
      <c r="E55" s="701"/>
      <c r="F55" s="701"/>
      <c r="G55" s="702"/>
      <c r="H55" s="700"/>
      <c r="I55" s="702"/>
      <c r="J55" s="700"/>
      <c r="K55" s="701"/>
      <c r="L55" s="701"/>
      <c r="M55" s="702"/>
      <c r="N55" s="807"/>
      <c r="O55" s="808"/>
      <c r="P55" s="808"/>
      <c r="Q55" s="808"/>
      <c r="R55" s="808"/>
      <c r="S55" s="808"/>
      <c r="T55" s="808"/>
      <c r="U55" s="809"/>
      <c r="V55" s="810"/>
      <c r="W55" s="810"/>
      <c r="X55" s="810"/>
      <c r="Y55" s="810"/>
      <c r="Z55" s="810"/>
      <c r="AA55" s="811"/>
      <c r="AB55" s="42"/>
    </row>
    <row r="56" spans="2:28" ht="132" customHeight="1" thickBot="1" x14ac:dyDescent="0.25">
      <c r="B56" s="41"/>
      <c r="C56" s="1945" t="s">
        <v>107</v>
      </c>
      <c r="D56" s="1946"/>
      <c r="E56" s="1946"/>
      <c r="F56" s="1946"/>
      <c r="G56" s="1946"/>
      <c r="H56" s="1946">
        <v>0.4</v>
      </c>
      <c r="I56" s="1946"/>
      <c r="J56" s="2009">
        <f>J36</f>
        <v>3.7927531324077209E-3</v>
      </c>
      <c r="K56" s="1946"/>
      <c r="L56" s="1946"/>
      <c r="M56" s="1946"/>
      <c r="N56" s="2010" t="s">
        <v>202</v>
      </c>
      <c r="O56" s="2011"/>
      <c r="P56" s="2011"/>
      <c r="Q56" s="2011"/>
      <c r="R56" s="2011"/>
      <c r="S56" s="2011"/>
      <c r="T56" s="2011"/>
      <c r="U56" s="2012"/>
      <c r="V56" s="2010" t="s">
        <v>203</v>
      </c>
      <c r="W56" s="2011"/>
      <c r="X56" s="2011"/>
      <c r="Y56" s="2011"/>
      <c r="Z56" s="2011"/>
      <c r="AA56" s="2013"/>
      <c r="AB56" s="44"/>
    </row>
    <row r="57" spans="2:28" s="68" customFormat="1" ht="144.75" customHeight="1" thickBot="1" x14ac:dyDescent="0.3">
      <c r="B57" s="66"/>
      <c r="C57" s="1945" t="s">
        <v>110</v>
      </c>
      <c r="D57" s="1946"/>
      <c r="E57" s="1946"/>
      <c r="F57" s="1946"/>
      <c r="G57" s="1946"/>
      <c r="H57" s="2014">
        <v>2E-3</v>
      </c>
      <c r="I57" s="2014"/>
      <c r="J57" s="2015">
        <v>2E-3</v>
      </c>
      <c r="K57" s="2016"/>
      <c r="L57" s="2016"/>
      <c r="M57" s="2017"/>
      <c r="N57" s="2010" t="s">
        <v>202</v>
      </c>
      <c r="O57" s="2011"/>
      <c r="P57" s="2011"/>
      <c r="Q57" s="2011"/>
      <c r="R57" s="2011"/>
      <c r="S57" s="2011"/>
      <c r="T57" s="2011"/>
      <c r="U57" s="2012"/>
      <c r="V57" s="2010" t="s">
        <v>203</v>
      </c>
      <c r="W57" s="2011"/>
      <c r="X57" s="2011"/>
      <c r="Y57" s="2011"/>
      <c r="Z57" s="2011"/>
      <c r="AA57" s="2013"/>
      <c r="AB57" s="67"/>
    </row>
    <row r="58" spans="2:28" ht="45.75" customHeight="1" thickBot="1" x14ac:dyDescent="0.25">
      <c r="B58" s="41"/>
      <c r="C58" s="1709"/>
      <c r="D58" s="1710"/>
      <c r="E58" s="1710"/>
      <c r="F58" s="1710"/>
      <c r="G58" s="1710"/>
      <c r="H58" s="2014"/>
      <c r="I58" s="2014"/>
      <c r="J58" s="2015"/>
      <c r="K58" s="2016"/>
      <c r="L58" s="2016"/>
      <c r="M58" s="2017"/>
      <c r="N58" s="2010"/>
      <c r="O58" s="2011"/>
      <c r="P58" s="2011"/>
      <c r="Q58" s="2011"/>
      <c r="R58" s="2011"/>
      <c r="S58" s="2011"/>
      <c r="T58" s="2011"/>
      <c r="U58" s="2012"/>
      <c r="V58" s="2010"/>
      <c r="W58" s="2011"/>
      <c r="X58" s="2011"/>
      <c r="Y58" s="2011"/>
      <c r="Z58" s="2011"/>
      <c r="AA58" s="2013"/>
      <c r="AB58" s="44"/>
    </row>
    <row r="59" spans="2:28" ht="24" customHeight="1" x14ac:dyDescent="0.2">
      <c r="B59" s="41"/>
      <c r="C59" s="2018"/>
      <c r="D59" s="2019"/>
      <c r="E59" s="2019"/>
      <c r="F59" s="2019"/>
      <c r="G59" s="2019"/>
      <c r="H59" s="2020"/>
      <c r="I59" s="2021"/>
      <c r="J59" s="2015"/>
      <c r="K59" s="2016"/>
      <c r="L59" s="2016"/>
      <c r="M59" s="2017"/>
      <c r="N59" s="2010"/>
      <c r="O59" s="2011"/>
      <c r="P59" s="2011"/>
      <c r="Q59" s="2011"/>
      <c r="R59" s="2011"/>
      <c r="S59" s="2011"/>
      <c r="T59" s="2011"/>
      <c r="U59" s="2012"/>
      <c r="V59" s="2010"/>
      <c r="W59" s="2011"/>
      <c r="X59" s="2011"/>
      <c r="Y59" s="2011"/>
      <c r="Z59" s="2011"/>
      <c r="AA59" s="2013"/>
      <c r="AB59" s="44"/>
    </row>
    <row r="60" spans="2:28" x14ac:dyDescent="0.2">
      <c r="B60" s="41"/>
      <c r="C60" s="818"/>
      <c r="D60" s="819"/>
      <c r="E60" s="819"/>
      <c r="F60" s="819"/>
      <c r="G60" s="819"/>
      <c r="H60" s="819"/>
      <c r="I60" s="819"/>
      <c r="J60" s="819"/>
      <c r="K60" s="819"/>
      <c r="L60" s="819"/>
      <c r="M60" s="819"/>
      <c r="N60" s="820"/>
      <c r="O60" s="821"/>
      <c r="P60" s="821"/>
      <c r="Q60" s="821"/>
      <c r="R60" s="821"/>
      <c r="S60" s="821"/>
      <c r="T60" s="821"/>
      <c r="U60" s="822"/>
      <c r="V60" s="820"/>
      <c r="W60" s="821"/>
      <c r="X60" s="821"/>
      <c r="Y60" s="821"/>
      <c r="Z60" s="821"/>
      <c r="AA60" s="823"/>
      <c r="AB60" s="44"/>
    </row>
    <row r="61" spans="2:28" ht="15.75" customHeight="1" thickBot="1" x14ac:dyDescent="0.25">
      <c r="B61" s="41"/>
      <c r="C61" s="717"/>
      <c r="D61" s="718"/>
      <c r="E61" s="718"/>
      <c r="F61" s="718"/>
      <c r="G61" s="718"/>
      <c r="H61" s="718"/>
      <c r="I61" s="718"/>
      <c r="J61" s="718"/>
      <c r="K61" s="718"/>
      <c r="L61" s="718"/>
      <c r="M61" s="718"/>
      <c r="N61" s="719"/>
      <c r="O61" s="720"/>
      <c r="P61" s="720"/>
      <c r="Q61" s="720"/>
      <c r="R61" s="720"/>
      <c r="S61" s="720"/>
      <c r="T61" s="720"/>
      <c r="U61" s="721"/>
      <c r="V61" s="719"/>
      <c r="W61" s="720"/>
      <c r="X61" s="720"/>
      <c r="Y61" s="720"/>
      <c r="Z61" s="720"/>
      <c r="AA61" s="722"/>
      <c r="AB61" s="44"/>
    </row>
    <row r="62" spans="2:28" x14ac:dyDescent="0.2">
      <c r="B62" s="45"/>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46"/>
    </row>
    <row r="63" spans="2:28" x14ac:dyDescent="0.2">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row>
    <row r="64" spans="2:28" x14ac:dyDescent="0.2">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row>
    <row r="65" spans="3:27" x14ac:dyDescent="0.2">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row>
    <row r="66" spans="3:27" x14ac:dyDescent="0.2">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row>
    <row r="67" spans="3:27" x14ac:dyDescent="0.2">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row>
    <row r="68" spans="3:27" x14ac:dyDescent="0.2">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row>
    <row r="69" spans="3:27" x14ac:dyDescent="0.2">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row>
    <row r="70" spans="3:27" x14ac:dyDescent="0.2">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row>
    <row r="71" spans="3:27" x14ac:dyDescent="0.2">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row>
    <row r="72" spans="3:27" x14ac:dyDescent="0.2">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row>
    <row r="73" spans="3:27" x14ac:dyDescent="0.2">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row>
    <row r="74" spans="3:27" x14ac:dyDescent="0.2">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row>
    <row r="75" spans="3:27" x14ac:dyDescent="0.2">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row>
    <row r="76" spans="3:27" x14ac:dyDescent="0.2">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row>
    <row r="77" spans="3:27" x14ac:dyDescent="0.2">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row>
    <row r="78" spans="3:27" x14ac:dyDescent="0.2">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row>
    <row r="79" spans="3:27" x14ac:dyDescent="0.2">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row>
    <row r="80" spans="3:27" x14ac:dyDescent="0.2">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row>
    <row r="81" spans="3:27" x14ac:dyDescent="0.2">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row>
    <row r="82" spans="3:27" x14ac:dyDescent="0.2">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row>
    <row r="83" spans="3:27" x14ac:dyDescent="0.2">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row>
    <row r="84" spans="3:27" x14ac:dyDescent="0.2">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row>
    <row r="85" spans="3:27" x14ac:dyDescent="0.2">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row>
    <row r="86" spans="3:27" x14ac:dyDescent="0.2">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row>
    <row r="87" spans="3:27" x14ac:dyDescent="0.2">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row>
    <row r="88" spans="3:27" x14ac:dyDescent="0.2">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row>
    <row r="89" spans="3:27" x14ac:dyDescent="0.2">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row>
    <row r="90" spans="3:27" x14ac:dyDescent="0.2">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row>
    <row r="91" spans="3:27" x14ac:dyDescent="0.2">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row>
    <row r="92" spans="3:27" x14ac:dyDescent="0.2">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row>
    <row r="93" spans="3:27" x14ac:dyDescent="0.2">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row>
    <row r="101" ht="6" customHeight="1" x14ac:dyDescent="0.2"/>
  </sheetData>
  <mergeCells count="108">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6:G56"/>
    <mergeCell ref="H56:I56"/>
    <mergeCell ref="J56:M56"/>
    <mergeCell ref="N56:U56"/>
    <mergeCell ref="V56:AA56"/>
    <mergeCell ref="C57:G57"/>
    <mergeCell ref="H57:I57"/>
    <mergeCell ref="J57:M57"/>
    <mergeCell ref="N57:U57"/>
    <mergeCell ref="V57:AA57"/>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AE26:AE27"/>
    <mergeCell ref="C28:H28"/>
    <mergeCell ref="I28:J28"/>
    <mergeCell ref="K28:N28"/>
    <mergeCell ref="O28:R28"/>
    <mergeCell ref="T28:V28"/>
    <mergeCell ref="X28:Z28"/>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10:H11"/>
    <mergeCell ref="I10:Q11"/>
    <mergeCell ref="R10:U10"/>
    <mergeCell ref="V10:AA10"/>
    <mergeCell ref="R11:U11"/>
    <mergeCell ref="V11:AA11"/>
    <mergeCell ref="C23:I23"/>
    <mergeCell ref="J23:P23"/>
    <mergeCell ref="Q23:AA23"/>
    <mergeCell ref="B2:G4"/>
    <mergeCell ref="H2:AB2"/>
    <mergeCell ref="H3:O3"/>
    <mergeCell ref="P3:AB3"/>
    <mergeCell ref="H4:AB4"/>
    <mergeCell ref="C7:H8"/>
    <mergeCell ref="I7:AA8"/>
    <mergeCell ref="C13:H14"/>
    <mergeCell ref="I13:S14"/>
    <mergeCell ref="T13:AA13"/>
    <mergeCell ref="T14:AA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1"/>
  <sheetViews>
    <sheetView view="pageBreakPreview" topLeftCell="A30" zoomScaleNormal="100" zoomScaleSheetLayoutView="100" zoomScalePageLayoutView="70" workbookViewId="0">
      <selection activeCell="C43" sqref="C43:AA44"/>
    </sheetView>
  </sheetViews>
  <sheetFormatPr baseColWidth="10" defaultColWidth="3.7109375" defaultRowHeight="14.25" x14ac:dyDescent="0.2"/>
  <cols>
    <col min="1" max="1" width="3.7109375" style="353"/>
    <col min="2" max="2" width="2.85546875" style="353" customWidth="1"/>
    <col min="3" max="6" width="2.7109375" style="353" customWidth="1"/>
    <col min="7" max="7" width="4.28515625" style="353" customWidth="1"/>
    <col min="8" max="8" width="14.28515625" style="353" customWidth="1"/>
    <col min="9" max="9" width="14.5703125" style="353" customWidth="1"/>
    <col min="10" max="10" width="15" style="353" customWidth="1"/>
    <col min="11" max="12" width="3.42578125" style="353" customWidth="1"/>
    <col min="13" max="15" width="2.7109375" style="353" customWidth="1"/>
    <col min="16" max="16" width="3.42578125" style="353" customWidth="1"/>
    <col min="17" max="17" width="3.5703125" style="353" customWidth="1"/>
    <col min="18" max="18" width="3.7109375" style="353"/>
    <col min="19" max="19" width="3.28515625" style="353" customWidth="1"/>
    <col min="20" max="20" width="7.42578125" style="353" customWidth="1"/>
    <col min="21" max="21" width="3.5703125" style="353" customWidth="1"/>
    <col min="22" max="22" width="3.7109375" style="353"/>
    <col min="23" max="25" width="5" style="353" customWidth="1"/>
    <col min="26" max="26" width="6.7109375" style="353" customWidth="1"/>
    <col min="27" max="27" width="4.140625" style="353" customWidth="1"/>
    <col min="28" max="28" width="2" style="353" customWidth="1"/>
    <col min="29" max="16384" width="3.7109375" style="353"/>
  </cols>
  <sheetData>
    <row r="1" spans="1:28" ht="15" thickBot="1" x14ac:dyDescent="0.25">
      <c r="A1" s="351"/>
      <c r="B1" s="352"/>
      <c r="C1" s="352"/>
      <c r="D1" s="352"/>
      <c r="E1" s="352"/>
      <c r="F1" s="352"/>
    </row>
    <row r="2" spans="1:28" ht="45.75" customHeight="1" x14ac:dyDescent="0.2">
      <c r="A2" s="351"/>
      <c r="B2" s="2232"/>
      <c r="C2" s="2233"/>
      <c r="D2" s="2233"/>
      <c r="E2" s="2233"/>
      <c r="F2" s="2233"/>
      <c r="G2" s="2233"/>
      <c r="H2" s="2238" t="s">
        <v>0</v>
      </c>
      <c r="I2" s="2238"/>
      <c r="J2" s="2238"/>
      <c r="K2" s="2238"/>
      <c r="L2" s="2238"/>
      <c r="M2" s="2238"/>
      <c r="N2" s="2238"/>
      <c r="O2" s="2238"/>
      <c r="P2" s="2238"/>
      <c r="Q2" s="2238"/>
      <c r="R2" s="2238"/>
      <c r="S2" s="2238"/>
      <c r="T2" s="2238"/>
      <c r="U2" s="2238"/>
      <c r="V2" s="2238"/>
      <c r="W2" s="2238"/>
      <c r="X2" s="2238"/>
      <c r="Y2" s="2238"/>
      <c r="Z2" s="2238"/>
      <c r="AA2" s="2238"/>
      <c r="AB2" s="2239"/>
    </row>
    <row r="3" spans="1:28" ht="15" x14ac:dyDescent="0.2">
      <c r="A3" s="351"/>
      <c r="B3" s="2234"/>
      <c r="C3" s="2235"/>
      <c r="D3" s="2235"/>
      <c r="E3" s="2235"/>
      <c r="F3" s="2235"/>
      <c r="G3" s="2235"/>
      <c r="H3" s="2240" t="s">
        <v>1</v>
      </c>
      <c r="I3" s="2240"/>
      <c r="J3" s="2240"/>
      <c r="K3" s="2240"/>
      <c r="L3" s="2240"/>
      <c r="M3" s="2240"/>
      <c r="N3" s="2240"/>
      <c r="O3" s="2240"/>
      <c r="P3" s="2240" t="s">
        <v>2</v>
      </c>
      <c r="Q3" s="2240"/>
      <c r="R3" s="2240"/>
      <c r="S3" s="2240"/>
      <c r="T3" s="2240"/>
      <c r="U3" s="2240"/>
      <c r="V3" s="2240"/>
      <c r="W3" s="2240"/>
      <c r="X3" s="2240"/>
      <c r="Y3" s="2240"/>
      <c r="Z3" s="2240"/>
      <c r="AA3" s="2240"/>
      <c r="AB3" s="2241"/>
    </row>
    <row r="4" spans="1:28" ht="15.75" thickBot="1" x14ac:dyDescent="0.25">
      <c r="A4" s="351"/>
      <c r="B4" s="2236"/>
      <c r="C4" s="2237"/>
      <c r="D4" s="2237"/>
      <c r="E4" s="2237"/>
      <c r="F4" s="2237"/>
      <c r="G4" s="2237"/>
      <c r="H4" s="2242" t="s">
        <v>3</v>
      </c>
      <c r="I4" s="2242"/>
      <c r="J4" s="2242"/>
      <c r="K4" s="2242"/>
      <c r="L4" s="2242"/>
      <c r="M4" s="2242"/>
      <c r="N4" s="2242"/>
      <c r="O4" s="2242"/>
      <c r="P4" s="2242"/>
      <c r="Q4" s="2242"/>
      <c r="R4" s="2242"/>
      <c r="S4" s="2242"/>
      <c r="T4" s="2242"/>
      <c r="U4" s="2242"/>
      <c r="V4" s="2242"/>
      <c r="W4" s="2242"/>
      <c r="X4" s="2242"/>
      <c r="Y4" s="2242"/>
      <c r="Z4" s="2242"/>
      <c r="AA4" s="2242"/>
      <c r="AB4" s="2243"/>
    </row>
    <row r="5" spans="1:28" ht="15" x14ac:dyDescent="0.2">
      <c r="A5" s="351"/>
      <c r="B5" s="351"/>
      <c r="C5" s="351"/>
      <c r="D5" s="351"/>
      <c r="E5" s="351"/>
      <c r="F5" s="351"/>
      <c r="G5" s="351"/>
      <c r="H5" s="354"/>
      <c r="I5" s="354"/>
      <c r="J5" s="354"/>
      <c r="K5" s="354"/>
      <c r="L5" s="354"/>
      <c r="M5" s="354"/>
      <c r="N5" s="354"/>
      <c r="O5" s="354"/>
      <c r="P5" s="354"/>
      <c r="Q5" s="354"/>
      <c r="R5" s="354"/>
      <c r="S5" s="354"/>
      <c r="T5" s="354"/>
      <c r="U5" s="354"/>
      <c r="V5" s="354"/>
      <c r="W5" s="354"/>
      <c r="X5" s="354"/>
      <c r="Y5" s="354"/>
      <c r="Z5" s="354"/>
      <c r="AA5" s="354"/>
      <c r="AB5" s="354"/>
    </row>
    <row r="6" spans="1:28" ht="15.75" thickBot="1" x14ac:dyDescent="0.25">
      <c r="B6" s="355"/>
      <c r="C6" s="356"/>
      <c r="D6" s="356"/>
      <c r="E6" s="356"/>
      <c r="F6" s="356"/>
      <c r="G6" s="356"/>
      <c r="H6" s="356"/>
      <c r="I6" s="357"/>
      <c r="J6" s="357"/>
      <c r="K6" s="357"/>
      <c r="L6" s="357"/>
      <c r="M6" s="357"/>
      <c r="N6" s="357"/>
      <c r="O6" s="357"/>
      <c r="P6" s="357"/>
      <c r="Q6" s="357"/>
      <c r="R6" s="358"/>
      <c r="S6" s="358"/>
      <c r="T6" s="358"/>
      <c r="U6" s="358"/>
      <c r="V6" s="358"/>
      <c r="W6" s="356"/>
      <c r="X6" s="356"/>
      <c r="Y6" s="356"/>
      <c r="Z6" s="356"/>
      <c r="AA6" s="356"/>
      <c r="AB6" s="359"/>
    </row>
    <row r="7" spans="1:28" ht="15" customHeight="1" x14ac:dyDescent="0.2">
      <c r="B7" s="360"/>
      <c r="C7" s="599" t="s">
        <v>4</v>
      </c>
      <c r="D7" s="600"/>
      <c r="E7" s="600"/>
      <c r="F7" s="600"/>
      <c r="G7" s="600"/>
      <c r="H7" s="601"/>
      <c r="I7" s="773" t="s">
        <v>949</v>
      </c>
      <c r="J7" s="774"/>
      <c r="K7" s="774"/>
      <c r="L7" s="774"/>
      <c r="M7" s="774"/>
      <c r="N7" s="774"/>
      <c r="O7" s="774"/>
      <c r="P7" s="774"/>
      <c r="Q7" s="774"/>
      <c r="R7" s="774"/>
      <c r="S7" s="774"/>
      <c r="T7" s="774"/>
      <c r="U7" s="774"/>
      <c r="V7" s="774"/>
      <c r="W7" s="774"/>
      <c r="X7" s="774"/>
      <c r="Y7" s="774"/>
      <c r="Z7" s="774"/>
      <c r="AA7" s="775"/>
      <c r="AB7" s="361"/>
    </row>
    <row r="8" spans="1:28" ht="5.45" customHeight="1" thickBot="1" x14ac:dyDescent="0.25">
      <c r="B8" s="360"/>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361"/>
    </row>
    <row r="9" spans="1:28" ht="9" customHeight="1" thickBot="1" x14ac:dyDescent="0.25">
      <c r="B9" s="360"/>
      <c r="C9" s="362"/>
      <c r="D9" s="362"/>
      <c r="E9" s="362"/>
      <c r="F9" s="362"/>
      <c r="G9" s="362"/>
      <c r="H9" s="362"/>
      <c r="I9" s="363"/>
      <c r="J9" s="363"/>
      <c r="K9" s="363"/>
      <c r="L9" s="363"/>
      <c r="M9" s="363"/>
      <c r="N9" s="363"/>
      <c r="O9" s="363"/>
      <c r="P9" s="363"/>
      <c r="Q9" s="363"/>
      <c r="R9" s="364"/>
      <c r="S9" s="364"/>
      <c r="T9" s="364"/>
      <c r="U9" s="364"/>
      <c r="V9" s="364"/>
      <c r="W9" s="362"/>
      <c r="X9" s="362"/>
      <c r="Y9" s="362"/>
      <c r="Z9" s="362"/>
      <c r="AA9" s="362"/>
      <c r="AB9" s="361"/>
    </row>
    <row r="10" spans="1:28" ht="15" customHeight="1" thickBot="1" x14ac:dyDescent="0.25">
      <c r="B10" s="360"/>
      <c r="C10" s="599" t="s">
        <v>6</v>
      </c>
      <c r="D10" s="600"/>
      <c r="E10" s="600"/>
      <c r="F10" s="600"/>
      <c r="G10" s="600"/>
      <c r="H10" s="601"/>
      <c r="I10" s="2220" t="s">
        <v>950</v>
      </c>
      <c r="J10" s="2221"/>
      <c r="K10" s="2221"/>
      <c r="L10" s="2221"/>
      <c r="M10" s="2221"/>
      <c r="N10" s="2221"/>
      <c r="O10" s="2221"/>
      <c r="P10" s="2221"/>
      <c r="Q10" s="2222"/>
      <c r="R10" s="620" t="s">
        <v>8</v>
      </c>
      <c r="S10" s="621"/>
      <c r="T10" s="621"/>
      <c r="U10" s="622"/>
      <c r="V10" s="574" t="s">
        <v>9</v>
      </c>
      <c r="W10" s="575"/>
      <c r="X10" s="575"/>
      <c r="Y10" s="575"/>
      <c r="Z10" s="575"/>
      <c r="AA10" s="576"/>
      <c r="AB10" s="361"/>
    </row>
    <row r="11" spans="1:28" ht="14.45" customHeight="1" thickBot="1" x14ac:dyDescent="0.25">
      <c r="B11" s="360"/>
      <c r="C11" s="602"/>
      <c r="D11" s="603"/>
      <c r="E11" s="603"/>
      <c r="F11" s="603"/>
      <c r="G11" s="603"/>
      <c r="H11" s="604"/>
      <c r="I11" s="2223"/>
      <c r="J11" s="2224"/>
      <c r="K11" s="2224"/>
      <c r="L11" s="2224"/>
      <c r="M11" s="2224"/>
      <c r="N11" s="2224"/>
      <c r="O11" s="2224"/>
      <c r="P11" s="2224"/>
      <c r="Q11" s="2225"/>
      <c r="R11" s="2226" t="s">
        <v>951</v>
      </c>
      <c r="S11" s="2227"/>
      <c r="T11" s="2227"/>
      <c r="U11" s="2228"/>
      <c r="V11" s="2229">
        <v>5</v>
      </c>
      <c r="W11" s="2230"/>
      <c r="X11" s="2230"/>
      <c r="Y11" s="2230"/>
      <c r="Z11" s="2230"/>
      <c r="AA11" s="2231"/>
      <c r="AB11" s="361"/>
    </row>
    <row r="12" spans="1:28" ht="10.9" customHeight="1" thickBot="1" x14ac:dyDescent="0.25">
      <c r="B12" s="365"/>
      <c r="C12" s="366"/>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7"/>
    </row>
    <row r="13" spans="1:28" ht="15" customHeight="1" x14ac:dyDescent="0.2">
      <c r="B13" s="365"/>
      <c r="C13" s="599" t="s">
        <v>11</v>
      </c>
      <c r="D13" s="600"/>
      <c r="E13" s="600"/>
      <c r="F13" s="600"/>
      <c r="G13" s="600"/>
      <c r="H13" s="601"/>
      <c r="I13" s="605" t="s">
        <v>952</v>
      </c>
      <c r="J13" s="606"/>
      <c r="K13" s="606"/>
      <c r="L13" s="606"/>
      <c r="M13" s="606"/>
      <c r="N13" s="606"/>
      <c r="O13" s="606"/>
      <c r="P13" s="606"/>
      <c r="Q13" s="606"/>
      <c r="R13" s="606"/>
      <c r="S13" s="607"/>
      <c r="T13" s="599" t="s">
        <v>13</v>
      </c>
      <c r="U13" s="600"/>
      <c r="V13" s="600"/>
      <c r="W13" s="600"/>
      <c r="X13" s="600"/>
      <c r="Y13" s="600"/>
      <c r="Z13" s="600"/>
      <c r="AA13" s="601"/>
      <c r="AB13" s="367"/>
    </row>
    <row r="14" spans="1:28" ht="23.45" customHeight="1" thickBot="1" x14ac:dyDescent="0.25">
      <c r="B14" s="365"/>
      <c r="C14" s="602"/>
      <c r="D14" s="603"/>
      <c r="E14" s="603"/>
      <c r="F14" s="603"/>
      <c r="G14" s="603"/>
      <c r="H14" s="604"/>
      <c r="I14" s="608"/>
      <c r="J14" s="609"/>
      <c r="K14" s="609"/>
      <c r="L14" s="609"/>
      <c r="M14" s="609"/>
      <c r="N14" s="609"/>
      <c r="O14" s="609"/>
      <c r="P14" s="609"/>
      <c r="Q14" s="609"/>
      <c r="R14" s="609"/>
      <c r="S14" s="610"/>
      <c r="T14" s="2256" t="s">
        <v>14</v>
      </c>
      <c r="U14" s="2257"/>
      <c r="V14" s="2257"/>
      <c r="W14" s="2257"/>
      <c r="X14" s="2257"/>
      <c r="Y14" s="2257"/>
      <c r="Z14" s="2257"/>
      <c r="AA14" s="2258"/>
      <c r="AB14" s="367"/>
    </row>
    <row r="15" spans="1:28" ht="9.6" customHeight="1" thickBot="1" x14ac:dyDescent="0.25">
      <c r="B15" s="365"/>
      <c r="C15" s="366"/>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7"/>
    </row>
    <row r="16" spans="1:28" ht="40.9" customHeight="1" thickBot="1" x14ac:dyDescent="0.25">
      <c r="B16" s="365"/>
      <c r="C16" s="558" t="s">
        <v>15</v>
      </c>
      <c r="D16" s="559"/>
      <c r="E16" s="559"/>
      <c r="F16" s="559"/>
      <c r="G16" s="559"/>
      <c r="H16" s="560"/>
      <c r="I16" s="2244" t="s">
        <v>953</v>
      </c>
      <c r="J16" s="2245"/>
      <c r="K16" s="2245"/>
      <c r="L16" s="2245"/>
      <c r="M16" s="2245"/>
      <c r="N16" s="2245"/>
      <c r="O16" s="2245"/>
      <c r="P16" s="2245"/>
      <c r="Q16" s="2245"/>
      <c r="R16" s="2245"/>
      <c r="S16" s="2245"/>
      <c r="T16" s="2245"/>
      <c r="U16" s="2245"/>
      <c r="V16" s="2245"/>
      <c r="W16" s="2245"/>
      <c r="X16" s="2245"/>
      <c r="Y16" s="2245"/>
      <c r="Z16" s="2245"/>
      <c r="AA16" s="2246"/>
      <c r="AB16" s="367"/>
    </row>
    <row r="17" spans="2:28" ht="8.4499999999999993" customHeight="1" thickBot="1" x14ac:dyDescent="0.25">
      <c r="B17" s="365"/>
      <c r="C17" s="364"/>
      <c r="D17" s="364"/>
      <c r="E17" s="364"/>
      <c r="F17" s="364"/>
      <c r="G17" s="364"/>
      <c r="H17" s="364"/>
      <c r="I17" s="368"/>
      <c r="J17" s="368"/>
      <c r="K17" s="368"/>
      <c r="L17" s="368"/>
      <c r="M17" s="368"/>
      <c r="N17" s="368"/>
      <c r="O17" s="368"/>
      <c r="P17" s="368"/>
      <c r="Q17" s="368"/>
      <c r="R17" s="368"/>
      <c r="S17" s="368"/>
      <c r="T17" s="368"/>
      <c r="U17" s="368"/>
      <c r="V17" s="368"/>
      <c r="W17" s="368"/>
      <c r="X17" s="368"/>
      <c r="Y17" s="368"/>
      <c r="Z17" s="368"/>
      <c r="AA17" s="368"/>
      <c r="AB17" s="367"/>
    </row>
    <row r="18" spans="2:28" ht="60" customHeight="1" thickBot="1" x14ac:dyDescent="0.25">
      <c r="B18" s="365"/>
      <c r="C18" s="558" t="s">
        <v>17</v>
      </c>
      <c r="D18" s="559"/>
      <c r="E18" s="559"/>
      <c r="F18" s="559"/>
      <c r="G18" s="559"/>
      <c r="H18" s="560"/>
      <c r="I18" s="2244" t="s">
        <v>954</v>
      </c>
      <c r="J18" s="2245"/>
      <c r="K18" s="2245"/>
      <c r="L18" s="2245"/>
      <c r="M18" s="2245"/>
      <c r="N18" s="2245"/>
      <c r="O18" s="2245"/>
      <c r="P18" s="2245"/>
      <c r="Q18" s="2245"/>
      <c r="R18" s="2245"/>
      <c r="S18" s="2245"/>
      <c r="T18" s="2245"/>
      <c r="U18" s="2245"/>
      <c r="V18" s="2245"/>
      <c r="W18" s="2245"/>
      <c r="X18" s="2245"/>
      <c r="Y18" s="2245"/>
      <c r="Z18" s="2245"/>
      <c r="AA18" s="2246"/>
      <c r="AB18" s="367"/>
    </row>
    <row r="19" spans="2:28" ht="9.6" customHeight="1" thickBot="1" x14ac:dyDescent="0.25">
      <c r="B19" s="365"/>
      <c r="C19" s="364"/>
      <c r="D19" s="364"/>
      <c r="E19" s="364"/>
      <c r="F19" s="364"/>
      <c r="G19" s="364"/>
      <c r="H19" s="364"/>
      <c r="I19" s="368"/>
      <c r="J19" s="368"/>
      <c r="K19" s="368"/>
      <c r="L19" s="368"/>
      <c r="M19" s="368"/>
      <c r="N19" s="368"/>
      <c r="O19" s="368"/>
      <c r="P19" s="368"/>
      <c r="Q19" s="368"/>
      <c r="R19" s="368"/>
      <c r="S19" s="368"/>
      <c r="T19" s="368"/>
      <c r="U19" s="368"/>
      <c r="V19" s="368"/>
      <c r="W19" s="368"/>
      <c r="X19" s="368"/>
      <c r="Y19" s="368"/>
      <c r="Z19" s="368"/>
      <c r="AA19" s="368"/>
      <c r="AB19" s="367"/>
    </row>
    <row r="20" spans="2:28" s="351" customFormat="1" ht="15" customHeight="1" x14ac:dyDescent="0.2">
      <c r="B20" s="365"/>
      <c r="C20" s="583" t="s">
        <v>19</v>
      </c>
      <c r="D20" s="584"/>
      <c r="E20" s="584"/>
      <c r="F20" s="584"/>
      <c r="G20" s="584"/>
      <c r="H20" s="585"/>
      <c r="I20" s="2247" t="s">
        <v>508</v>
      </c>
      <c r="J20" s="2248"/>
      <c r="K20" s="2248"/>
      <c r="L20" s="2249"/>
      <c r="M20" s="574" t="s">
        <v>21</v>
      </c>
      <c r="N20" s="575"/>
      <c r="O20" s="575"/>
      <c r="P20" s="575"/>
      <c r="Q20" s="575"/>
      <c r="R20" s="575"/>
      <c r="S20" s="576"/>
      <c r="T20" s="574" t="s">
        <v>22</v>
      </c>
      <c r="U20" s="575"/>
      <c r="V20" s="575"/>
      <c r="W20" s="575"/>
      <c r="X20" s="575"/>
      <c r="Y20" s="575"/>
      <c r="Z20" s="575"/>
      <c r="AA20" s="576"/>
      <c r="AB20" s="367"/>
    </row>
    <row r="21" spans="2:28" s="351" customFormat="1" ht="13.15" customHeight="1" thickBot="1" x14ac:dyDescent="0.25">
      <c r="B21" s="365"/>
      <c r="C21" s="586"/>
      <c r="D21" s="587"/>
      <c r="E21" s="587"/>
      <c r="F21" s="587"/>
      <c r="G21" s="587"/>
      <c r="H21" s="588"/>
      <c r="I21" s="2250"/>
      <c r="J21" s="2251"/>
      <c r="K21" s="2251"/>
      <c r="L21" s="2252"/>
      <c r="M21" s="2253" t="s">
        <v>85</v>
      </c>
      <c r="N21" s="2254"/>
      <c r="O21" s="2254"/>
      <c r="P21" s="2254"/>
      <c r="Q21" s="2254"/>
      <c r="R21" s="2254"/>
      <c r="S21" s="2255"/>
      <c r="T21" s="2229" t="s">
        <v>86</v>
      </c>
      <c r="U21" s="2254"/>
      <c r="V21" s="2254"/>
      <c r="W21" s="2254"/>
      <c r="X21" s="2254"/>
      <c r="Y21" s="2254"/>
      <c r="Z21" s="2254"/>
      <c r="AA21" s="2255"/>
      <c r="AB21" s="367"/>
    </row>
    <row r="22" spans="2:28" ht="8.4499999999999993" customHeight="1" thickBot="1" x14ac:dyDescent="0.25">
      <c r="B22" s="365"/>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7"/>
    </row>
    <row r="23" spans="2:28" ht="22.15" customHeight="1" x14ac:dyDescent="0.2">
      <c r="B23" s="365"/>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367"/>
    </row>
    <row r="24" spans="2:28" ht="28.5" customHeight="1" thickBot="1" x14ac:dyDescent="0.25">
      <c r="B24" s="365"/>
      <c r="C24" s="2262" t="s">
        <v>955</v>
      </c>
      <c r="D24" s="2263"/>
      <c r="E24" s="2263"/>
      <c r="F24" s="2263"/>
      <c r="G24" s="2263"/>
      <c r="H24" s="2263"/>
      <c r="I24" s="2264"/>
      <c r="J24" s="2262" t="s">
        <v>956</v>
      </c>
      <c r="K24" s="2263"/>
      <c r="L24" s="2263"/>
      <c r="M24" s="2263"/>
      <c r="N24" s="2263"/>
      <c r="O24" s="2263"/>
      <c r="P24" s="2264"/>
      <c r="Q24" s="2265" t="s">
        <v>957</v>
      </c>
      <c r="R24" s="2266"/>
      <c r="S24" s="2266"/>
      <c r="T24" s="2266"/>
      <c r="U24" s="2266"/>
      <c r="V24" s="2266"/>
      <c r="W24" s="2266"/>
      <c r="X24" s="2266"/>
      <c r="Y24" s="2266"/>
      <c r="Z24" s="2266"/>
      <c r="AA24" s="2267"/>
      <c r="AB24" s="367"/>
    </row>
    <row r="25" spans="2:28" ht="12.75" customHeight="1" thickBot="1" x14ac:dyDescent="0.25">
      <c r="B25" s="365"/>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7"/>
    </row>
    <row r="26" spans="2:28" ht="28.9" customHeight="1" thickBot="1" x14ac:dyDescent="0.25">
      <c r="B26" s="365"/>
      <c r="C26" s="558" t="s">
        <v>31</v>
      </c>
      <c r="D26" s="559"/>
      <c r="E26" s="559"/>
      <c r="F26" s="559"/>
      <c r="G26" s="559"/>
      <c r="H26" s="560"/>
      <c r="I26" s="2244" t="s">
        <v>958</v>
      </c>
      <c r="J26" s="2245"/>
      <c r="K26" s="2245"/>
      <c r="L26" s="2245"/>
      <c r="M26" s="2245"/>
      <c r="N26" s="2245"/>
      <c r="O26" s="2245"/>
      <c r="P26" s="2245"/>
      <c r="Q26" s="2245"/>
      <c r="R26" s="2245"/>
      <c r="S26" s="2245"/>
      <c r="T26" s="2245"/>
      <c r="U26" s="2245"/>
      <c r="V26" s="2245"/>
      <c r="W26" s="2245"/>
      <c r="X26" s="2245"/>
      <c r="Y26" s="2245"/>
      <c r="Z26" s="2245"/>
      <c r="AA26" s="2246"/>
      <c r="AB26" s="367"/>
    </row>
    <row r="27" spans="2:28" ht="7.15" customHeight="1" thickBot="1" x14ac:dyDescent="0.25">
      <c r="B27" s="365"/>
      <c r="C27" s="364"/>
      <c r="D27" s="364"/>
      <c r="E27" s="364"/>
      <c r="F27" s="364"/>
      <c r="G27" s="364"/>
      <c r="H27" s="364"/>
      <c r="I27" s="368"/>
      <c r="J27" s="368"/>
      <c r="K27" s="368"/>
      <c r="L27" s="368"/>
      <c r="M27" s="368"/>
      <c r="N27" s="368"/>
      <c r="O27" s="368"/>
      <c r="P27" s="368"/>
      <c r="Q27" s="368"/>
      <c r="R27" s="368"/>
      <c r="S27" s="368"/>
      <c r="T27" s="368"/>
      <c r="U27" s="368"/>
      <c r="V27" s="368"/>
      <c r="W27" s="368"/>
      <c r="X27" s="368"/>
      <c r="Y27" s="368"/>
      <c r="Z27" s="368"/>
      <c r="AA27" s="368"/>
      <c r="AB27" s="367"/>
    </row>
    <row r="28" spans="2:28" ht="42" customHeight="1" thickBot="1" x14ac:dyDescent="0.25">
      <c r="B28" s="365"/>
      <c r="C28" s="558" t="s">
        <v>32</v>
      </c>
      <c r="D28" s="559"/>
      <c r="E28" s="559"/>
      <c r="F28" s="559"/>
      <c r="G28" s="559"/>
      <c r="H28" s="560"/>
      <c r="I28" s="2226">
        <v>1</v>
      </c>
      <c r="J28" s="2244"/>
      <c r="K28" s="565" t="s">
        <v>33</v>
      </c>
      <c r="L28" s="566"/>
      <c r="M28" s="566"/>
      <c r="N28" s="567"/>
      <c r="O28" s="2259" t="s">
        <v>34</v>
      </c>
      <c r="P28" s="2260"/>
      <c r="Q28" s="2260"/>
      <c r="R28" s="2261"/>
      <c r="S28" s="369" t="s">
        <v>94</v>
      </c>
      <c r="T28" s="2260" t="s">
        <v>35</v>
      </c>
      <c r="U28" s="2260"/>
      <c r="V28" s="2261"/>
      <c r="W28" s="49"/>
      <c r="X28" s="571" t="s">
        <v>37</v>
      </c>
      <c r="Y28" s="572"/>
      <c r="Z28" s="573"/>
      <c r="AA28" s="370"/>
      <c r="AB28" s="367"/>
    </row>
    <row r="29" spans="2:28" ht="8.4499999999999993" customHeight="1" thickBot="1" x14ac:dyDescent="0.25">
      <c r="B29" s="365"/>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7"/>
    </row>
    <row r="30" spans="2:28" ht="15" customHeight="1" x14ac:dyDescent="0.25">
      <c r="B30" s="365"/>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367"/>
    </row>
    <row r="31" spans="2:28" ht="11.45" customHeight="1" x14ac:dyDescent="0.2">
      <c r="B31" s="365"/>
      <c r="C31" s="544"/>
      <c r="D31" s="2281"/>
      <c r="E31" s="2281"/>
      <c r="F31" s="2281"/>
      <c r="G31" s="2281"/>
      <c r="H31" s="2281"/>
      <c r="I31" s="2281"/>
      <c r="J31" s="546"/>
      <c r="K31" s="2282" t="s">
        <v>42</v>
      </c>
      <c r="L31" s="2283"/>
      <c r="M31" s="2283"/>
      <c r="N31" s="2283"/>
      <c r="O31" s="2283" t="s">
        <v>43</v>
      </c>
      <c r="P31" s="2283"/>
      <c r="Q31" s="2283"/>
      <c r="R31" s="2283"/>
      <c r="S31" s="2283" t="s">
        <v>42</v>
      </c>
      <c r="T31" s="2283"/>
      <c r="U31" s="2283" t="s">
        <v>43</v>
      </c>
      <c r="V31" s="2283"/>
      <c r="W31" s="2283"/>
      <c r="X31" s="2283" t="s">
        <v>42</v>
      </c>
      <c r="Y31" s="2283"/>
      <c r="Z31" s="2283" t="s">
        <v>43</v>
      </c>
      <c r="AA31" s="2284"/>
      <c r="AB31" s="367"/>
    </row>
    <row r="32" spans="2:28" ht="13.15" customHeight="1" thickBot="1" x14ac:dyDescent="0.25">
      <c r="B32" s="365"/>
      <c r="C32" s="547"/>
      <c r="D32" s="548"/>
      <c r="E32" s="548"/>
      <c r="F32" s="548"/>
      <c r="G32" s="548"/>
      <c r="H32" s="548"/>
      <c r="I32" s="548"/>
      <c r="J32" s="549"/>
      <c r="K32" s="2277">
        <v>0</v>
      </c>
      <c r="L32" s="2278"/>
      <c r="M32" s="2278"/>
      <c r="N32" s="2278"/>
      <c r="O32" s="2279">
        <v>0.59</v>
      </c>
      <c r="P32" s="2278"/>
      <c r="Q32" s="2278"/>
      <c r="R32" s="2278"/>
      <c r="S32" s="2279">
        <v>0.6</v>
      </c>
      <c r="T32" s="2278"/>
      <c r="U32" s="2279">
        <v>0.69</v>
      </c>
      <c r="V32" s="2278"/>
      <c r="W32" s="2278"/>
      <c r="X32" s="2279">
        <v>0.7</v>
      </c>
      <c r="Y32" s="2278"/>
      <c r="Z32" s="2279">
        <v>1</v>
      </c>
      <c r="AA32" s="2280"/>
      <c r="AB32" s="367"/>
    </row>
    <row r="33" spans="2:28" ht="8.4499999999999993" customHeight="1" thickBot="1" x14ac:dyDescent="0.25">
      <c r="B33" s="365"/>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67"/>
    </row>
    <row r="34" spans="2:28" s="372" customFormat="1" ht="10.9" customHeight="1" thickBot="1" x14ac:dyDescent="0.25">
      <c r="B34" s="371"/>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367"/>
    </row>
    <row r="35" spans="2:28" s="372" customFormat="1" ht="97.5" customHeight="1" thickBot="1" x14ac:dyDescent="0.25">
      <c r="B35" s="371"/>
      <c r="C35" s="877" t="s">
        <v>45</v>
      </c>
      <c r="D35" s="878"/>
      <c r="E35" s="878"/>
      <c r="F35" s="878"/>
      <c r="G35" s="879"/>
      <c r="H35" s="52" t="s">
        <v>959</v>
      </c>
      <c r="I35" s="52" t="s">
        <v>960</v>
      </c>
      <c r="J35" s="293" t="s">
        <v>98</v>
      </c>
      <c r="K35" s="974" t="s">
        <v>49</v>
      </c>
      <c r="L35" s="975"/>
      <c r="M35" s="975"/>
      <c r="N35" s="975"/>
      <c r="O35" s="975"/>
      <c r="P35" s="975"/>
      <c r="Q35" s="975"/>
      <c r="R35" s="975"/>
      <c r="S35" s="975"/>
      <c r="T35" s="975"/>
      <c r="U35" s="975"/>
      <c r="V35" s="975"/>
      <c r="W35" s="975"/>
      <c r="X35" s="975"/>
      <c r="Y35" s="975"/>
      <c r="Z35" s="975"/>
      <c r="AA35" s="976"/>
      <c r="AB35" s="367"/>
    </row>
    <row r="36" spans="2:28" s="372" customFormat="1" ht="30.75" customHeight="1" x14ac:dyDescent="0.2">
      <c r="B36" s="371"/>
      <c r="C36" s="2268" t="s">
        <v>620</v>
      </c>
      <c r="D36" s="2269"/>
      <c r="E36" s="2269"/>
      <c r="F36" s="2269"/>
      <c r="G36" s="2270"/>
      <c r="H36" s="373">
        <v>13</v>
      </c>
      <c r="I36" s="373">
        <v>12</v>
      </c>
      <c r="J36" s="374">
        <f>I36/H36</f>
        <v>0.92307692307692313</v>
      </c>
      <c r="K36" s="1045" t="s">
        <v>961</v>
      </c>
      <c r="L36" s="1046"/>
      <c r="M36" s="1046"/>
      <c r="N36" s="1046"/>
      <c r="O36" s="1046"/>
      <c r="P36" s="1046"/>
      <c r="Q36" s="1046"/>
      <c r="R36" s="1046"/>
      <c r="S36" s="1046"/>
      <c r="T36" s="1046"/>
      <c r="U36" s="1046"/>
      <c r="V36" s="1046"/>
      <c r="W36" s="1046"/>
      <c r="X36" s="1046"/>
      <c r="Y36" s="1046"/>
      <c r="Z36" s="1046"/>
      <c r="AA36" s="1047"/>
      <c r="AB36" s="367"/>
    </row>
    <row r="37" spans="2:28" s="372" customFormat="1" ht="30.75" customHeight="1" x14ac:dyDescent="0.2">
      <c r="B37" s="371"/>
      <c r="C37" s="2271" t="s">
        <v>623</v>
      </c>
      <c r="D37" s="2272"/>
      <c r="E37" s="2272"/>
      <c r="F37" s="2272"/>
      <c r="G37" s="2273"/>
      <c r="H37" s="159"/>
      <c r="I37" s="159"/>
      <c r="J37" s="226" t="e">
        <f>I37/H37</f>
        <v>#DIV/0!</v>
      </c>
      <c r="K37" s="2274"/>
      <c r="L37" s="2275"/>
      <c r="M37" s="2275"/>
      <c r="N37" s="2275"/>
      <c r="O37" s="2275"/>
      <c r="P37" s="2275"/>
      <c r="Q37" s="2275"/>
      <c r="R37" s="2275"/>
      <c r="S37" s="2275"/>
      <c r="T37" s="2275"/>
      <c r="U37" s="2275"/>
      <c r="V37" s="2275"/>
      <c r="W37" s="2275"/>
      <c r="X37" s="2275"/>
      <c r="Y37" s="2275"/>
      <c r="Z37" s="2275"/>
      <c r="AA37" s="2276"/>
      <c r="AB37" s="367"/>
    </row>
    <row r="38" spans="2:28" s="372" customFormat="1" ht="30.75" customHeight="1" x14ac:dyDescent="0.2">
      <c r="B38" s="371"/>
      <c r="C38" s="2271" t="s">
        <v>962</v>
      </c>
      <c r="D38" s="2272"/>
      <c r="E38" s="2272"/>
      <c r="F38" s="2272"/>
      <c r="G38" s="2273"/>
      <c r="H38" s="159"/>
      <c r="I38" s="159"/>
      <c r="J38" s="226" t="e">
        <f>I38/H38</f>
        <v>#DIV/0!</v>
      </c>
      <c r="K38" s="2274"/>
      <c r="L38" s="2275"/>
      <c r="M38" s="2275"/>
      <c r="N38" s="2275"/>
      <c r="O38" s="2275"/>
      <c r="P38" s="2275"/>
      <c r="Q38" s="2275"/>
      <c r="R38" s="2275"/>
      <c r="S38" s="2275"/>
      <c r="T38" s="2275"/>
      <c r="U38" s="2275"/>
      <c r="V38" s="2275"/>
      <c r="W38" s="2275"/>
      <c r="X38" s="2275"/>
      <c r="Y38" s="2275"/>
      <c r="Z38" s="2275"/>
      <c r="AA38" s="2276"/>
      <c r="AB38" s="367"/>
    </row>
    <row r="39" spans="2:28" s="372" customFormat="1" ht="26.25" customHeight="1" thickBot="1" x14ac:dyDescent="0.25">
      <c r="B39" s="371"/>
      <c r="C39" s="2271" t="s">
        <v>963</v>
      </c>
      <c r="D39" s="2272"/>
      <c r="E39" s="2272"/>
      <c r="F39" s="2272"/>
      <c r="G39" s="2273"/>
      <c r="H39" s="375"/>
      <c r="I39" s="375"/>
      <c r="J39" s="226" t="e">
        <f>I39/H39</f>
        <v>#DIV/0!</v>
      </c>
      <c r="K39" s="980"/>
      <c r="L39" s="981"/>
      <c r="M39" s="981"/>
      <c r="N39" s="981"/>
      <c r="O39" s="981"/>
      <c r="P39" s="981"/>
      <c r="Q39" s="981"/>
      <c r="R39" s="981"/>
      <c r="S39" s="981"/>
      <c r="T39" s="981"/>
      <c r="U39" s="981"/>
      <c r="V39" s="981"/>
      <c r="W39" s="981"/>
      <c r="X39" s="981"/>
      <c r="Y39" s="981"/>
      <c r="Z39" s="981"/>
      <c r="AA39" s="982"/>
      <c r="AB39" s="367"/>
    </row>
    <row r="40" spans="2:28" s="372" customFormat="1" ht="15.75" customHeight="1" thickBot="1" x14ac:dyDescent="0.3">
      <c r="B40" s="371"/>
      <c r="C40" s="908" t="s">
        <v>68</v>
      </c>
      <c r="D40" s="909"/>
      <c r="E40" s="909"/>
      <c r="F40" s="909"/>
      <c r="G40" s="910"/>
      <c r="H40" s="376">
        <f>SUM(H36:H39)</f>
        <v>13</v>
      </c>
      <c r="I40" s="376">
        <f>SUM(I36:I39)</f>
        <v>12</v>
      </c>
      <c r="J40" s="377">
        <f>I40/H40</f>
        <v>0.92307692307692313</v>
      </c>
      <c r="K40" s="911"/>
      <c r="L40" s="912"/>
      <c r="M40" s="912"/>
      <c r="N40" s="912"/>
      <c r="O40" s="912"/>
      <c r="P40" s="912"/>
      <c r="Q40" s="912"/>
      <c r="R40" s="912"/>
      <c r="S40" s="912"/>
      <c r="T40" s="912"/>
      <c r="U40" s="912"/>
      <c r="V40" s="912"/>
      <c r="W40" s="912"/>
      <c r="X40" s="912"/>
      <c r="Y40" s="912"/>
      <c r="Z40" s="912"/>
      <c r="AA40" s="913"/>
      <c r="AB40" s="367"/>
    </row>
    <row r="41" spans="2:28" s="372" customFormat="1" ht="9.75" customHeight="1" x14ac:dyDescent="0.2">
      <c r="B41" s="371"/>
      <c r="C41" s="366"/>
      <c r="D41" s="366"/>
      <c r="E41" s="366"/>
      <c r="F41" s="366"/>
      <c r="G41" s="366"/>
      <c r="H41" s="378"/>
      <c r="I41" s="378"/>
      <c r="J41" s="34"/>
      <c r="K41" s="366"/>
      <c r="L41" s="366"/>
      <c r="M41" s="366"/>
      <c r="N41" s="366"/>
      <c r="O41" s="366"/>
      <c r="P41" s="366"/>
      <c r="Q41" s="366"/>
      <c r="R41" s="366"/>
      <c r="S41" s="366"/>
      <c r="T41" s="366"/>
      <c r="U41" s="366"/>
      <c r="V41" s="366"/>
      <c r="W41" s="366"/>
      <c r="X41" s="366"/>
      <c r="Y41" s="366"/>
      <c r="Z41" s="366"/>
      <c r="AA41" s="366"/>
      <c r="AB41" s="367"/>
    </row>
    <row r="42" spans="2:28" s="372" customFormat="1" ht="11.25" customHeight="1" thickBot="1" x14ac:dyDescent="0.25">
      <c r="B42" s="371"/>
      <c r="C42" s="366"/>
      <c r="D42" s="366"/>
      <c r="E42" s="366"/>
      <c r="F42" s="366"/>
      <c r="G42" s="366"/>
      <c r="H42" s="378"/>
      <c r="I42" s="378"/>
      <c r="J42" s="34"/>
      <c r="K42" s="366"/>
      <c r="L42" s="366"/>
      <c r="M42" s="366"/>
      <c r="N42" s="366"/>
      <c r="O42" s="366"/>
      <c r="P42" s="366"/>
      <c r="Q42" s="366"/>
      <c r="R42" s="366"/>
      <c r="S42" s="366"/>
      <c r="T42" s="366"/>
      <c r="U42" s="366"/>
      <c r="V42" s="366"/>
      <c r="W42" s="366"/>
      <c r="X42" s="366"/>
      <c r="Y42" s="366"/>
      <c r="Z42" s="366"/>
      <c r="AA42" s="366"/>
      <c r="AB42" s="367"/>
    </row>
    <row r="43" spans="2:28" s="372" customFormat="1" x14ac:dyDescent="0.2">
      <c r="B43" s="371"/>
      <c r="C43" s="682" t="s">
        <v>69</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4"/>
      <c r="AB43" s="367"/>
    </row>
    <row r="44" spans="2:28" ht="1.1499999999999999" customHeight="1" thickBot="1" x14ac:dyDescent="0.25">
      <c r="B44" s="365"/>
      <c r="C44" s="685"/>
      <c r="D44" s="2285"/>
      <c r="E44" s="2285"/>
      <c r="F44" s="2285"/>
      <c r="G44" s="2285"/>
      <c r="H44" s="2285"/>
      <c r="I44" s="2285"/>
      <c r="J44" s="2285"/>
      <c r="K44" s="2285"/>
      <c r="L44" s="2285"/>
      <c r="M44" s="2285"/>
      <c r="N44" s="2285"/>
      <c r="O44" s="2285"/>
      <c r="P44" s="2285"/>
      <c r="Q44" s="2285"/>
      <c r="R44" s="2285"/>
      <c r="S44" s="2285"/>
      <c r="T44" s="2285"/>
      <c r="U44" s="2285"/>
      <c r="V44" s="2285"/>
      <c r="W44" s="2285"/>
      <c r="X44" s="2285"/>
      <c r="Y44" s="2285"/>
      <c r="Z44" s="2285"/>
      <c r="AA44" s="687"/>
      <c r="AB44" s="367"/>
    </row>
    <row r="45" spans="2:28" x14ac:dyDescent="0.2">
      <c r="B45" s="365"/>
      <c r="C45" s="2286"/>
      <c r="D45" s="2287"/>
      <c r="E45" s="2287"/>
      <c r="F45" s="2287"/>
      <c r="G45" s="2287"/>
      <c r="H45" s="2287"/>
      <c r="I45" s="2287"/>
      <c r="J45" s="2287"/>
      <c r="K45" s="2287"/>
      <c r="L45" s="2287"/>
      <c r="M45" s="2287"/>
      <c r="N45" s="2287"/>
      <c r="O45" s="2287"/>
      <c r="P45" s="2287"/>
      <c r="Q45" s="2287"/>
      <c r="R45" s="2287"/>
      <c r="S45" s="2287"/>
      <c r="T45" s="2287"/>
      <c r="U45" s="2287"/>
      <c r="V45" s="2287"/>
      <c r="W45" s="2287"/>
      <c r="X45" s="2287"/>
      <c r="Y45" s="2287"/>
      <c r="Z45" s="2287"/>
      <c r="AA45" s="2288"/>
      <c r="AB45" s="367"/>
    </row>
    <row r="46" spans="2:28" x14ac:dyDescent="0.2">
      <c r="B46" s="365"/>
      <c r="C46" s="2289"/>
      <c r="D46" s="2290"/>
      <c r="E46" s="2290"/>
      <c r="F46" s="2290"/>
      <c r="G46" s="2290"/>
      <c r="H46" s="2290"/>
      <c r="I46" s="2290"/>
      <c r="J46" s="2290"/>
      <c r="K46" s="2290"/>
      <c r="L46" s="2290"/>
      <c r="M46" s="2290"/>
      <c r="N46" s="2290"/>
      <c r="O46" s="2290"/>
      <c r="P46" s="2290"/>
      <c r="Q46" s="2290"/>
      <c r="R46" s="2290"/>
      <c r="S46" s="2290"/>
      <c r="T46" s="2290"/>
      <c r="U46" s="2290"/>
      <c r="V46" s="2290"/>
      <c r="W46" s="2290"/>
      <c r="X46" s="2290"/>
      <c r="Y46" s="2290"/>
      <c r="Z46" s="2290"/>
      <c r="AA46" s="2291"/>
      <c r="AB46" s="367"/>
    </row>
    <row r="47" spans="2:28" x14ac:dyDescent="0.2">
      <c r="B47" s="365"/>
      <c r="C47" s="2289"/>
      <c r="D47" s="2290"/>
      <c r="E47" s="2290"/>
      <c r="F47" s="2290"/>
      <c r="G47" s="2290"/>
      <c r="H47" s="2290"/>
      <c r="I47" s="2290"/>
      <c r="J47" s="2290"/>
      <c r="K47" s="2290"/>
      <c r="L47" s="2290"/>
      <c r="M47" s="2290"/>
      <c r="N47" s="2290"/>
      <c r="O47" s="2290"/>
      <c r="P47" s="2290"/>
      <c r="Q47" s="2290"/>
      <c r="R47" s="2290"/>
      <c r="S47" s="2290"/>
      <c r="T47" s="2290"/>
      <c r="U47" s="2290"/>
      <c r="V47" s="2290"/>
      <c r="W47" s="2290"/>
      <c r="X47" s="2290"/>
      <c r="Y47" s="2290"/>
      <c r="Z47" s="2290"/>
      <c r="AA47" s="2291"/>
      <c r="AB47" s="367"/>
    </row>
    <row r="48" spans="2:28" x14ac:dyDescent="0.2">
      <c r="B48" s="365"/>
      <c r="C48" s="2289"/>
      <c r="D48" s="2290"/>
      <c r="E48" s="2290"/>
      <c r="F48" s="2290"/>
      <c r="G48" s="2290"/>
      <c r="H48" s="2290"/>
      <c r="I48" s="2290"/>
      <c r="J48" s="2290"/>
      <c r="K48" s="2290"/>
      <c r="L48" s="2290"/>
      <c r="M48" s="2290"/>
      <c r="N48" s="2290"/>
      <c r="O48" s="2290"/>
      <c r="P48" s="2290"/>
      <c r="Q48" s="2290"/>
      <c r="R48" s="2290"/>
      <c r="S48" s="2290"/>
      <c r="T48" s="2290"/>
      <c r="U48" s="2290"/>
      <c r="V48" s="2290"/>
      <c r="W48" s="2290"/>
      <c r="X48" s="2290"/>
      <c r="Y48" s="2290"/>
      <c r="Z48" s="2290"/>
      <c r="AA48" s="2291"/>
      <c r="AB48" s="367"/>
    </row>
    <row r="49" spans="1:28" x14ac:dyDescent="0.2">
      <c r="B49" s="365"/>
      <c r="C49" s="2289"/>
      <c r="D49" s="2290"/>
      <c r="E49" s="2290"/>
      <c r="F49" s="2290"/>
      <c r="G49" s="2290"/>
      <c r="H49" s="2290"/>
      <c r="I49" s="2290"/>
      <c r="J49" s="2290"/>
      <c r="K49" s="2290"/>
      <c r="L49" s="2290"/>
      <c r="M49" s="2290"/>
      <c r="N49" s="2290"/>
      <c r="O49" s="2290"/>
      <c r="P49" s="2290"/>
      <c r="Q49" s="2290"/>
      <c r="R49" s="2290"/>
      <c r="S49" s="2290"/>
      <c r="T49" s="2290"/>
      <c r="U49" s="2290"/>
      <c r="V49" s="2290"/>
      <c r="W49" s="2290"/>
      <c r="X49" s="2290"/>
      <c r="Y49" s="2290"/>
      <c r="Z49" s="2290"/>
      <c r="AA49" s="2291"/>
      <c r="AB49" s="367"/>
    </row>
    <row r="50" spans="1:28" x14ac:dyDescent="0.2">
      <c r="B50" s="365"/>
      <c r="C50" s="2289"/>
      <c r="D50" s="2290"/>
      <c r="E50" s="2290"/>
      <c r="F50" s="2290"/>
      <c r="G50" s="2290"/>
      <c r="H50" s="2290"/>
      <c r="I50" s="2290"/>
      <c r="J50" s="2290"/>
      <c r="K50" s="2290"/>
      <c r="L50" s="2290"/>
      <c r="M50" s="2290"/>
      <c r="N50" s="2290"/>
      <c r="O50" s="2290"/>
      <c r="P50" s="2290"/>
      <c r="Q50" s="2290"/>
      <c r="R50" s="2290"/>
      <c r="S50" s="2290"/>
      <c r="T50" s="2290"/>
      <c r="U50" s="2290"/>
      <c r="V50" s="2290"/>
      <c r="W50" s="2290"/>
      <c r="X50" s="2290"/>
      <c r="Y50" s="2290"/>
      <c r="Z50" s="2290"/>
      <c r="AA50" s="2291"/>
      <c r="AB50" s="367"/>
    </row>
    <row r="51" spans="1:28" ht="90" customHeight="1" thickBot="1" x14ac:dyDescent="0.25">
      <c r="B51" s="365"/>
      <c r="C51" s="2292"/>
      <c r="D51" s="2293"/>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2294"/>
      <c r="AB51" s="367"/>
    </row>
    <row r="52" spans="1:28" ht="9" customHeight="1" x14ac:dyDescent="0.2">
      <c r="B52" s="379"/>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1"/>
    </row>
    <row r="53" spans="1:28" ht="6" customHeight="1" thickBot="1" x14ac:dyDescent="0.25">
      <c r="B53" s="382"/>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4"/>
    </row>
    <row r="54" spans="1:28" ht="15.75" x14ac:dyDescent="0.2">
      <c r="B54" s="385"/>
      <c r="C54" s="697" t="s">
        <v>45</v>
      </c>
      <c r="D54" s="698"/>
      <c r="E54" s="698"/>
      <c r="F54" s="698"/>
      <c r="G54" s="699"/>
      <c r="H54" s="697" t="s">
        <v>71</v>
      </c>
      <c r="I54" s="699"/>
      <c r="J54" s="697" t="s">
        <v>72</v>
      </c>
      <c r="K54" s="698"/>
      <c r="L54" s="698"/>
      <c r="M54" s="699"/>
      <c r="N54" s="697" t="s">
        <v>106</v>
      </c>
      <c r="O54" s="698"/>
      <c r="P54" s="698"/>
      <c r="Q54" s="698"/>
      <c r="R54" s="698"/>
      <c r="S54" s="698"/>
      <c r="T54" s="698"/>
      <c r="U54" s="699"/>
      <c r="V54" s="703" t="s">
        <v>74</v>
      </c>
      <c r="W54" s="703"/>
      <c r="X54" s="703"/>
      <c r="Y54" s="703"/>
      <c r="Z54" s="703"/>
      <c r="AA54" s="704"/>
      <c r="AB54" s="42"/>
    </row>
    <row r="55" spans="1:28" ht="10.9" customHeight="1" thickBot="1" x14ac:dyDescent="0.25">
      <c r="A55" s="351"/>
      <c r="B55" s="43"/>
      <c r="C55" s="700"/>
      <c r="D55" s="2295"/>
      <c r="E55" s="2295"/>
      <c r="F55" s="2295"/>
      <c r="G55" s="702"/>
      <c r="H55" s="700"/>
      <c r="I55" s="702"/>
      <c r="J55" s="700"/>
      <c r="K55" s="2295"/>
      <c r="L55" s="2295"/>
      <c r="M55" s="702"/>
      <c r="N55" s="700"/>
      <c r="O55" s="2295"/>
      <c r="P55" s="2295"/>
      <c r="Q55" s="2295"/>
      <c r="R55" s="2295"/>
      <c r="S55" s="2295"/>
      <c r="T55" s="2295"/>
      <c r="U55" s="702"/>
      <c r="V55" s="2296"/>
      <c r="W55" s="2296"/>
      <c r="X55" s="2296"/>
      <c r="Y55" s="2296"/>
      <c r="Z55" s="2296"/>
      <c r="AA55" s="706"/>
      <c r="AB55" s="42"/>
    </row>
    <row r="56" spans="1:28" ht="16.5" hidden="1" thickBot="1" x14ac:dyDescent="0.25">
      <c r="A56" s="351"/>
      <c r="B56" s="43"/>
      <c r="C56" s="700"/>
      <c r="D56" s="2295"/>
      <c r="E56" s="2295"/>
      <c r="F56" s="2295"/>
      <c r="G56" s="702"/>
      <c r="H56" s="700"/>
      <c r="I56" s="702"/>
      <c r="J56" s="700"/>
      <c r="K56" s="2295"/>
      <c r="L56" s="2295"/>
      <c r="M56" s="702"/>
      <c r="N56" s="807"/>
      <c r="O56" s="808"/>
      <c r="P56" s="808"/>
      <c r="Q56" s="808"/>
      <c r="R56" s="808"/>
      <c r="S56" s="808"/>
      <c r="T56" s="808"/>
      <c r="U56" s="809"/>
      <c r="V56" s="810"/>
      <c r="W56" s="810"/>
      <c r="X56" s="810"/>
      <c r="Y56" s="810"/>
      <c r="Z56" s="810"/>
      <c r="AA56" s="811"/>
      <c r="AB56" s="42"/>
    </row>
    <row r="57" spans="1:28" ht="51" customHeight="1" thickBot="1" x14ac:dyDescent="0.25">
      <c r="B57" s="385"/>
      <c r="C57" s="2297" t="s">
        <v>964</v>
      </c>
      <c r="D57" s="2298"/>
      <c r="E57" s="2298"/>
      <c r="F57" s="2298"/>
      <c r="G57" s="2298"/>
      <c r="H57" s="2299">
        <v>0.88</v>
      </c>
      <c r="I57" s="2300"/>
      <c r="J57" s="2301" t="s">
        <v>965</v>
      </c>
      <c r="K57" s="2302"/>
      <c r="L57" s="2302"/>
      <c r="M57" s="2302"/>
      <c r="N57" s="2303" t="s">
        <v>93</v>
      </c>
      <c r="O57" s="2304"/>
      <c r="P57" s="2304"/>
      <c r="Q57" s="2304"/>
      <c r="R57" s="2304"/>
      <c r="S57" s="2304"/>
      <c r="T57" s="2304"/>
      <c r="U57" s="2305"/>
      <c r="V57" s="2306" t="s">
        <v>966</v>
      </c>
      <c r="W57" s="2307"/>
      <c r="X57" s="2307"/>
      <c r="Y57" s="2307"/>
      <c r="Z57" s="2307"/>
      <c r="AA57" s="2308"/>
      <c r="AB57" s="386"/>
    </row>
    <row r="58" spans="1:28" ht="54" customHeight="1" x14ac:dyDescent="0.2">
      <c r="B58" s="385"/>
      <c r="C58" s="2309"/>
      <c r="D58" s="2300"/>
      <c r="E58" s="2300"/>
      <c r="F58" s="2300"/>
      <c r="G58" s="2300"/>
      <c r="H58" s="2310"/>
      <c r="I58" s="2310"/>
      <c r="J58" s="2310"/>
      <c r="K58" s="2310"/>
      <c r="L58" s="2310"/>
      <c r="M58" s="2310"/>
      <c r="N58" s="2311"/>
      <c r="O58" s="2312"/>
      <c r="P58" s="2312"/>
      <c r="Q58" s="2312"/>
      <c r="R58" s="2312"/>
      <c r="S58" s="2312"/>
      <c r="T58" s="2312"/>
      <c r="U58" s="2313"/>
      <c r="V58" s="2314"/>
      <c r="W58" s="2315"/>
      <c r="X58" s="2315"/>
      <c r="Y58" s="2315"/>
      <c r="Z58" s="2315"/>
      <c r="AA58" s="2316"/>
      <c r="AB58" s="386"/>
    </row>
    <row r="59" spans="1:28" x14ac:dyDescent="0.2">
      <c r="B59" s="385"/>
      <c r="C59" s="2317"/>
      <c r="D59" s="2310"/>
      <c r="E59" s="2310"/>
      <c r="F59" s="2310"/>
      <c r="G59" s="2310"/>
      <c r="H59" s="2310"/>
      <c r="I59" s="2310"/>
      <c r="J59" s="2310"/>
      <c r="K59" s="2310"/>
      <c r="L59" s="2310"/>
      <c r="M59" s="2310"/>
      <c r="N59" s="2311"/>
      <c r="O59" s="2312"/>
      <c r="P59" s="2312"/>
      <c r="Q59" s="2312"/>
      <c r="R59" s="2312"/>
      <c r="S59" s="2312"/>
      <c r="T59" s="2312"/>
      <c r="U59" s="2313"/>
      <c r="V59" s="2311"/>
      <c r="W59" s="2312"/>
      <c r="X59" s="2312"/>
      <c r="Y59" s="2312"/>
      <c r="Z59" s="2312"/>
      <c r="AA59" s="2318"/>
      <c r="AB59" s="386"/>
    </row>
    <row r="60" spans="1:28" x14ac:dyDescent="0.2">
      <c r="B60" s="385"/>
      <c r="C60" s="2317"/>
      <c r="D60" s="2310"/>
      <c r="E60" s="2310"/>
      <c r="F60" s="2310"/>
      <c r="G60" s="2310"/>
      <c r="H60" s="2310"/>
      <c r="I60" s="2310"/>
      <c r="J60" s="2310"/>
      <c r="K60" s="2310"/>
      <c r="L60" s="2310"/>
      <c r="M60" s="2310"/>
      <c r="N60" s="2311"/>
      <c r="O60" s="2312"/>
      <c r="P60" s="2312"/>
      <c r="Q60" s="2312"/>
      <c r="R60" s="2312"/>
      <c r="S60" s="2312"/>
      <c r="T60" s="2312"/>
      <c r="U60" s="2313"/>
      <c r="V60" s="2311"/>
      <c r="W60" s="2312"/>
      <c r="X60" s="2312"/>
      <c r="Y60" s="2312"/>
      <c r="Z60" s="2312"/>
      <c r="AA60" s="2318"/>
      <c r="AB60" s="386"/>
    </row>
    <row r="61" spans="1:28" x14ac:dyDescent="0.2">
      <c r="B61" s="385"/>
      <c r="C61" s="2317"/>
      <c r="D61" s="2310"/>
      <c r="E61" s="2310"/>
      <c r="F61" s="2310"/>
      <c r="G61" s="2310"/>
      <c r="H61" s="2310"/>
      <c r="I61" s="2310"/>
      <c r="J61" s="2310"/>
      <c r="K61" s="2310"/>
      <c r="L61" s="2310"/>
      <c r="M61" s="2310"/>
      <c r="N61" s="2311"/>
      <c r="O61" s="2312"/>
      <c r="P61" s="2312"/>
      <c r="Q61" s="2312"/>
      <c r="R61" s="2312"/>
      <c r="S61" s="2312"/>
      <c r="T61" s="2312"/>
      <c r="U61" s="2313"/>
      <c r="V61" s="2311"/>
      <c r="W61" s="2312"/>
      <c r="X61" s="2312"/>
      <c r="Y61" s="2312"/>
      <c r="Z61" s="2312"/>
      <c r="AA61" s="2318"/>
      <c r="AB61" s="386"/>
    </row>
    <row r="62" spans="1:28" x14ac:dyDescent="0.2">
      <c r="B62" s="387"/>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8"/>
    </row>
    <row r="101" ht="6" customHeight="1" x14ac:dyDescent="0.2"/>
  </sheetData>
  <mergeCells count="102">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9"/>
  <sheetViews>
    <sheetView view="pageBreakPreview" topLeftCell="A30" zoomScaleNormal="100" zoomScaleSheetLayoutView="100" zoomScalePageLayoutView="70" workbookViewId="0">
      <selection activeCell="I10" sqref="I10:Q11"/>
    </sheetView>
  </sheetViews>
  <sheetFormatPr baseColWidth="10" defaultColWidth="3.7109375" defaultRowHeight="14.25" x14ac:dyDescent="0.2"/>
  <cols>
    <col min="1" max="1" width="3.7109375" style="353"/>
    <col min="2" max="2" width="2.85546875" style="353" customWidth="1"/>
    <col min="3" max="6" width="2.7109375" style="353" customWidth="1"/>
    <col min="7" max="7" width="4.28515625" style="353" customWidth="1"/>
    <col min="8" max="8" width="14.28515625" style="353" customWidth="1"/>
    <col min="9" max="9" width="14.5703125" style="353" customWidth="1"/>
    <col min="10" max="10" width="15" style="353" customWidth="1"/>
    <col min="11" max="12" width="3.42578125" style="353" customWidth="1"/>
    <col min="13" max="15" width="2.7109375" style="353" customWidth="1"/>
    <col min="16" max="16" width="3.42578125" style="353" customWidth="1"/>
    <col min="17" max="17" width="3.5703125" style="353" customWidth="1"/>
    <col min="18" max="18" width="3.7109375" style="353"/>
    <col min="19" max="19" width="3.28515625" style="353" customWidth="1"/>
    <col min="20" max="20" width="7.42578125" style="353" customWidth="1"/>
    <col min="21" max="21" width="3.5703125" style="353" customWidth="1"/>
    <col min="22" max="22" width="3.7109375" style="353"/>
    <col min="23" max="25" width="5" style="353" customWidth="1"/>
    <col min="26" max="26" width="6.7109375" style="353" customWidth="1"/>
    <col min="27" max="27" width="4.140625" style="353" customWidth="1"/>
    <col min="28" max="28" width="2" style="353" customWidth="1"/>
    <col min="29" max="16384" width="3.7109375" style="353"/>
  </cols>
  <sheetData>
    <row r="1" spans="1:28" ht="15" thickBot="1" x14ac:dyDescent="0.25">
      <c r="A1" s="351"/>
      <c r="B1" s="352"/>
      <c r="C1" s="352"/>
      <c r="D1" s="352"/>
      <c r="E1" s="352"/>
      <c r="F1" s="352"/>
    </row>
    <row r="2" spans="1:28" ht="45.75" customHeight="1" x14ac:dyDescent="0.2">
      <c r="A2" s="351"/>
      <c r="B2" s="2232"/>
      <c r="C2" s="2233"/>
      <c r="D2" s="2233"/>
      <c r="E2" s="2233"/>
      <c r="F2" s="2233"/>
      <c r="G2" s="2233"/>
      <c r="H2" s="2238" t="s">
        <v>0</v>
      </c>
      <c r="I2" s="2238"/>
      <c r="J2" s="2238"/>
      <c r="K2" s="2238"/>
      <c r="L2" s="2238"/>
      <c r="M2" s="2238"/>
      <c r="N2" s="2238"/>
      <c r="O2" s="2238"/>
      <c r="P2" s="2238"/>
      <c r="Q2" s="2238"/>
      <c r="R2" s="2238"/>
      <c r="S2" s="2238"/>
      <c r="T2" s="2238"/>
      <c r="U2" s="2238"/>
      <c r="V2" s="2238"/>
      <c r="W2" s="2238"/>
      <c r="X2" s="2238"/>
      <c r="Y2" s="2238"/>
      <c r="Z2" s="2238"/>
      <c r="AA2" s="2238"/>
      <c r="AB2" s="2239"/>
    </row>
    <row r="3" spans="1:28" ht="15" x14ac:dyDescent="0.2">
      <c r="A3" s="351"/>
      <c r="B3" s="2234"/>
      <c r="C3" s="2235"/>
      <c r="D3" s="2235"/>
      <c r="E3" s="2235"/>
      <c r="F3" s="2235"/>
      <c r="G3" s="2235"/>
      <c r="H3" s="2240" t="s">
        <v>1</v>
      </c>
      <c r="I3" s="2240"/>
      <c r="J3" s="2240"/>
      <c r="K3" s="2240"/>
      <c r="L3" s="2240"/>
      <c r="M3" s="2240"/>
      <c r="N3" s="2240"/>
      <c r="O3" s="2240"/>
      <c r="P3" s="2240" t="s">
        <v>2</v>
      </c>
      <c r="Q3" s="2240"/>
      <c r="R3" s="2240"/>
      <c r="S3" s="2240"/>
      <c r="T3" s="2240"/>
      <c r="U3" s="2240"/>
      <c r="V3" s="2240"/>
      <c r="W3" s="2240"/>
      <c r="X3" s="2240"/>
      <c r="Y3" s="2240"/>
      <c r="Z3" s="2240"/>
      <c r="AA3" s="2240"/>
      <c r="AB3" s="2241"/>
    </row>
    <row r="4" spans="1:28" ht="15.75" thickBot="1" x14ac:dyDescent="0.25">
      <c r="A4" s="351"/>
      <c r="B4" s="2236"/>
      <c r="C4" s="2237"/>
      <c r="D4" s="2237"/>
      <c r="E4" s="2237"/>
      <c r="F4" s="2237"/>
      <c r="G4" s="2237"/>
      <c r="H4" s="2242" t="s">
        <v>3</v>
      </c>
      <c r="I4" s="2242"/>
      <c r="J4" s="2242"/>
      <c r="K4" s="2242"/>
      <c r="L4" s="2242"/>
      <c r="M4" s="2242"/>
      <c r="N4" s="2242"/>
      <c r="O4" s="2242"/>
      <c r="P4" s="2242"/>
      <c r="Q4" s="2242"/>
      <c r="R4" s="2242"/>
      <c r="S4" s="2242"/>
      <c r="T4" s="2242"/>
      <c r="U4" s="2242"/>
      <c r="V4" s="2242"/>
      <c r="W4" s="2242"/>
      <c r="X4" s="2242"/>
      <c r="Y4" s="2242"/>
      <c r="Z4" s="2242"/>
      <c r="AA4" s="2242"/>
      <c r="AB4" s="2243"/>
    </row>
    <row r="5" spans="1:28" ht="15" x14ac:dyDescent="0.2">
      <c r="A5" s="351"/>
      <c r="B5" s="351"/>
      <c r="C5" s="351"/>
      <c r="D5" s="351"/>
      <c r="E5" s="351"/>
      <c r="F5" s="351"/>
      <c r="G5" s="351"/>
      <c r="H5" s="354"/>
      <c r="I5" s="354"/>
      <c r="J5" s="354"/>
      <c r="K5" s="354"/>
      <c r="L5" s="354"/>
      <c r="M5" s="354"/>
      <c r="N5" s="354"/>
      <c r="O5" s="354"/>
      <c r="P5" s="354"/>
      <c r="Q5" s="354"/>
      <c r="R5" s="354"/>
      <c r="S5" s="354"/>
      <c r="T5" s="354"/>
      <c r="U5" s="354"/>
      <c r="V5" s="354"/>
      <c r="W5" s="354"/>
      <c r="X5" s="354"/>
      <c r="Y5" s="354"/>
      <c r="Z5" s="354"/>
      <c r="AA5" s="354"/>
      <c r="AB5" s="354"/>
    </row>
    <row r="6" spans="1:28" ht="15.75" thickBot="1" x14ac:dyDescent="0.25">
      <c r="B6" s="355"/>
      <c r="C6" s="356"/>
      <c r="D6" s="356"/>
      <c r="E6" s="356"/>
      <c r="F6" s="356"/>
      <c r="G6" s="356"/>
      <c r="H6" s="356"/>
      <c r="I6" s="357"/>
      <c r="J6" s="357"/>
      <c r="K6" s="357"/>
      <c r="L6" s="357"/>
      <c r="M6" s="357"/>
      <c r="N6" s="357"/>
      <c r="O6" s="357"/>
      <c r="P6" s="357"/>
      <c r="Q6" s="357"/>
      <c r="R6" s="358"/>
      <c r="S6" s="358"/>
      <c r="T6" s="358"/>
      <c r="U6" s="358"/>
      <c r="V6" s="358"/>
      <c r="W6" s="356"/>
      <c r="X6" s="356"/>
      <c r="Y6" s="356"/>
      <c r="Z6" s="356"/>
      <c r="AA6" s="356"/>
      <c r="AB6" s="359"/>
    </row>
    <row r="7" spans="1:28" ht="15" customHeight="1" x14ac:dyDescent="0.2">
      <c r="B7" s="360"/>
      <c r="C7" s="599" t="s">
        <v>4</v>
      </c>
      <c r="D7" s="600"/>
      <c r="E7" s="600"/>
      <c r="F7" s="600"/>
      <c r="G7" s="600"/>
      <c r="H7" s="601"/>
      <c r="I7" s="773" t="s">
        <v>949</v>
      </c>
      <c r="J7" s="774"/>
      <c r="K7" s="774"/>
      <c r="L7" s="774"/>
      <c r="M7" s="774"/>
      <c r="N7" s="774"/>
      <c r="O7" s="774"/>
      <c r="P7" s="774"/>
      <c r="Q7" s="774"/>
      <c r="R7" s="774"/>
      <c r="S7" s="774"/>
      <c r="T7" s="774"/>
      <c r="U7" s="774"/>
      <c r="V7" s="774"/>
      <c r="W7" s="774"/>
      <c r="X7" s="774"/>
      <c r="Y7" s="774"/>
      <c r="Z7" s="774"/>
      <c r="AA7" s="775"/>
      <c r="AB7" s="361"/>
    </row>
    <row r="8" spans="1:28" ht="5.45" customHeight="1" thickBot="1" x14ac:dyDescent="0.25">
      <c r="B8" s="360"/>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361"/>
    </row>
    <row r="9" spans="1:28" ht="9" customHeight="1" thickBot="1" x14ac:dyDescent="0.25">
      <c r="B9" s="360"/>
      <c r="C9" s="362"/>
      <c r="D9" s="362"/>
      <c r="E9" s="362"/>
      <c r="F9" s="362"/>
      <c r="G9" s="362"/>
      <c r="H9" s="362"/>
      <c r="I9" s="363"/>
      <c r="J9" s="363"/>
      <c r="K9" s="363"/>
      <c r="L9" s="363"/>
      <c r="M9" s="363"/>
      <c r="N9" s="363"/>
      <c r="O9" s="363"/>
      <c r="P9" s="363"/>
      <c r="Q9" s="363"/>
      <c r="R9" s="364"/>
      <c r="S9" s="364"/>
      <c r="T9" s="364"/>
      <c r="U9" s="364"/>
      <c r="V9" s="364"/>
      <c r="W9" s="362"/>
      <c r="X9" s="362"/>
      <c r="Y9" s="362"/>
      <c r="Z9" s="362"/>
      <c r="AA9" s="362"/>
      <c r="AB9" s="361"/>
    </row>
    <row r="10" spans="1:28" ht="15" customHeight="1" thickBot="1" x14ac:dyDescent="0.25">
      <c r="B10" s="360"/>
      <c r="C10" s="599" t="s">
        <v>6</v>
      </c>
      <c r="D10" s="600"/>
      <c r="E10" s="600"/>
      <c r="F10" s="600"/>
      <c r="G10" s="600"/>
      <c r="H10" s="601"/>
      <c r="I10" s="2220" t="s">
        <v>967</v>
      </c>
      <c r="J10" s="2221"/>
      <c r="K10" s="2221"/>
      <c r="L10" s="2221"/>
      <c r="M10" s="2221"/>
      <c r="N10" s="2221"/>
      <c r="O10" s="2221"/>
      <c r="P10" s="2221"/>
      <c r="Q10" s="2222"/>
      <c r="R10" s="620" t="s">
        <v>8</v>
      </c>
      <c r="S10" s="621"/>
      <c r="T10" s="621"/>
      <c r="U10" s="622"/>
      <c r="V10" s="574" t="s">
        <v>9</v>
      </c>
      <c r="W10" s="575"/>
      <c r="X10" s="575"/>
      <c r="Y10" s="575"/>
      <c r="Z10" s="575"/>
      <c r="AA10" s="576"/>
      <c r="AB10" s="361"/>
    </row>
    <row r="11" spans="1:28" ht="14.45" customHeight="1" thickBot="1" x14ac:dyDescent="0.25">
      <c r="B11" s="360"/>
      <c r="C11" s="602"/>
      <c r="D11" s="603"/>
      <c r="E11" s="603"/>
      <c r="F11" s="603"/>
      <c r="G11" s="603"/>
      <c r="H11" s="604"/>
      <c r="I11" s="2223"/>
      <c r="J11" s="2224"/>
      <c r="K11" s="2224"/>
      <c r="L11" s="2224"/>
      <c r="M11" s="2224"/>
      <c r="N11" s="2224"/>
      <c r="O11" s="2224"/>
      <c r="P11" s="2224"/>
      <c r="Q11" s="2225"/>
      <c r="R11" s="2226" t="s">
        <v>968</v>
      </c>
      <c r="S11" s="2227"/>
      <c r="T11" s="2227"/>
      <c r="U11" s="2228"/>
      <c r="V11" s="2229">
        <v>5</v>
      </c>
      <c r="W11" s="2230"/>
      <c r="X11" s="2230"/>
      <c r="Y11" s="2230"/>
      <c r="Z11" s="2230"/>
      <c r="AA11" s="2231"/>
      <c r="AB11" s="361"/>
    </row>
    <row r="12" spans="1:28" ht="10.9" customHeight="1" thickBot="1" x14ac:dyDescent="0.25">
      <c r="B12" s="365"/>
      <c r="C12" s="366"/>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7"/>
    </row>
    <row r="13" spans="1:28" ht="15" customHeight="1" x14ac:dyDescent="0.2">
      <c r="B13" s="365"/>
      <c r="C13" s="599" t="s">
        <v>11</v>
      </c>
      <c r="D13" s="600"/>
      <c r="E13" s="600"/>
      <c r="F13" s="600"/>
      <c r="G13" s="600"/>
      <c r="H13" s="601"/>
      <c r="I13" s="605" t="s">
        <v>969</v>
      </c>
      <c r="J13" s="606"/>
      <c r="K13" s="606"/>
      <c r="L13" s="606"/>
      <c r="M13" s="606"/>
      <c r="N13" s="606"/>
      <c r="O13" s="606"/>
      <c r="P13" s="606"/>
      <c r="Q13" s="606"/>
      <c r="R13" s="606"/>
      <c r="S13" s="607"/>
      <c r="T13" s="599" t="s">
        <v>13</v>
      </c>
      <c r="U13" s="600"/>
      <c r="V13" s="600"/>
      <c r="W13" s="600"/>
      <c r="X13" s="600"/>
      <c r="Y13" s="600"/>
      <c r="Z13" s="600"/>
      <c r="AA13" s="601"/>
      <c r="AB13" s="367"/>
    </row>
    <row r="14" spans="1:28" ht="23.45" customHeight="1" thickBot="1" x14ac:dyDescent="0.25">
      <c r="B14" s="365"/>
      <c r="C14" s="602"/>
      <c r="D14" s="603"/>
      <c r="E14" s="603"/>
      <c r="F14" s="603"/>
      <c r="G14" s="603"/>
      <c r="H14" s="604"/>
      <c r="I14" s="608"/>
      <c r="J14" s="609"/>
      <c r="K14" s="609"/>
      <c r="L14" s="609"/>
      <c r="M14" s="609"/>
      <c r="N14" s="609"/>
      <c r="O14" s="609"/>
      <c r="P14" s="609"/>
      <c r="Q14" s="609"/>
      <c r="R14" s="609"/>
      <c r="S14" s="610"/>
      <c r="T14" s="2256" t="s">
        <v>14</v>
      </c>
      <c r="U14" s="2257"/>
      <c r="V14" s="2257"/>
      <c r="W14" s="2257"/>
      <c r="X14" s="2257"/>
      <c r="Y14" s="2257"/>
      <c r="Z14" s="2257"/>
      <c r="AA14" s="2258"/>
      <c r="AB14" s="367"/>
    </row>
    <row r="15" spans="1:28" ht="9.6" customHeight="1" thickBot="1" x14ac:dyDescent="0.25">
      <c r="B15" s="365"/>
      <c r="C15" s="366"/>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7"/>
    </row>
    <row r="16" spans="1:28" ht="40.9" customHeight="1" thickBot="1" x14ac:dyDescent="0.25">
      <c r="B16" s="365"/>
      <c r="C16" s="558" t="s">
        <v>15</v>
      </c>
      <c r="D16" s="559"/>
      <c r="E16" s="559"/>
      <c r="F16" s="559"/>
      <c r="G16" s="559"/>
      <c r="H16" s="560"/>
      <c r="I16" s="2244" t="s">
        <v>970</v>
      </c>
      <c r="J16" s="2245"/>
      <c r="K16" s="2245"/>
      <c r="L16" s="2245"/>
      <c r="M16" s="2245"/>
      <c r="N16" s="2245"/>
      <c r="O16" s="2245"/>
      <c r="P16" s="2245"/>
      <c r="Q16" s="2245"/>
      <c r="R16" s="2245"/>
      <c r="S16" s="2245"/>
      <c r="T16" s="2245"/>
      <c r="U16" s="2245"/>
      <c r="V16" s="2245"/>
      <c r="W16" s="2245"/>
      <c r="X16" s="2245"/>
      <c r="Y16" s="2245"/>
      <c r="Z16" s="2245"/>
      <c r="AA16" s="2246"/>
      <c r="AB16" s="367"/>
    </row>
    <row r="17" spans="2:28" ht="8.4499999999999993" customHeight="1" thickBot="1" x14ac:dyDescent="0.25">
      <c r="B17" s="365"/>
      <c r="C17" s="364"/>
      <c r="D17" s="364"/>
      <c r="E17" s="364"/>
      <c r="F17" s="364"/>
      <c r="G17" s="364"/>
      <c r="H17" s="364"/>
      <c r="I17" s="368"/>
      <c r="J17" s="368"/>
      <c r="K17" s="368"/>
      <c r="L17" s="368"/>
      <c r="M17" s="368"/>
      <c r="N17" s="368"/>
      <c r="O17" s="368"/>
      <c r="P17" s="368"/>
      <c r="Q17" s="368"/>
      <c r="R17" s="368"/>
      <c r="S17" s="368"/>
      <c r="T17" s="368"/>
      <c r="U17" s="368"/>
      <c r="V17" s="368"/>
      <c r="W17" s="368"/>
      <c r="X17" s="368"/>
      <c r="Y17" s="368"/>
      <c r="Z17" s="368"/>
      <c r="AA17" s="368"/>
      <c r="AB17" s="367"/>
    </row>
    <row r="18" spans="2:28" ht="60" customHeight="1" thickBot="1" x14ac:dyDescent="0.25">
      <c r="B18" s="365"/>
      <c r="C18" s="558" t="s">
        <v>17</v>
      </c>
      <c r="D18" s="559"/>
      <c r="E18" s="559"/>
      <c r="F18" s="559"/>
      <c r="G18" s="559"/>
      <c r="H18" s="560"/>
      <c r="I18" s="2244" t="s">
        <v>971</v>
      </c>
      <c r="J18" s="2245"/>
      <c r="K18" s="2245"/>
      <c r="L18" s="2245"/>
      <c r="M18" s="2245"/>
      <c r="N18" s="2245"/>
      <c r="O18" s="2245"/>
      <c r="P18" s="2245"/>
      <c r="Q18" s="2245"/>
      <c r="R18" s="2245"/>
      <c r="S18" s="2245"/>
      <c r="T18" s="2245"/>
      <c r="U18" s="2245"/>
      <c r="V18" s="2245"/>
      <c r="W18" s="2245"/>
      <c r="X18" s="2245"/>
      <c r="Y18" s="2245"/>
      <c r="Z18" s="2245"/>
      <c r="AA18" s="2246"/>
      <c r="AB18" s="367"/>
    </row>
    <row r="19" spans="2:28" ht="9.6" customHeight="1" thickBot="1" x14ac:dyDescent="0.25">
      <c r="B19" s="365"/>
      <c r="C19" s="364"/>
      <c r="D19" s="364"/>
      <c r="E19" s="364"/>
      <c r="F19" s="364"/>
      <c r="G19" s="364"/>
      <c r="H19" s="364"/>
      <c r="I19" s="368"/>
      <c r="J19" s="368"/>
      <c r="K19" s="368"/>
      <c r="L19" s="368"/>
      <c r="M19" s="368"/>
      <c r="N19" s="368"/>
      <c r="O19" s="368"/>
      <c r="P19" s="368"/>
      <c r="Q19" s="368"/>
      <c r="R19" s="368"/>
      <c r="S19" s="368"/>
      <c r="T19" s="368"/>
      <c r="U19" s="368"/>
      <c r="V19" s="368"/>
      <c r="W19" s="368"/>
      <c r="X19" s="368"/>
      <c r="Y19" s="368"/>
      <c r="Z19" s="368"/>
      <c r="AA19" s="368"/>
      <c r="AB19" s="367"/>
    </row>
    <row r="20" spans="2:28" s="351" customFormat="1" ht="15" customHeight="1" x14ac:dyDescent="0.2">
      <c r="B20" s="365"/>
      <c r="C20" s="583" t="s">
        <v>19</v>
      </c>
      <c r="D20" s="584"/>
      <c r="E20" s="584"/>
      <c r="F20" s="584"/>
      <c r="G20" s="584"/>
      <c r="H20" s="585"/>
      <c r="I20" s="2247" t="s">
        <v>972</v>
      </c>
      <c r="J20" s="2248"/>
      <c r="K20" s="2248"/>
      <c r="L20" s="2249"/>
      <c r="M20" s="574" t="s">
        <v>21</v>
      </c>
      <c r="N20" s="575"/>
      <c r="O20" s="575"/>
      <c r="P20" s="575"/>
      <c r="Q20" s="575"/>
      <c r="R20" s="575"/>
      <c r="S20" s="576"/>
      <c r="T20" s="574" t="s">
        <v>22</v>
      </c>
      <c r="U20" s="575"/>
      <c r="V20" s="575"/>
      <c r="W20" s="575"/>
      <c r="X20" s="575"/>
      <c r="Y20" s="575"/>
      <c r="Z20" s="575"/>
      <c r="AA20" s="576"/>
      <c r="AB20" s="367"/>
    </row>
    <row r="21" spans="2:28" s="351" customFormat="1" ht="13.15" customHeight="1" thickBot="1" x14ac:dyDescent="0.25">
      <c r="B21" s="365"/>
      <c r="C21" s="586"/>
      <c r="D21" s="587"/>
      <c r="E21" s="587"/>
      <c r="F21" s="587"/>
      <c r="G21" s="587"/>
      <c r="H21" s="588"/>
      <c r="I21" s="2250"/>
      <c r="J21" s="2251"/>
      <c r="K21" s="2251"/>
      <c r="L21" s="2252"/>
      <c r="M21" s="2253" t="s">
        <v>433</v>
      </c>
      <c r="N21" s="2254"/>
      <c r="O21" s="2254"/>
      <c r="P21" s="2254"/>
      <c r="Q21" s="2254"/>
      <c r="R21" s="2254"/>
      <c r="S21" s="2255"/>
      <c r="T21" s="2229" t="s">
        <v>86</v>
      </c>
      <c r="U21" s="2254"/>
      <c r="V21" s="2254"/>
      <c r="W21" s="2254"/>
      <c r="X21" s="2254"/>
      <c r="Y21" s="2254"/>
      <c r="Z21" s="2254"/>
      <c r="AA21" s="2255"/>
      <c r="AB21" s="367"/>
    </row>
    <row r="22" spans="2:28" ht="8.4499999999999993" customHeight="1" thickBot="1" x14ac:dyDescent="0.25">
      <c r="B22" s="365"/>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7"/>
    </row>
    <row r="23" spans="2:28" ht="22.15" customHeight="1" x14ac:dyDescent="0.2">
      <c r="B23" s="365"/>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367"/>
    </row>
    <row r="24" spans="2:28" ht="28.5" customHeight="1" thickBot="1" x14ac:dyDescent="0.25">
      <c r="B24" s="365"/>
      <c r="C24" s="2262" t="s">
        <v>955</v>
      </c>
      <c r="D24" s="2263"/>
      <c r="E24" s="2263"/>
      <c r="F24" s="2263"/>
      <c r="G24" s="2263"/>
      <c r="H24" s="2263"/>
      <c r="I24" s="2264"/>
      <c r="J24" s="2262" t="s">
        <v>956</v>
      </c>
      <c r="K24" s="2263"/>
      <c r="L24" s="2263"/>
      <c r="M24" s="2263"/>
      <c r="N24" s="2263"/>
      <c r="O24" s="2263"/>
      <c r="P24" s="2264"/>
      <c r="Q24" s="2265" t="s">
        <v>957</v>
      </c>
      <c r="R24" s="2266"/>
      <c r="S24" s="2266"/>
      <c r="T24" s="2266"/>
      <c r="U24" s="2266"/>
      <c r="V24" s="2266"/>
      <c r="W24" s="2266"/>
      <c r="X24" s="2266"/>
      <c r="Y24" s="2266"/>
      <c r="Z24" s="2266"/>
      <c r="AA24" s="2267"/>
      <c r="AB24" s="367"/>
    </row>
    <row r="25" spans="2:28" ht="12.75" customHeight="1" thickBot="1" x14ac:dyDescent="0.25">
      <c r="B25" s="365"/>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7"/>
    </row>
    <row r="26" spans="2:28" ht="28.9" customHeight="1" thickBot="1" x14ac:dyDescent="0.25">
      <c r="B26" s="365"/>
      <c r="C26" s="558" t="s">
        <v>31</v>
      </c>
      <c r="D26" s="559"/>
      <c r="E26" s="559"/>
      <c r="F26" s="559"/>
      <c r="G26" s="559"/>
      <c r="H26" s="560"/>
      <c r="I26" s="2244" t="s">
        <v>973</v>
      </c>
      <c r="J26" s="2245"/>
      <c r="K26" s="2245"/>
      <c r="L26" s="2245"/>
      <c r="M26" s="2245"/>
      <c r="N26" s="2245"/>
      <c r="O26" s="2245"/>
      <c r="P26" s="2245"/>
      <c r="Q26" s="2245"/>
      <c r="R26" s="2245"/>
      <c r="S26" s="2245"/>
      <c r="T26" s="2245"/>
      <c r="U26" s="2245"/>
      <c r="V26" s="2245"/>
      <c r="W26" s="2245"/>
      <c r="X26" s="2245"/>
      <c r="Y26" s="2245"/>
      <c r="Z26" s="2245"/>
      <c r="AA26" s="2246"/>
      <c r="AB26" s="367"/>
    </row>
    <row r="27" spans="2:28" ht="7.15" customHeight="1" thickBot="1" x14ac:dyDescent="0.25">
      <c r="B27" s="365"/>
      <c r="C27" s="364"/>
      <c r="D27" s="364"/>
      <c r="E27" s="364"/>
      <c r="F27" s="364"/>
      <c r="G27" s="364"/>
      <c r="H27" s="364"/>
      <c r="I27" s="368"/>
      <c r="J27" s="368"/>
      <c r="K27" s="368"/>
      <c r="L27" s="368"/>
      <c r="M27" s="368"/>
      <c r="N27" s="368"/>
      <c r="O27" s="368"/>
      <c r="P27" s="368"/>
      <c r="Q27" s="368"/>
      <c r="R27" s="368"/>
      <c r="S27" s="368"/>
      <c r="T27" s="368"/>
      <c r="U27" s="368"/>
      <c r="V27" s="368"/>
      <c r="W27" s="368"/>
      <c r="X27" s="368"/>
      <c r="Y27" s="368"/>
      <c r="Z27" s="368"/>
      <c r="AA27" s="368"/>
      <c r="AB27" s="367"/>
    </row>
    <row r="28" spans="2:28" ht="42" customHeight="1" thickBot="1" x14ac:dyDescent="0.25">
      <c r="B28" s="365"/>
      <c r="C28" s="558" t="s">
        <v>32</v>
      </c>
      <c r="D28" s="559"/>
      <c r="E28" s="559"/>
      <c r="F28" s="559"/>
      <c r="G28" s="559"/>
      <c r="H28" s="560"/>
      <c r="I28" s="2226">
        <v>0.88</v>
      </c>
      <c r="J28" s="2244"/>
      <c r="K28" s="565" t="s">
        <v>33</v>
      </c>
      <c r="L28" s="566"/>
      <c r="M28" s="566"/>
      <c r="N28" s="567"/>
      <c r="O28" s="2259" t="s">
        <v>34</v>
      </c>
      <c r="P28" s="2260"/>
      <c r="Q28" s="2260"/>
      <c r="R28" s="2261"/>
      <c r="S28" s="369" t="s">
        <v>94</v>
      </c>
      <c r="T28" s="2260" t="s">
        <v>35</v>
      </c>
      <c r="U28" s="2260"/>
      <c r="V28" s="2261"/>
      <c r="W28" s="49"/>
      <c r="X28" s="571" t="s">
        <v>37</v>
      </c>
      <c r="Y28" s="572"/>
      <c r="Z28" s="573"/>
      <c r="AA28" s="370"/>
      <c r="AB28" s="367"/>
    </row>
    <row r="29" spans="2:28" ht="8.4499999999999993" customHeight="1" thickBot="1" x14ac:dyDescent="0.25">
      <c r="B29" s="365"/>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7"/>
    </row>
    <row r="30" spans="2:28" ht="15" customHeight="1" x14ac:dyDescent="0.25">
      <c r="B30" s="365"/>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367"/>
    </row>
    <row r="31" spans="2:28" ht="11.45" customHeight="1" x14ac:dyDescent="0.2">
      <c r="B31" s="365"/>
      <c r="C31" s="544"/>
      <c r="D31" s="2281"/>
      <c r="E31" s="2281"/>
      <c r="F31" s="2281"/>
      <c r="G31" s="2281"/>
      <c r="H31" s="2281"/>
      <c r="I31" s="2281"/>
      <c r="J31" s="546"/>
      <c r="K31" s="2282" t="s">
        <v>42</v>
      </c>
      <c r="L31" s="2283"/>
      <c r="M31" s="2283"/>
      <c r="N31" s="2283"/>
      <c r="O31" s="2283" t="s">
        <v>43</v>
      </c>
      <c r="P31" s="2283"/>
      <c r="Q31" s="2283"/>
      <c r="R31" s="2283"/>
      <c r="S31" s="2283" t="s">
        <v>42</v>
      </c>
      <c r="T31" s="2283"/>
      <c r="U31" s="2283" t="s">
        <v>43</v>
      </c>
      <c r="V31" s="2283"/>
      <c r="W31" s="2283"/>
      <c r="X31" s="2283" t="s">
        <v>42</v>
      </c>
      <c r="Y31" s="2283"/>
      <c r="Z31" s="2283" t="s">
        <v>43</v>
      </c>
      <c r="AA31" s="2284"/>
      <c r="AB31" s="367"/>
    </row>
    <row r="32" spans="2:28" ht="13.15" customHeight="1" thickBot="1" x14ac:dyDescent="0.25">
      <c r="B32" s="365"/>
      <c r="C32" s="547"/>
      <c r="D32" s="548"/>
      <c r="E32" s="548"/>
      <c r="F32" s="548"/>
      <c r="G32" s="548"/>
      <c r="H32" s="548"/>
      <c r="I32" s="548"/>
      <c r="J32" s="549"/>
      <c r="K32" s="2277">
        <v>0</v>
      </c>
      <c r="L32" s="2278"/>
      <c r="M32" s="2278"/>
      <c r="N32" s="2278"/>
      <c r="O32" s="2279">
        <v>0.89</v>
      </c>
      <c r="P32" s="2278"/>
      <c r="Q32" s="2278"/>
      <c r="R32" s="2278"/>
      <c r="S32" s="2279">
        <v>0.9</v>
      </c>
      <c r="T32" s="2278"/>
      <c r="U32" s="2279">
        <v>0.99</v>
      </c>
      <c r="V32" s="2278"/>
      <c r="W32" s="2278"/>
      <c r="X32" s="2279">
        <v>1</v>
      </c>
      <c r="Y32" s="2278"/>
      <c r="Z32" s="2279">
        <v>1</v>
      </c>
      <c r="AA32" s="2280"/>
      <c r="AB32" s="367"/>
    </row>
    <row r="33" spans="2:28" ht="8.4499999999999993" customHeight="1" thickBot="1" x14ac:dyDescent="0.25">
      <c r="B33" s="365"/>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67"/>
    </row>
    <row r="34" spans="2:28" s="372" customFormat="1" ht="10.9" customHeight="1" thickBot="1" x14ac:dyDescent="0.25">
      <c r="B34" s="371"/>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367"/>
    </row>
    <row r="35" spans="2:28" s="372" customFormat="1" ht="97.5" customHeight="1" thickBot="1" x14ac:dyDescent="0.25">
      <c r="B35" s="371"/>
      <c r="C35" s="877" t="s">
        <v>45</v>
      </c>
      <c r="D35" s="878"/>
      <c r="E35" s="878"/>
      <c r="F35" s="878"/>
      <c r="G35" s="879"/>
      <c r="H35" s="52" t="s">
        <v>974</v>
      </c>
      <c r="I35" s="52" t="s">
        <v>975</v>
      </c>
      <c r="J35" s="293" t="s">
        <v>98</v>
      </c>
      <c r="K35" s="974" t="s">
        <v>49</v>
      </c>
      <c r="L35" s="975"/>
      <c r="M35" s="975"/>
      <c r="N35" s="975"/>
      <c r="O35" s="975"/>
      <c r="P35" s="975"/>
      <c r="Q35" s="975"/>
      <c r="R35" s="975"/>
      <c r="S35" s="975"/>
      <c r="T35" s="975"/>
      <c r="U35" s="975"/>
      <c r="V35" s="975"/>
      <c r="W35" s="975"/>
      <c r="X35" s="975"/>
      <c r="Y35" s="975"/>
      <c r="Z35" s="975"/>
      <c r="AA35" s="976"/>
      <c r="AB35" s="367"/>
    </row>
    <row r="36" spans="2:28" s="372" customFormat="1" ht="39" customHeight="1" x14ac:dyDescent="0.2">
      <c r="B36" s="371"/>
      <c r="C36" s="2271" t="s">
        <v>976</v>
      </c>
      <c r="D36" s="2272"/>
      <c r="E36" s="2272"/>
      <c r="F36" s="2272"/>
      <c r="G36" s="2273"/>
      <c r="H36" s="159">
        <v>9</v>
      </c>
      <c r="I36" s="159">
        <v>9</v>
      </c>
      <c r="J36" s="226">
        <f>+H36/I36</f>
        <v>1</v>
      </c>
      <c r="K36" s="2319" t="s">
        <v>977</v>
      </c>
      <c r="L36" s="2320"/>
      <c r="M36" s="2320"/>
      <c r="N36" s="2320"/>
      <c r="O36" s="2320"/>
      <c r="P36" s="2320"/>
      <c r="Q36" s="2320"/>
      <c r="R36" s="2320"/>
      <c r="S36" s="2320"/>
      <c r="T36" s="2320"/>
      <c r="U36" s="2320"/>
      <c r="V36" s="2320"/>
      <c r="W36" s="2320"/>
      <c r="X36" s="2320"/>
      <c r="Y36" s="2320"/>
      <c r="Z36" s="2320"/>
      <c r="AA36" s="2321"/>
      <c r="AB36" s="367"/>
    </row>
    <row r="37" spans="2:28" s="372" customFormat="1" ht="40.5" customHeight="1" thickBot="1" x14ac:dyDescent="0.25">
      <c r="B37" s="371"/>
      <c r="C37" s="2271" t="s">
        <v>978</v>
      </c>
      <c r="D37" s="2272"/>
      <c r="E37" s="2272"/>
      <c r="F37" s="2272"/>
      <c r="G37" s="2273"/>
      <c r="H37" s="375"/>
      <c r="I37" s="375"/>
      <c r="J37" s="389" t="e">
        <f>+H37/I37</f>
        <v>#DIV/0!</v>
      </c>
      <c r="K37" s="2319"/>
      <c r="L37" s="2320"/>
      <c r="M37" s="2320"/>
      <c r="N37" s="2320"/>
      <c r="O37" s="2320"/>
      <c r="P37" s="2320"/>
      <c r="Q37" s="2320"/>
      <c r="R37" s="2320"/>
      <c r="S37" s="2320"/>
      <c r="T37" s="2320"/>
      <c r="U37" s="2320"/>
      <c r="V37" s="2320"/>
      <c r="W37" s="2320"/>
      <c r="X37" s="2320"/>
      <c r="Y37" s="2320"/>
      <c r="Z37" s="2320"/>
      <c r="AA37" s="2321"/>
      <c r="AB37" s="367"/>
    </row>
    <row r="38" spans="2:28" s="372" customFormat="1" ht="15.75" customHeight="1" thickBot="1" x14ac:dyDescent="0.3">
      <c r="B38" s="371"/>
      <c r="C38" s="908" t="s">
        <v>68</v>
      </c>
      <c r="D38" s="909"/>
      <c r="E38" s="909"/>
      <c r="F38" s="909"/>
      <c r="G38" s="910"/>
      <c r="H38" s="376">
        <f>SUM(H36:H37)</f>
        <v>9</v>
      </c>
      <c r="I38" s="376">
        <f>SUM(I36:I37)</f>
        <v>9</v>
      </c>
      <c r="J38" s="390">
        <f>+(H38/I38)</f>
        <v>1</v>
      </c>
      <c r="K38" s="911"/>
      <c r="L38" s="912"/>
      <c r="M38" s="912"/>
      <c r="N38" s="912"/>
      <c r="O38" s="912"/>
      <c r="P38" s="912"/>
      <c r="Q38" s="912"/>
      <c r="R38" s="912"/>
      <c r="S38" s="912"/>
      <c r="T38" s="912"/>
      <c r="U38" s="912"/>
      <c r="V38" s="912"/>
      <c r="W38" s="912"/>
      <c r="X38" s="912"/>
      <c r="Y38" s="912"/>
      <c r="Z38" s="912"/>
      <c r="AA38" s="913"/>
      <c r="AB38" s="367"/>
    </row>
    <row r="39" spans="2:28" s="372" customFormat="1" ht="9.75" customHeight="1" x14ac:dyDescent="0.2">
      <c r="B39" s="371"/>
      <c r="C39" s="366"/>
      <c r="D39" s="366"/>
      <c r="E39" s="366"/>
      <c r="F39" s="366"/>
      <c r="G39" s="366"/>
      <c r="H39" s="378"/>
      <c r="I39" s="378"/>
      <c r="J39" s="34"/>
      <c r="K39" s="366"/>
      <c r="L39" s="366"/>
      <c r="M39" s="366"/>
      <c r="N39" s="366"/>
      <c r="O39" s="366"/>
      <c r="P39" s="366"/>
      <c r="Q39" s="366"/>
      <c r="R39" s="366"/>
      <c r="S39" s="366"/>
      <c r="T39" s="366"/>
      <c r="U39" s="366"/>
      <c r="V39" s="366"/>
      <c r="W39" s="366"/>
      <c r="X39" s="366"/>
      <c r="Y39" s="366"/>
      <c r="Z39" s="366"/>
      <c r="AA39" s="366"/>
      <c r="AB39" s="367"/>
    </row>
    <row r="40" spans="2:28" s="372" customFormat="1" ht="11.25" customHeight="1" thickBot="1" x14ac:dyDescent="0.25">
      <c r="B40" s="371"/>
      <c r="C40" s="366"/>
      <c r="D40" s="366"/>
      <c r="E40" s="366"/>
      <c r="F40" s="366"/>
      <c r="G40" s="366"/>
      <c r="H40" s="378"/>
      <c r="I40" s="378"/>
      <c r="J40" s="34"/>
      <c r="K40" s="366"/>
      <c r="L40" s="366"/>
      <c r="M40" s="366"/>
      <c r="N40" s="366"/>
      <c r="O40" s="366"/>
      <c r="P40" s="366"/>
      <c r="Q40" s="366"/>
      <c r="R40" s="366"/>
      <c r="S40" s="366"/>
      <c r="T40" s="366"/>
      <c r="U40" s="366"/>
      <c r="V40" s="366"/>
      <c r="W40" s="366"/>
      <c r="X40" s="366"/>
      <c r="Y40" s="366"/>
      <c r="Z40" s="366"/>
      <c r="AA40" s="366"/>
      <c r="AB40" s="367"/>
    </row>
    <row r="41" spans="2:28" s="372" customFormat="1" x14ac:dyDescent="0.2">
      <c r="B41" s="371"/>
      <c r="C41" s="682" t="s">
        <v>69</v>
      </c>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4"/>
      <c r="AB41" s="367"/>
    </row>
    <row r="42" spans="2:28" ht="1.1499999999999999" customHeight="1" thickBot="1" x14ac:dyDescent="0.25">
      <c r="B42" s="365"/>
      <c r="C42" s="685"/>
      <c r="D42" s="2285"/>
      <c r="E42" s="2285"/>
      <c r="F42" s="2285"/>
      <c r="G42" s="2285"/>
      <c r="H42" s="2285"/>
      <c r="I42" s="2285"/>
      <c r="J42" s="2285"/>
      <c r="K42" s="2285"/>
      <c r="L42" s="2285"/>
      <c r="M42" s="2285"/>
      <c r="N42" s="2285"/>
      <c r="O42" s="2285"/>
      <c r="P42" s="2285"/>
      <c r="Q42" s="2285"/>
      <c r="R42" s="2285"/>
      <c r="S42" s="2285"/>
      <c r="T42" s="2285"/>
      <c r="U42" s="2285"/>
      <c r="V42" s="2285"/>
      <c r="W42" s="2285"/>
      <c r="X42" s="2285"/>
      <c r="Y42" s="2285"/>
      <c r="Z42" s="2285"/>
      <c r="AA42" s="687"/>
      <c r="AB42" s="367"/>
    </row>
    <row r="43" spans="2:28" x14ac:dyDescent="0.2">
      <c r="B43" s="365"/>
      <c r="C43" s="2286"/>
      <c r="D43" s="2287"/>
      <c r="E43" s="2287"/>
      <c r="F43" s="2287"/>
      <c r="G43" s="2287"/>
      <c r="H43" s="2287"/>
      <c r="I43" s="2287"/>
      <c r="J43" s="2287"/>
      <c r="K43" s="2287"/>
      <c r="L43" s="2287"/>
      <c r="M43" s="2287"/>
      <c r="N43" s="2287"/>
      <c r="O43" s="2287"/>
      <c r="P43" s="2287"/>
      <c r="Q43" s="2287"/>
      <c r="R43" s="2287"/>
      <c r="S43" s="2287"/>
      <c r="T43" s="2287"/>
      <c r="U43" s="2287"/>
      <c r="V43" s="2287"/>
      <c r="W43" s="2287"/>
      <c r="X43" s="2287"/>
      <c r="Y43" s="2287"/>
      <c r="Z43" s="2287"/>
      <c r="AA43" s="2288"/>
      <c r="AB43" s="367"/>
    </row>
    <row r="44" spans="2:28" x14ac:dyDescent="0.2">
      <c r="B44" s="365"/>
      <c r="C44" s="2289"/>
      <c r="D44" s="2290"/>
      <c r="E44" s="2290"/>
      <c r="F44" s="2290"/>
      <c r="G44" s="2290"/>
      <c r="H44" s="2290"/>
      <c r="I44" s="2290"/>
      <c r="J44" s="2290"/>
      <c r="K44" s="2290"/>
      <c r="L44" s="2290"/>
      <c r="M44" s="2290"/>
      <c r="N44" s="2290"/>
      <c r="O44" s="2290"/>
      <c r="P44" s="2290"/>
      <c r="Q44" s="2290"/>
      <c r="R44" s="2290"/>
      <c r="S44" s="2290"/>
      <c r="T44" s="2290"/>
      <c r="U44" s="2290"/>
      <c r="V44" s="2290"/>
      <c r="W44" s="2290"/>
      <c r="X44" s="2290"/>
      <c r="Y44" s="2290"/>
      <c r="Z44" s="2290"/>
      <c r="AA44" s="2291"/>
      <c r="AB44" s="367"/>
    </row>
    <row r="45" spans="2:28" x14ac:dyDescent="0.2">
      <c r="B45" s="365"/>
      <c r="C45" s="2289"/>
      <c r="D45" s="2290"/>
      <c r="E45" s="2290"/>
      <c r="F45" s="2290"/>
      <c r="G45" s="2290"/>
      <c r="H45" s="2290"/>
      <c r="I45" s="2290"/>
      <c r="J45" s="2290"/>
      <c r="K45" s="2290"/>
      <c r="L45" s="2290"/>
      <c r="M45" s="2290"/>
      <c r="N45" s="2290"/>
      <c r="O45" s="2290"/>
      <c r="P45" s="2290"/>
      <c r="Q45" s="2290"/>
      <c r="R45" s="2290"/>
      <c r="S45" s="2290"/>
      <c r="T45" s="2290"/>
      <c r="U45" s="2290"/>
      <c r="V45" s="2290"/>
      <c r="W45" s="2290"/>
      <c r="X45" s="2290"/>
      <c r="Y45" s="2290"/>
      <c r="Z45" s="2290"/>
      <c r="AA45" s="2291"/>
      <c r="AB45" s="367"/>
    </row>
    <row r="46" spans="2:28" x14ac:dyDescent="0.2">
      <c r="B46" s="365"/>
      <c r="C46" s="2289"/>
      <c r="D46" s="2290"/>
      <c r="E46" s="2290"/>
      <c r="F46" s="2290"/>
      <c r="G46" s="2290"/>
      <c r="H46" s="2290"/>
      <c r="I46" s="2290"/>
      <c r="J46" s="2290"/>
      <c r="K46" s="2290"/>
      <c r="L46" s="2290"/>
      <c r="M46" s="2290"/>
      <c r="N46" s="2290"/>
      <c r="O46" s="2290"/>
      <c r="P46" s="2290"/>
      <c r="Q46" s="2290"/>
      <c r="R46" s="2290"/>
      <c r="S46" s="2290"/>
      <c r="T46" s="2290"/>
      <c r="U46" s="2290"/>
      <c r="V46" s="2290"/>
      <c r="W46" s="2290"/>
      <c r="X46" s="2290"/>
      <c r="Y46" s="2290"/>
      <c r="Z46" s="2290"/>
      <c r="AA46" s="2291"/>
      <c r="AB46" s="367"/>
    </row>
    <row r="47" spans="2:28" x14ac:dyDescent="0.2">
      <c r="B47" s="365"/>
      <c r="C47" s="2289"/>
      <c r="D47" s="2290"/>
      <c r="E47" s="2290"/>
      <c r="F47" s="2290"/>
      <c r="G47" s="2290"/>
      <c r="H47" s="2290"/>
      <c r="I47" s="2290"/>
      <c r="J47" s="2290"/>
      <c r="K47" s="2290"/>
      <c r="L47" s="2290"/>
      <c r="M47" s="2290"/>
      <c r="N47" s="2290"/>
      <c r="O47" s="2290"/>
      <c r="P47" s="2290"/>
      <c r="Q47" s="2290"/>
      <c r="R47" s="2290"/>
      <c r="S47" s="2290"/>
      <c r="T47" s="2290"/>
      <c r="U47" s="2290"/>
      <c r="V47" s="2290"/>
      <c r="W47" s="2290"/>
      <c r="X47" s="2290"/>
      <c r="Y47" s="2290"/>
      <c r="Z47" s="2290"/>
      <c r="AA47" s="2291"/>
      <c r="AB47" s="367"/>
    </row>
    <row r="48" spans="2:28" x14ac:dyDescent="0.2">
      <c r="B48" s="365"/>
      <c r="C48" s="2289"/>
      <c r="D48" s="2290"/>
      <c r="E48" s="2290"/>
      <c r="F48" s="2290"/>
      <c r="G48" s="2290"/>
      <c r="H48" s="2290"/>
      <c r="I48" s="2290"/>
      <c r="J48" s="2290"/>
      <c r="K48" s="2290"/>
      <c r="L48" s="2290"/>
      <c r="M48" s="2290"/>
      <c r="N48" s="2290"/>
      <c r="O48" s="2290"/>
      <c r="P48" s="2290"/>
      <c r="Q48" s="2290"/>
      <c r="R48" s="2290"/>
      <c r="S48" s="2290"/>
      <c r="T48" s="2290"/>
      <c r="U48" s="2290"/>
      <c r="V48" s="2290"/>
      <c r="W48" s="2290"/>
      <c r="X48" s="2290"/>
      <c r="Y48" s="2290"/>
      <c r="Z48" s="2290"/>
      <c r="AA48" s="2291"/>
      <c r="AB48" s="367"/>
    </row>
    <row r="49" spans="1:28" ht="40.5" customHeight="1" thickBot="1" x14ac:dyDescent="0.25">
      <c r="B49" s="365"/>
      <c r="C49" s="2292"/>
      <c r="D49" s="2293"/>
      <c r="E49" s="2293"/>
      <c r="F49" s="2293"/>
      <c r="G49" s="2293"/>
      <c r="H49" s="2293"/>
      <c r="I49" s="2293"/>
      <c r="J49" s="2293"/>
      <c r="K49" s="2293"/>
      <c r="L49" s="2293"/>
      <c r="M49" s="2293"/>
      <c r="N49" s="2293"/>
      <c r="O49" s="2293"/>
      <c r="P49" s="2293"/>
      <c r="Q49" s="2293"/>
      <c r="R49" s="2293"/>
      <c r="S49" s="2293"/>
      <c r="T49" s="2293"/>
      <c r="U49" s="2293"/>
      <c r="V49" s="2293"/>
      <c r="W49" s="2293"/>
      <c r="X49" s="2293"/>
      <c r="Y49" s="2293"/>
      <c r="Z49" s="2293"/>
      <c r="AA49" s="2294"/>
      <c r="AB49" s="367"/>
    </row>
    <row r="50" spans="1:28" ht="9" customHeight="1" x14ac:dyDescent="0.2">
      <c r="B50" s="379"/>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1"/>
    </row>
    <row r="51" spans="1:28" ht="6" customHeight="1" thickBot="1" x14ac:dyDescent="0.25">
      <c r="B51" s="382"/>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4"/>
    </row>
    <row r="52" spans="1:28" ht="15.75" x14ac:dyDescent="0.2">
      <c r="B52" s="385"/>
      <c r="C52" s="697" t="s">
        <v>45</v>
      </c>
      <c r="D52" s="698"/>
      <c r="E52" s="698"/>
      <c r="F52" s="698"/>
      <c r="G52" s="699"/>
      <c r="H52" s="697" t="s">
        <v>71</v>
      </c>
      <c r="I52" s="699"/>
      <c r="J52" s="697" t="s">
        <v>72</v>
      </c>
      <c r="K52" s="698"/>
      <c r="L52" s="698"/>
      <c r="M52" s="699"/>
      <c r="N52" s="697" t="s">
        <v>106</v>
      </c>
      <c r="O52" s="698"/>
      <c r="P52" s="698"/>
      <c r="Q52" s="698"/>
      <c r="R52" s="698"/>
      <c r="S52" s="698"/>
      <c r="T52" s="698"/>
      <c r="U52" s="699"/>
      <c r="V52" s="703" t="s">
        <v>74</v>
      </c>
      <c r="W52" s="703"/>
      <c r="X52" s="703"/>
      <c r="Y52" s="703"/>
      <c r="Z52" s="703"/>
      <c r="AA52" s="704"/>
      <c r="AB52" s="42"/>
    </row>
    <row r="53" spans="1:28" ht="10.9" customHeight="1" thickBot="1" x14ac:dyDescent="0.25">
      <c r="A53" s="351"/>
      <c r="B53" s="43"/>
      <c r="C53" s="700"/>
      <c r="D53" s="2295"/>
      <c r="E53" s="2295"/>
      <c r="F53" s="2295"/>
      <c r="G53" s="702"/>
      <c r="H53" s="700"/>
      <c r="I53" s="702"/>
      <c r="J53" s="700"/>
      <c r="K53" s="2295"/>
      <c r="L53" s="2295"/>
      <c r="M53" s="702"/>
      <c r="N53" s="700"/>
      <c r="O53" s="2295"/>
      <c r="P53" s="2295"/>
      <c r="Q53" s="2295"/>
      <c r="R53" s="2295"/>
      <c r="S53" s="2295"/>
      <c r="T53" s="2295"/>
      <c r="U53" s="702"/>
      <c r="V53" s="2296"/>
      <c r="W53" s="2296"/>
      <c r="X53" s="2296"/>
      <c r="Y53" s="2296"/>
      <c r="Z53" s="2296"/>
      <c r="AA53" s="706"/>
      <c r="AB53" s="42"/>
    </row>
    <row r="54" spans="1:28" ht="16.5" hidden="1" thickBot="1" x14ac:dyDescent="0.25">
      <c r="A54" s="351"/>
      <c r="B54" s="43"/>
      <c r="C54" s="700"/>
      <c r="D54" s="2295"/>
      <c r="E54" s="2295"/>
      <c r="F54" s="2295"/>
      <c r="G54" s="702"/>
      <c r="H54" s="700"/>
      <c r="I54" s="702"/>
      <c r="J54" s="700"/>
      <c r="K54" s="2295"/>
      <c r="L54" s="2295"/>
      <c r="M54" s="702"/>
      <c r="N54" s="807"/>
      <c r="O54" s="808"/>
      <c r="P54" s="808"/>
      <c r="Q54" s="808"/>
      <c r="R54" s="808"/>
      <c r="S54" s="808"/>
      <c r="T54" s="808"/>
      <c r="U54" s="809"/>
      <c r="V54" s="810"/>
      <c r="W54" s="810"/>
      <c r="X54" s="810"/>
      <c r="Y54" s="810"/>
      <c r="Z54" s="810"/>
      <c r="AA54" s="811"/>
      <c r="AB54" s="42"/>
    </row>
    <row r="55" spans="1:28" ht="45" customHeight="1" thickBot="1" x14ac:dyDescent="0.25">
      <c r="B55" s="385"/>
      <c r="C55" s="1008" t="s">
        <v>979</v>
      </c>
      <c r="D55" s="1009"/>
      <c r="E55" s="1009"/>
      <c r="F55" s="1009"/>
      <c r="G55" s="1009"/>
      <c r="H55" s="2322">
        <v>1</v>
      </c>
      <c r="I55" s="1009"/>
      <c r="J55" s="953">
        <v>1</v>
      </c>
      <c r="K55" s="952"/>
      <c r="L55" s="952"/>
      <c r="M55" s="952"/>
      <c r="N55" s="1010"/>
      <c r="O55" s="1065"/>
      <c r="P55" s="1065"/>
      <c r="Q55" s="1065"/>
      <c r="R55" s="1065"/>
      <c r="S55" s="1065"/>
      <c r="T55" s="1065"/>
      <c r="U55" s="1066"/>
      <c r="V55" s="2216" t="s">
        <v>93</v>
      </c>
      <c r="W55" s="2217"/>
      <c r="X55" s="2217"/>
      <c r="Y55" s="2217"/>
      <c r="Z55" s="2217"/>
      <c r="AA55" s="2327"/>
      <c r="AB55" s="386"/>
    </row>
    <row r="56" spans="1:28" ht="27" customHeight="1" x14ac:dyDescent="0.2">
      <c r="B56" s="385"/>
      <c r="C56" s="1008"/>
      <c r="D56" s="1009"/>
      <c r="E56" s="1009"/>
      <c r="F56" s="1009"/>
      <c r="G56" s="1009"/>
      <c r="H56" s="2322"/>
      <c r="I56" s="1009"/>
      <c r="J56" s="953"/>
      <c r="K56" s="952"/>
      <c r="L56" s="952"/>
      <c r="M56" s="952"/>
      <c r="N56" s="2323"/>
      <c r="O56" s="2324"/>
      <c r="P56" s="2324"/>
      <c r="Q56" s="2324"/>
      <c r="R56" s="2324"/>
      <c r="S56" s="2324"/>
      <c r="T56" s="2324"/>
      <c r="U56" s="2325"/>
      <c r="V56" s="2323" t="s">
        <v>93</v>
      </c>
      <c r="W56" s="2324"/>
      <c r="X56" s="2324"/>
      <c r="Y56" s="2324"/>
      <c r="Z56" s="2324"/>
      <c r="AA56" s="2326"/>
      <c r="AB56" s="386"/>
    </row>
    <row r="57" spans="1:28" x14ac:dyDescent="0.2">
      <c r="B57" s="385"/>
      <c r="C57" s="2234"/>
      <c r="D57" s="2235"/>
      <c r="E57" s="2235"/>
      <c r="F57" s="2235"/>
      <c r="G57" s="2235"/>
      <c r="H57" s="2235"/>
      <c r="I57" s="2235"/>
      <c r="J57" s="2235"/>
      <c r="K57" s="2235"/>
      <c r="L57" s="2235"/>
      <c r="M57" s="2235"/>
      <c r="N57" s="2323"/>
      <c r="O57" s="2324"/>
      <c r="P57" s="2324"/>
      <c r="Q57" s="2324"/>
      <c r="R57" s="2324"/>
      <c r="S57" s="2324"/>
      <c r="T57" s="2324"/>
      <c r="U57" s="2325"/>
      <c r="V57" s="2323"/>
      <c r="W57" s="2324"/>
      <c r="X57" s="2324"/>
      <c r="Y57" s="2324"/>
      <c r="Z57" s="2324"/>
      <c r="AA57" s="2326"/>
      <c r="AB57" s="386"/>
    </row>
    <row r="58" spans="1:28" x14ac:dyDescent="0.2">
      <c r="B58" s="385"/>
      <c r="C58" s="2234"/>
      <c r="D58" s="2235"/>
      <c r="E58" s="2235"/>
      <c r="F58" s="2235"/>
      <c r="G58" s="2235"/>
      <c r="H58" s="2235"/>
      <c r="I58" s="2235"/>
      <c r="J58" s="2235"/>
      <c r="K58" s="2235"/>
      <c r="L58" s="2235"/>
      <c r="M58" s="2235"/>
      <c r="N58" s="2323"/>
      <c r="O58" s="2324"/>
      <c r="P58" s="2324"/>
      <c r="Q58" s="2324"/>
      <c r="R58" s="2324"/>
      <c r="S58" s="2324"/>
      <c r="T58" s="2324"/>
      <c r="U58" s="2325"/>
      <c r="V58" s="2323"/>
      <c r="W58" s="2324"/>
      <c r="X58" s="2324"/>
      <c r="Y58" s="2324"/>
      <c r="Z58" s="2324"/>
      <c r="AA58" s="2326"/>
      <c r="AB58" s="386"/>
    </row>
    <row r="59" spans="1:28" x14ac:dyDescent="0.2">
      <c r="B59" s="385"/>
      <c r="C59" s="2234"/>
      <c r="D59" s="2235"/>
      <c r="E59" s="2235"/>
      <c r="F59" s="2235"/>
      <c r="G59" s="2235"/>
      <c r="H59" s="2235"/>
      <c r="I59" s="2235"/>
      <c r="J59" s="2235"/>
      <c r="K59" s="2235"/>
      <c r="L59" s="2235"/>
      <c r="M59" s="2235"/>
      <c r="N59" s="2323"/>
      <c r="O59" s="2324"/>
      <c r="P59" s="2324"/>
      <c r="Q59" s="2324"/>
      <c r="R59" s="2324"/>
      <c r="S59" s="2324"/>
      <c r="T59" s="2324"/>
      <c r="U59" s="2325"/>
      <c r="V59" s="2323"/>
      <c r="W59" s="2324"/>
      <c r="X59" s="2324"/>
      <c r="Y59" s="2324"/>
      <c r="Z59" s="2324"/>
      <c r="AA59" s="2326"/>
      <c r="AB59" s="386"/>
    </row>
    <row r="60" spans="1:28" x14ac:dyDescent="0.2">
      <c r="B60" s="387"/>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8"/>
    </row>
    <row r="99" ht="6" customHeight="1" x14ac:dyDescent="0.2"/>
  </sheetData>
  <mergeCells count="98">
    <mergeCell ref="C59:G59"/>
    <mergeCell ref="H59:I59"/>
    <mergeCell ref="J59:M59"/>
    <mergeCell ref="N59:U59"/>
    <mergeCell ref="V59:AA59"/>
    <mergeCell ref="C57:G57"/>
    <mergeCell ref="H57:I57"/>
    <mergeCell ref="J57:M57"/>
    <mergeCell ref="N57:U57"/>
    <mergeCell ref="V57:AA57"/>
    <mergeCell ref="C58:G58"/>
    <mergeCell ref="H58:I58"/>
    <mergeCell ref="J58:M58"/>
    <mergeCell ref="N58:U58"/>
    <mergeCell ref="V58:AA58"/>
    <mergeCell ref="C55:G55"/>
    <mergeCell ref="H55:I55"/>
    <mergeCell ref="J55:M55"/>
    <mergeCell ref="N55:U55"/>
    <mergeCell ref="V55:AA55"/>
    <mergeCell ref="C56:G56"/>
    <mergeCell ref="H56:I56"/>
    <mergeCell ref="J56:M56"/>
    <mergeCell ref="N56:U56"/>
    <mergeCell ref="V56:AA56"/>
    <mergeCell ref="C38:G38"/>
    <mergeCell ref="K38:AA38"/>
    <mergeCell ref="C41:AA42"/>
    <mergeCell ref="C43:AA49"/>
    <mergeCell ref="C52:G54"/>
    <mergeCell ref="H52:I54"/>
    <mergeCell ref="J52:M54"/>
    <mergeCell ref="N52:U54"/>
    <mergeCell ref="V52:AA5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4"/>
  <sheetViews>
    <sheetView topLeftCell="A7" zoomScaleNormal="100" zoomScaleSheetLayoutView="100" zoomScalePageLayoutView="70" workbookViewId="0">
      <selection activeCell="I13" sqref="I13:S14"/>
    </sheetView>
  </sheetViews>
  <sheetFormatPr baseColWidth="10" defaultColWidth="3.7109375" defaultRowHeight="14.25" x14ac:dyDescent="0.2"/>
  <cols>
    <col min="1" max="1" width="3.7109375" style="393"/>
    <col min="2" max="2" width="2.85546875" style="393" customWidth="1"/>
    <col min="3" max="6" width="2.7109375" style="393" customWidth="1"/>
    <col min="7" max="7" width="4.28515625" style="393" customWidth="1"/>
    <col min="8" max="8" width="19.7109375" style="393" customWidth="1"/>
    <col min="9" max="9" width="18.7109375" style="393" customWidth="1"/>
    <col min="10" max="10" width="15" style="393" customWidth="1"/>
    <col min="11" max="12" width="3.42578125" style="393" customWidth="1"/>
    <col min="13" max="15" width="2.7109375" style="393" customWidth="1"/>
    <col min="16" max="16" width="3.42578125" style="393" customWidth="1"/>
    <col min="17" max="17" width="3.5703125" style="393" customWidth="1"/>
    <col min="18" max="18" width="3.7109375" style="393"/>
    <col min="19" max="19" width="3.28515625" style="393" customWidth="1"/>
    <col min="20" max="20" width="7.42578125" style="393" customWidth="1"/>
    <col min="21" max="21" width="3.5703125" style="393" customWidth="1"/>
    <col min="22" max="22" width="3.7109375" style="393"/>
    <col min="23" max="25" width="5" style="393" customWidth="1"/>
    <col min="26" max="26" width="6.7109375" style="393" customWidth="1"/>
    <col min="27" max="27" width="4.140625" style="393" customWidth="1"/>
    <col min="28" max="28" width="2" style="393" customWidth="1"/>
    <col min="29" max="16384" width="3.7109375" style="393"/>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2328" t="s">
        <v>2</v>
      </c>
      <c r="Q3" s="2328"/>
      <c r="R3" s="2328"/>
      <c r="S3" s="2328"/>
      <c r="T3" s="2328"/>
      <c r="U3" s="2328"/>
      <c r="V3" s="2328"/>
      <c r="W3" s="2328"/>
      <c r="X3" s="2328"/>
      <c r="Y3" s="2328"/>
      <c r="Z3" s="2328"/>
      <c r="AA3" s="2328"/>
      <c r="AB3" s="2329"/>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3.2" customHeight="1" x14ac:dyDescent="0.2">
      <c r="H5" s="3"/>
      <c r="I5" s="3"/>
      <c r="J5" s="3"/>
      <c r="K5" s="3"/>
      <c r="L5" s="3"/>
      <c r="M5" s="3"/>
      <c r="N5" s="3"/>
      <c r="O5" s="3"/>
      <c r="P5" s="3"/>
      <c r="Q5" s="3"/>
      <c r="R5" s="3"/>
      <c r="S5" s="3"/>
      <c r="T5" s="3"/>
      <c r="U5" s="3"/>
      <c r="V5" s="3"/>
      <c r="W5" s="3"/>
      <c r="X5" s="3"/>
      <c r="Y5" s="3"/>
      <c r="Z5" s="3"/>
      <c r="AA5" s="3"/>
      <c r="AB5" s="3"/>
    </row>
    <row r="6" spans="2:28" ht="5.2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980</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3.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981</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982</v>
      </c>
      <c r="S11" s="623"/>
      <c r="T11" s="623"/>
      <c r="U11" s="624"/>
      <c r="V11" s="598">
        <v>9</v>
      </c>
      <c r="W11" s="625"/>
      <c r="X11" s="625"/>
      <c r="Y11" s="625"/>
      <c r="Z11" s="625"/>
      <c r="AA11" s="626"/>
      <c r="AB11" s="10"/>
    </row>
    <row r="12" spans="2:28" ht="1.5" hidden="1"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91"/>
    </row>
    <row r="13" spans="2:28" ht="15" customHeight="1" x14ac:dyDescent="0.2">
      <c r="B13" s="14"/>
      <c r="C13" s="599" t="s">
        <v>11</v>
      </c>
      <c r="D13" s="600"/>
      <c r="E13" s="600"/>
      <c r="F13" s="600"/>
      <c r="G13" s="600"/>
      <c r="H13" s="601"/>
      <c r="I13" s="785" t="s">
        <v>983</v>
      </c>
      <c r="J13" s="786"/>
      <c r="K13" s="786"/>
      <c r="L13" s="786"/>
      <c r="M13" s="786"/>
      <c r="N13" s="786"/>
      <c r="O13" s="786"/>
      <c r="P13" s="786"/>
      <c r="Q13" s="786"/>
      <c r="R13" s="786"/>
      <c r="S13" s="787"/>
      <c r="T13" s="599" t="s">
        <v>13</v>
      </c>
      <c r="U13" s="600"/>
      <c r="V13" s="600"/>
      <c r="W13" s="600"/>
      <c r="X13" s="600"/>
      <c r="Y13" s="600"/>
      <c r="Z13" s="600"/>
      <c r="AA13" s="601"/>
      <c r="AB13" s="391"/>
    </row>
    <row r="14" spans="2:28" ht="64.5" customHeight="1" thickBot="1" x14ac:dyDescent="0.25">
      <c r="B14" s="14"/>
      <c r="C14" s="602"/>
      <c r="D14" s="603"/>
      <c r="E14" s="603"/>
      <c r="F14" s="603"/>
      <c r="G14" s="603"/>
      <c r="H14" s="604"/>
      <c r="I14" s="788"/>
      <c r="J14" s="789"/>
      <c r="K14" s="789"/>
      <c r="L14" s="789"/>
      <c r="M14" s="789"/>
      <c r="N14" s="789"/>
      <c r="O14" s="789"/>
      <c r="P14" s="789"/>
      <c r="Q14" s="789"/>
      <c r="R14" s="789"/>
      <c r="S14" s="790"/>
      <c r="T14" s="611" t="s">
        <v>14</v>
      </c>
      <c r="U14" s="612"/>
      <c r="V14" s="612"/>
      <c r="W14" s="612"/>
      <c r="X14" s="612"/>
      <c r="Y14" s="612"/>
      <c r="Z14" s="612"/>
      <c r="AA14" s="613"/>
      <c r="AB14" s="391"/>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91"/>
    </row>
    <row r="16" spans="2:28" ht="57.75" customHeight="1" thickBot="1" x14ac:dyDescent="0.25">
      <c r="B16" s="14"/>
      <c r="C16" s="558" t="s">
        <v>15</v>
      </c>
      <c r="D16" s="559"/>
      <c r="E16" s="559"/>
      <c r="F16" s="559"/>
      <c r="G16" s="559"/>
      <c r="H16" s="560"/>
      <c r="I16" s="561" t="s">
        <v>984</v>
      </c>
      <c r="J16" s="562"/>
      <c r="K16" s="562"/>
      <c r="L16" s="562"/>
      <c r="M16" s="562"/>
      <c r="N16" s="562"/>
      <c r="O16" s="562"/>
      <c r="P16" s="562"/>
      <c r="Q16" s="562"/>
      <c r="R16" s="562"/>
      <c r="S16" s="562"/>
      <c r="T16" s="562"/>
      <c r="U16" s="562"/>
      <c r="V16" s="562"/>
      <c r="W16" s="562"/>
      <c r="X16" s="562"/>
      <c r="Y16" s="562"/>
      <c r="Z16" s="562"/>
      <c r="AA16" s="563"/>
      <c r="AB16" s="391"/>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391"/>
    </row>
    <row r="18" spans="2:28" ht="52.5" customHeight="1" thickBot="1" x14ac:dyDescent="0.25">
      <c r="B18" s="14"/>
      <c r="C18" s="558" t="s">
        <v>17</v>
      </c>
      <c r="D18" s="559"/>
      <c r="E18" s="559"/>
      <c r="F18" s="559"/>
      <c r="G18" s="559"/>
      <c r="H18" s="560"/>
      <c r="I18" s="561" t="s">
        <v>985</v>
      </c>
      <c r="J18" s="562"/>
      <c r="K18" s="562"/>
      <c r="L18" s="562"/>
      <c r="M18" s="562"/>
      <c r="N18" s="562"/>
      <c r="O18" s="562"/>
      <c r="P18" s="562"/>
      <c r="Q18" s="562"/>
      <c r="R18" s="562"/>
      <c r="S18" s="562"/>
      <c r="T18" s="562"/>
      <c r="U18" s="562"/>
      <c r="V18" s="562"/>
      <c r="W18" s="562"/>
      <c r="X18" s="562"/>
      <c r="Y18" s="562"/>
      <c r="Z18" s="562"/>
      <c r="AA18" s="563"/>
      <c r="AB18" s="391"/>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391"/>
    </row>
    <row r="20" spans="2:28" ht="21.75" customHeight="1" x14ac:dyDescent="0.2">
      <c r="B20" s="14"/>
      <c r="C20" s="583" t="s">
        <v>19</v>
      </c>
      <c r="D20" s="584"/>
      <c r="E20" s="584"/>
      <c r="F20" s="584"/>
      <c r="G20" s="584"/>
      <c r="H20" s="585"/>
      <c r="I20" s="589" t="s">
        <v>986</v>
      </c>
      <c r="J20" s="590"/>
      <c r="K20" s="590"/>
      <c r="L20" s="591"/>
      <c r="M20" s="574" t="s">
        <v>21</v>
      </c>
      <c r="N20" s="575"/>
      <c r="O20" s="575"/>
      <c r="P20" s="575"/>
      <c r="Q20" s="575"/>
      <c r="R20" s="575"/>
      <c r="S20" s="576"/>
      <c r="T20" s="574" t="s">
        <v>22</v>
      </c>
      <c r="U20" s="575"/>
      <c r="V20" s="575"/>
      <c r="W20" s="575"/>
      <c r="X20" s="575"/>
      <c r="Y20" s="575"/>
      <c r="Z20" s="575"/>
      <c r="AA20" s="576"/>
      <c r="AB20" s="391"/>
    </row>
    <row r="21" spans="2:28" ht="21.75" customHeight="1" thickBot="1" x14ac:dyDescent="0.25">
      <c r="B21" s="14"/>
      <c r="C21" s="586"/>
      <c r="D21" s="587"/>
      <c r="E21" s="587"/>
      <c r="F21" s="587"/>
      <c r="G21" s="587"/>
      <c r="H21" s="588"/>
      <c r="I21" s="592"/>
      <c r="J21" s="593"/>
      <c r="K21" s="593"/>
      <c r="L21" s="594"/>
      <c r="M21" s="595" t="s">
        <v>987</v>
      </c>
      <c r="N21" s="596"/>
      <c r="O21" s="596"/>
      <c r="P21" s="596"/>
      <c r="Q21" s="596"/>
      <c r="R21" s="596"/>
      <c r="S21" s="597"/>
      <c r="T21" s="598" t="s">
        <v>24</v>
      </c>
      <c r="U21" s="596"/>
      <c r="V21" s="596"/>
      <c r="W21" s="596"/>
      <c r="X21" s="596"/>
      <c r="Y21" s="596"/>
      <c r="Z21" s="596"/>
      <c r="AA21" s="597"/>
      <c r="AB21" s="391"/>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91"/>
    </row>
    <row r="23" spans="2:28" ht="31.7"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391"/>
    </row>
    <row r="24" spans="2:28" ht="30.2" customHeight="1" thickBot="1" x14ac:dyDescent="0.25">
      <c r="B24" s="14"/>
      <c r="C24" s="577" t="s">
        <v>988</v>
      </c>
      <c r="D24" s="578"/>
      <c r="E24" s="578"/>
      <c r="F24" s="578"/>
      <c r="G24" s="578"/>
      <c r="H24" s="578"/>
      <c r="I24" s="579"/>
      <c r="J24" s="577" t="s">
        <v>980</v>
      </c>
      <c r="K24" s="578"/>
      <c r="L24" s="578"/>
      <c r="M24" s="578"/>
      <c r="N24" s="578"/>
      <c r="O24" s="578"/>
      <c r="P24" s="579"/>
      <c r="Q24" s="580" t="s">
        <v>989</v>
      </c>
      <c r="R24" s="581"/>
      <c r="S24" s="581"/>
      <c r="T24" s="581"/>
      <c r="U24" s="581"/>
      <c r="V24" s="581"/>
      <c r="W24" s="581"/>
      <c r="X24" s="581"/>
      <c r="Y24" s="581"/>
      <c r="Z24" s="581"/>
      <c r="AA24" s="582"/>
      <c r="AB24" s="391"/>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91"/>
    </row>
    <row r="26" spans="2:28" ht="50.25" customHeight="1" thickBot="1" x14ac:dyDescent="0.25">
      <c r="B26" s="14"/>
      <c r="C26" s="558" t="s">
        <v>31</v>
      </c>
      <c r="D26" s="559"/>
      <c r="E26" s="559"/>
      <c r="F26" s="559"/>
      <c r="G26" s="559"/>
      <c r="H26" s="560"/>
      <c r="I26" s="561" t="s">
        <v>990</v>
      </c>
      <c r="J26" s="562"/>
      <c r="K26" s="562"/>
      <c r="L26" s="562"/>
      <c r="M26" s="562"/>
      <c r="N26" s="562"/>
      <c r="O26" s="562"/>
      <c r="P26" s="562"/>
      <c r="Q26" s="562"/>
      <c r="R26" s="562"/>
      <c r="S26" s="562"/>
      <c r="T26" s="562"/>
      <c r="U26" s="562"/>
      <c r="V26" s="562"/>
      <c r="W26" s="562"/>
      <c r="X26" s="562"/>
      <c r="Y26" s="562"/>
      <c r="Z26" s="562"/>
      <c r="AA26" s="563"/>
      <c r="AB26" s="391"/>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391"/>
    </row>
    <row r="28" spans="2:28" ht="53.45" customHeight="1" thickBot="1" x14ac:dyDescent="0.25">
      <c r="B28" s="14"/>
      <c r="C28" s="558" t="s">
        <v>32</v>
      </c>
      <c r="D28" s="559"/>
      <c r="E28" s="559"/>
      <c r="F28" s="559"/>
      <c r="G28" s="559"/>
      <c r="H28" s="560"/>
      <c r="I28" s="564">
        <v>1</v>
      </c>
      <c r="J28" s="561"/>
      <c r="K28" s="565" t="s">
        <v>33</v>
      </c>
      <c r="L28" s="566"/>
      <c r="M28" s="566"/>
      <c r="N28" s="567"/>
      <c r="O28" s="568" t="s">
        <v>34</v>
      </c>
      <c r="P28" s="569"/>
      <c r="Q28" s="569"/>
      <c r="R28" s="570"/>
      <c r="S28" s="48"/>
      <c r="T28" s="569" t="s">
        <v>35</v>
      </c>
      <c r="U28" s="569"/>
      <c r="V28" s="570"/>
      <c r="W28" s="49" t="s">
        <v>94</v>
      </c>
      <c r="X28" s="571" t="s">
        <v>37</v>
      </c>
      <c r="Y28" s="572"/>
      <c r="Z28" s="573"/>
      <c r="AA28" s="50"/>
      <c r="AB28" s="391"/>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91"/>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391"/>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391"/>
    </row>
    <row r="32" spans="2:28" ht="15" customHeight="1" thickBot="1" x14ac:dyDescent="0.25">
      <c r="B32" s="14"/>
      <c r="C32" s="547"/>
      <c r="D32" s="548"/>
      <c r="E32" s="548"/>
      <c r="F32" s="548"/>
      <c r="G32" s="548"/>
      <c r="H32" s="548"/>
      <c r="I32" s="548"/>
      <c r="J32" s="549"/>
      <c r="K32" s="1055">
        <v>0</v>
      </c>
      <c r="L32" s="1056"/>
      <c r="M32" s="1056"/>
      <c r="N32" s="1056"/>
      <c r="O32" s="1056">
        <v>0.6</v>
      </c>
      <c r="P32" s="1056"/>
      <c r="Q32" s="1056"/>
      <c r="R32" s="1056"/>
      <c r="S32" s="1056">
        <v>0.61</v>
      </c>
      <c r="T32" s="1056"/>
      <c r="U32" s="1056">
        <v>0.79</v>
      </c>
      <c r="V32" s="1056"/>
      <c r="W32" s="1056"/>
      <c r="X32" s="1056">
        <v>0.8</v>
      </c>
      <c r="Y32" s="1056"/>
      <c r="Z32" s="1056">
        <v>1</v>
      </c>
      <c r="AA32" s="1057"/>
      <c r="AB32" s="391"/>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91"/>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391"/>
    </row>
    <row r="35" spans="2:28" s="21" customFormat="1" ht="84.2" customHeight="1" thickBot="1" x14ac:dyDescent="0.25">
      <c r="B35" s="20"/>
      <c r="C35" s="877" t="s">
        <v>45</v>
      </c>
      <c r="D35" s="878"/>
      <c r="E35" s="878"/>
      <c r="F35" s="878"/>
      <c r="G35" s="879"/>
      <c r="H35" s="392" t="s">
        <v>991</v>
      </c>
      <c r="I35" s="392" t="s">
        <v>992</v>
      </c>
      <c r="J35" s="392" t="s">
        <v>98</v>
      </c>
      <c r="K35" s="974" t="s">
        <v>49</v>
      </c>
      <c r="L35" s="975"/>
      <c r="M35" s="975"/>
      <c r="N35" s="975"/>
      <c r="O35" s="975"/>
      <c r="P35" s="975"/>
      <c r="Q35" s="975"/>
      <c r="R35" s="975"/>
      <c r="S35" s="975"/>
      <c r="T35" s="975"/>
      <c r="U35" s="975"/>
      <c r="V35" s="975"/>
      <c r="W35" s="975"/>
      <c r="X35" s="975"/>
      <c r="Y35" s="975"/>
      <c r="Z35" s="975"/>
      <c r="AA35" s="976"/>
      <c r="AB35" s="391"/>
    </row>
    <row r="36" spans="2:28" s="21" customFormat="1" ht="83.25" customHeight="1" x14ac:dyDescent="0.2">
      <c r="B36" s="20"/>
      <c r="C36" s="861" t="s">
        <v>993</v>
      </c>
      <c r="D36" s="862"/>
      <c r="E36" s="862"/>
      <c r="F36" s="862"/>
      <c r="G36" s="863"/>
      <c r="H36" s="268">
        <v>11</v>
      </c>
      <c r="I36" s="268">
        <v>3</v>
      </c>
      <c r="J36" s="226">
        <f>+H36/I36</f>
        <v>3.6666666666666665</v>
      </c>
      <c r="K36" s="1045" t="s">
        <v>994</v>
      </c>
      <c r="L36" s="1046"/>
      <c r="M36" s="1046"/>
      <c r="N36" s="1046"/>
      <c r="O36" s="1046"/>
      <c r="P36" s="1046"/>
      <c r="Q36" s="1046"/>
      <c r="R36" s="1046"/>
      <c r="S36" s="1046"/>
      <c r="T36" s="1046"/>
      <c r="U36" s="1046"/>
      <c r="V36" s="1046"/>
      <c r="W36" s="1046"/>
      <c r="X36" s="1046"/>
      <c r="Y36" s="1046"/>
      <c r="Z36" s="1046"/>
      <c r="AA36" s="1047"/>
      <c r="AB36" s="391"/>
    </row>
    <row r="37" spans="2:28" s="21" customFormat="1" ht="89.25" customHeight="1" x14ac:dyDescent="0.2">
      <c r="B37" s="20"/>
      <c r="C37" s="861" t="s">
        <v>995</v>
      </c>
      <c r="D37" s="862"/>
      <c r="E37" s="862"/>
      <c r="F37" s="862"/>
      <c r="G37" s="863"/>
      <c r="H37" s="161">
        <v>13</v>
      </c>
      <c r="I37" s="161">
        <v>2</v>
      </c>
      <c r="J37" s="226">
        <f>+H37/I37</f>
        <v>6.5</v>
      </c>
      <c r="K37" s="1045" t="s">
        <v>994</v>
      </c>
      <c r="L37" s="1046"/>
      <c r="M37" s="1046"/>
      <c r="N37" s="1046"/>
      <c r="O37" s="1046"/>
      <c r="P37" s="1046"/>
      <c r="Q37" s="1046"/>
      <c r="R37" s="1046"/>
      <c r="S37" s="1046"/>
      <c r="T37" s="1046"/>
      <c r="U37" s="1046"/>
      <c r="V37" s="1046"/>
      <c r="W37" s="1046"/>
      <c r="X37" s="1046"/>
      <c r="Y37" s="1046"/>
      <c r="Z37" s="1046"/>
      <c r="AA37" s="1047"/>
      <c r="AB37" s="391"/>
    </row>
    <row r="38" spans="2:28" s="21" customFormat="1" ht="26.25" customHeight="1" x14ac:dyDescent="0.2">
      <c r="B38" s="20"/>
      <c r="C38" s="861" t="s">
        <v>996</v>
      </c>
      <c r="D38" s="862"/>
      <c r="E38" s="862"/>
      <c r="F38" s="862"/>
      <c r="G38" s="863"/>
      <c r="H38" s="161"/>
      <c r="I38" s="161"/>
      <c r="J38" s="226" t="e">
        <f>+H38/I38</f>
        <v>#DIV/0!</v>
      </c>
      <c r="K38" s="980" t="s">
        <v>541</v>
      </c>
      <c r="L38" s="981"/>
      <c r="M38" s="981"/>
      <c r="N38" s="981"/>
      <c r="O38" s="981"/>
      <c r="P38" s="981"/>
      <c r="Q38" s="981"/>
      <c r="R38" s="981"/>
      <c r="S38" s="981"/>
      <c r="T38" s="981"/>
      <c r="U38" s="981"/>
      <c r="V38" s="981"/>
      <c r="W38" s="981"/>
      <c r="X38" s="981"/>
      <c r="Y38" s="981"/>
      <c r="Z38" s="981"/>
      <c r="AA38" s="982"/>
      <c r="AB38" s="391"/>
    </row>
    <row r="39" spans="2:28" s="21" customFormat="1" ht="24.75" customHeight="1" thickBot="1" x14ac:dyDescent="0.25">
      <c r="B39" s="20"/>
      <c r="C39" s="861" t="s">
        <v>997</v>
      </c>
      <c r="D39" s="862"/>
      <c r="E39" s="862"/>
      <c r="F39" s="862"/>
      <c r="G39" s="863"/>
      <c r="H39" s="161"/>
      <c r="I39" s="161"/>
      <c r="J39" s="226" t="e">
        <f>+H39/I39</f>
        <v>#DIV/0!</v>
      </c>
      <c r="K39" s="980"/>
      <c r="L39" s="981"/>
      <c r="M39" s="981"/>
      <c r="N39" s="981"/>
      <c r="O39" s="981"/>
      <c r="P39" s="981"/>
      <c r="Q39" s="981"/>
      <c r="R39" s="981"/>
      <c r="S39" s="981"/>
      <c r="T39" s="981"/>
      <c r="U39" s="981"/>
      <c r="V39" s="981"/>
      <c r="W39" s="981"/>
      <c r="X39" s="981"/>
      <c r="Y39" s="981"/>
      <c r="Z39" s="981"/>
      <c r="AA39" s="982"/>
      <c r="AB39" s="391"/>
    </row>
    <row r="40" spans="2:28" s="21" customFormat="1" ht="15.75" customHeight="1" thickBot="1" x14ac:dyDescent="0.3">
      <c r="B40" s="20"/>
      <c r="C40" s="908" t="s">
        <v>68</v>
      </c>
      <c r="D40" s="909"/>
      <c r="E40" s="909"/>
      <c r="F40" s="909"/>
      <c r="G40" s="910"/>
      <c r="H40" s="376">
        <f>SUM(H36:H39)</f>
        <v>24</v>
      </c>
      <c r="I40" s="376">
        <f>SUM(I36:I39)</f>
        <v>5</v>
      </c>
      <c r="J40" s="398">
        <v>3.67</v>
      </c>
      <c r="K40" s="911"/>
      <c r="L40" s="912"/>
      <c r="M40" s="912"/>
      <c r="N40" s="912"/>
      <c r="O40" s="912"/>
      <c r="P40" s="912"/>
      <c r="Q40" s="912"/>
      <c r="R40" s="912"/>
      <c r="S40" s="912"/>
      <c r="T40" s="912"/>
      <c r="U40" s="912"/>
      <c r="V40" s="912"/>
      <c r="W40" s="912"/>
      <c r="X40" s="912"/>
      <c r="Y40" s="912"/>
      <c r="Z40" s="912"/>
      <c r="AA40" s="913"/>
      <c r="AB40" s="391"/>
    </row>
    <row r="41" spans="2:28"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391"/>
    </row>
    <row r="42" spans="2:28"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391"/>
    </row>
    <row r="43" spans="2:28"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391"/>
    </row>
    <row r="44" spans="2:28"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391"/>
    </row>
    <row r="45" spans="2:28" x14ac:dyDescent="0.2">
      <c r="B45" s="14"/>
      <c r="C45" s="890" t="s">
        <v>188</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391"/>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391"/>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391"/>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391"/>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391"/>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391"/>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391"/>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391"/>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391"/>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391"/>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391"/>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391"/>
    </row>
    <row r="57" spans="2:28"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391"/>
    </row>
    <row r="58" spans="2:28"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28"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28"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row>
    <row r="61" spans="2:28"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row>
    <row r="62" spans="2:28" ht="16.5" thickBot="1" x14ac:dyDescent="0.25">
      <c r="B62" s="43"/>
      <c r="C62" s="902"/>
      <c r="D62" s="903"/>
      <c r="E62" s="903"/>
      <c r="F62" s="903"/>
      <c r="G62" s="904"/>
      <c r="H62" s="902"/>
      <c r="I62" s="904"/>
      <c r="J62" s="902"/>
      <c r="K62" s="903"/>
      <c r="L62" s="903"/>
      <c r="M62" s="904"/>
      <c r="N62" s="905"/>
      <c r="O62" s="906"/>
      <c r="P62" s="906"/>
      <c r="Q62" s="906"/>
      <c r="R62" s="906"/>
      <c r="S62" s="906"/>
      <c r="T62" s="906"/>
      <c r="U62" s="907"/>
      <c r="V62" s="1058"/>
      <c r="W62" s="1058"/>
      <c r="X62" s="1058"/>
      <c r="Y62" s="1058"/>
      <c r="Z62" s="1058"/>
      <c r="AA62" s="1059"/>
      <c r="AB62" s="42"/>
    </row>
    <row r="63" spans="2:28" ht="103.5" customHeight="1" thickBot="1" x14ac:dyDescent="0.25">
      <c r="B63" s="41"/>
      <c r="C63" s="951" t="s">
        <v>241</v>
      </c>
      <c r="D63" s="952"/>
      <c r="E63" s="952"/>
      <c r="F63" s="952"/>
      <c r="G63" s="952"/>
      <c r="H63" s="953">
        <v>2.38</v>
      </c>
      <c r="I63" s="952"/>
      <c r="J63" s="953">
        <v>3.67</v>
      </c>
      <c r="K63" s="952"/>
      <c r="L63" s="952"/>
      <c r="M63" s="952"/>
      <c r="N63" s="2330" t="s">
        <v>998</v>
      </c>
      <c r="O63" s="1065"/>
      <c r="P63" s="1065"/>
      <c r="Q63" s="1065"/>
      <c r="R63" s="1065"/>
      <c r="S63" s="1065"/>
      <c r="T63" s="1065"/>
      <c r="U63" s="1066"/>
      <c r="V63" s="1010" t="s">
        <v>999</v>
      </c>
      <c r="W63" s="1065"/>
      <c r="X63" s="1065"/>
      <c r="Y63" s="1065"/>
      <c r="Z63" s="1065"/>
      <c r="AA63" s="1067"/>
      <c r="AB63" s="394"/>
    </row>
    <row r="64" spans="2:28" ht="121.5" customHeight="1" x14ac:dyDescent="0.2">
      <c r="B64" s="41"/>
      <c r="C64" s="1036" t="s">
        <v>243</v>
      </c>
      <c r="D64" s="1037"/>
      <c r="E64" s="1037"/>
      <c r="F64" s="1037"/>
      <c r="G64" s="1037"/>
      <c r="H64" s="953">
        <v>3.67</v>
      </c>
      <c r="I64" s="952"/>
      <c r="J64" s="953">
        <v>6.5</v>
      </c>
      <c r="K64" s="952"/>
      <c r="L64" s="952"/>
      <c r="M64" s="952"/>
      <c r="N64" s="2330" t="s">
        <v>998</v>
      </c>
      <c r="O64" s="1065"/>
      <c r="P64" s="1065"/>
      <c r="Q64" s="1065"/>
      <c r="R64" s="1065"/>
      <c r="S64" s="1065"/>
      <c r="T64" s="1065"/>
      <c r="U64" s="1066"/>
      <c r="V64" s="1010" t="s">
        <v>999</v>
      </c>
      <c r="W64" s="1065"/>
      <c r="X64" s="1065"/>
      <c r="Y64" s="1065"/>
      <c r="Z64" s="1065"/>
      <c r="AA64" s="1067"/>
      <c r="AB64" s="394"/>
    </row>
    <row r="65" spans="2:28" x14ac:dyDescent="0.2">
      <c r="B65" s="41"/>
      <c r="C65" s="635" t="s">
        <v>245</v>
      </c>
      <c r="D65" s="636"/>
      <c r="E65" s="636"/>
      <c r="F65" s="636"/>
      <c r="G65" s="636"/>
      <c r="H65" s="636"/>
      <c r="I65" s="636"/>
      <c r="J65" s="636"/>
      <c r="K65" s="636"/>
      <c r="L65" s="636"/>
      <c r="M65" s="636"/>
      <c r="N65" s="961"/>
      <c r="O65" s="962"/>
      <c r="P65" s="962"/>
      <c r="Q65" s="962"/>
      <c r="R65" s="962"/>
      <c r="S65" s="962"/>
      <c r="T65" s="962"/>
      <c r="U65" s="963"/>
      <c r="V65" s="961"/>
      <c r="W65" s="962"/>
      <c r="X65" s="962"/>
      <c r="Y65" s="962"/>
      <c r="Z65" s="962"/>
      <c r="AA65" s="964"/>
      <c r="AB65" s="394"/>
    </row>
    <row r="66" spans="2:28" x14ac:dyDescent="0.2">
      <c r="B66" s="41"/>
      <c r="C66" s="635" t="s">
        <v>246</v>
      </c>
      <c r="D66" s="636"/>
      <c r="E66" s="636"/>
      <c r="F66" s="636"/>
      <c r="G66" s="636"/>
      <c r="H66" s="636"/>
      <c r="I66" s="636"/>
      <c r="J66" s="636"/>
      <c r="K66" s="636"/>
      <c r="L66" s="636"/>
      <c r="M66" s="636"/>
      <c r="N66" s="961"/>
      <c r="O66" s="962"/>
      <c r="P66" s="962"/>
      <c r="Q66" s="962"/>
      <c r="R66" s="962"/>
      <c r="S66" s="962"/>
      <c r="T66" s="962"/>
      <c r="U66" s="963"/>
      <c r="V66" s="961"/>
      <c r="W66" s="962"/>
      <c r="X66" s="962"/>
      <c r="Y66" s="962"/>
      <c r="Z66" s="962"/>
      <c r="AA66" s="964"/>
      <c r="AB66" s="394"/>
    </row>
    <row r="67" spans="2:28" x14ac:dyDescent="0.2">
      <c r="B67" s="41"/>
      <c r="C67" s="635"/>
      <c r="D67" s="636"/>
      <c r="E67" s="636"/>
      <c r="F67" s="636"/>
      <c r="G67" s="636"/>
      <c r="H67" s="636"/>
      <c r="I67" s="636"/>
      <c r="J67" s="636"/>
      <c r="K67" s="636"/>
      <c r="L67" s="636"/>
      <c r="M67" s="636"/>
      <c r="N67" s="961"/>
      <c r="O67" s="962"/>
      <c r="P67" s="962"/>
      <c r="Q67" s="962"/>
      <c r="R67" s="962"/>
      <c r="S67" s="962"/>
      <c r="T67" s="962"/>
      <c r="U67" s="963"/>
      <c r="V67" s="961"/>
      <c r="W67" s="962"/>
      <c r="X67" s="962"/>
      <c r="Y67" s="962"/>
      <c r="Z67" s="962"/>
      <c r="AA67" s="964"/>
      <c r="AB67" s="394"/>
    </row>
    <row r="68" spans="2:28" x14ac:dyDescent="0.2">
      <c r="B68" s="41"/>
      <c r="C68" s="635"/>
      <c r="D68" s="636"/>
      <c r="E68" s="636"/>
      <c r="F68" s="636"/>
      <c r="G68" s="636"/>
      <c r="H68" s="636"/>
      <c r="I68" s="636"/>
      <c r="J68" s="636"/>
      <c r="K68" s="636"/>
      <c r="L68" s="636"/>
      <c r="M68" s="636"/>
      <c r="N68" s="961"/>
      <c r="O68" s="962"/>
      <c r="P68" s="962"/>
      <c r="Q68" s="962"/>
      <c r="R68" s="962"/>
      <c r="S68" s="962"/>
      <c r="T68" s="962"/>
      <c r="U68" s="963"/>
      <c r="V68" s="961"/>
      <c r="W68" s="962"/>
      <c r="X68" s="962"/>
      <c r="Y68" s="962"/>
      <c r="Z68" s="962"/>
      <c r="AA68" s="964"/>
      <c r="AB68" s="394"/>
    </row>
    <row r="69" spans="2:28" x14ac:dyDescent="0.2">
      <c r="B69" s="41"/>
      <c r="C69" s="635"/>
      <c r="D69" s="636"/>
      <c r="E69" s="636"/>
      <c r="F69" s="636"/>
      <c r="G69" s="636"/>
      <c r="H69" s="636"/>
      <c r="I69" s="636"/>
      <c r="J69" s="636"/>
      <c r="K69" s="636"/>
      <c r="L69" s="636"/>
      <c r="M69" s="636"/>
      <c r="N69" s="961"/>
      <c r="O69" s="962"/>
      <c r="P69" s="962"/>
      <c r="Q69" s="962"/>
      <c r="R69" s="962"/>
      <c r="S69" s="962"/>
      <c r="T69" s="962"/>
      <c r="U69" s="963"/>
      <c r="V69" s="961"/>
      <c r="W69" s="962"/>
      <c r="X69" s="962"/>
      <c r="Y69" s="962"/>
      <c r="Z69" s="962"/>
      <c r="AA69" s="964"/>
      <c r="AB69" s="394"/>
    </row>
    <row r="70" spans="2:28" x14ac:dyDescent="0.2">
      <c r="B70" s="41"/>
      <c r="C70" s="635"/>
      <c r="D70" s="636"/>
      <c r="E70" s="636"/>
      <c r="F70" s="636"/>
      <c r="G70" s="636"/>
      <c r="H70" s="636"/>
      <c r="I70" s="636"/>
      <c r="J70" s="636"/>
      <c r="K70" s="636"/>
      <c r="L70" s="636"/>
      <c r="M70" s="636"/>
      <c r="N70" s="961"/>
      <c r="O70" s="962"/>
      <c r="P70" s="962"/>
      <c r="Q70" s="962"/>
      <c r="R70" s="962"/>
      <c r="S70" s="962"/>
      <c r="T70" s="962"/>
      <c r="U70" s="963"/>
      <c r="V70" s="961"/>
      <c r="W70" s="962"/>
      <c r="X70" s="962"/>
      <c r="Y70" s="962"/>
      <c r="Z70" s="962"/>
      <c r="AA70" s="964"/>
      <c r="AB70" s="394"/>
    </row>
    <row r="71" spans="2:28" x14ac:dyDescent="0.2">
      <c r="B71" s="41"/>
      <c r="C71" s="635"/>
      <c r="D71" s="636"/>
      <c r="E71" s="636"/>
      <c r="F71" s="636"/>
      <c r="G71" s="636"/>
      <c r="H71" s="636"/>
      <c r="I71" s="636"/>
      <c r="J71" s="636"/>
      <c r="K71" s="636"/>
      <c r="L71" s="636"/>
      <c r="M71" s="636"/>
      <c r="N71" s="961"/>
      <c r="O71" s="962"/>
      <c r="P71" s="962"/>
      <c r="Q71" s="962"/>
      <c r="R71" s="962"/>
      <c r="S71" s="962"/>
      <c r="T71" s="962"/>
      <c r="U71" s="963"/>
      <c r="V71" s="961"/>
      <c r="W71" s="962"/>
      <c r="X71" s="962"/>
      <c r="Y71" s="962"/>
      <c r="Z71" s="962"/>
      <c r="AA71" s="964"/>
      <c r="AB71" s="394"/>
    </row>
    <row r="72" spans="2:28" x14ac:dyDescent="0.2">
      <c r="B72" s="41"/>
      <c r="C72" s="635"/>
      <c r="D72" s="636"/>
      <c r="E72" s="636"/>
      <c r="F72" s="636"/>
      <c r="G72" s="636"/>
      <c r="H72" s="636"/>
      <c r="I72" s="636"/>
      <c r="J72" s="636"/>
      <c r="K72" s="636"/>
      <c r="L72" s="636"/>
      <c r="M72" s="636"/>
      <c r="N72" s="961"/>
      <c r="O72" s="962"/>
      <c r="P72" s="962"/>
      <c r="Q72" s="962"/>
      <c r="R72" s="962"/>
      <c r="S72" s="962"/>
      <c r="T72" s="962"/>
      <c r="U72" s="963"/>
      <c r="V72" s="961"/>
      <c r="W72" s="962"/>
      <c r="X72" s="962"/>
      <c r="Y72" s="962"/>
      <c r="Z72" s="962"/>
      <c r="AA72" s="964"/>
      <c r="AB72" s="394"/>
    </row>
    <row r="73" spans="2:28" x14ac:dyDescent="0.2">
      <c r="B73" s="41"/>
      <c r="C73" s="635"/>
      <c r="D73" s="636"/>
      <c r="E73" s="636"/>
      <c r="F73" s="636"/>
      <c r="G73" s="636"/>
      <c r="H73" s="636"/>
      <c r="I73" s="636"/>
      <c r="J73" s="636"/>
      <c r="K73" s="636"/>
      <c r="L73" s="636"/>
      <c r="M73" s="636"/>
      <c r="N73" s="961"/>
      <c r="O73" s="962"/>
      <c r="P73" s="962"/>
      <c r="Q73" s="962"/>
      <c r="R73" s="962"/>
      <c r="S73" s="962"/>
      <c r="T73" s="962"/>
      <c r="U73" s="963"/>
      <c r="V73" s="961"/>
      <c r="W73" s="962"/>
      <c r="X73" s="962"/>
      <c r="Y73" s="962"/>
      <c r="Z73" s="962"/>
      <c r="AA73" s="964"/>
      <c r="AB73" s="394"/>
    </row>
    <row r="74" spans="2:28" ht="15.75" customHeight="1" thickBot="1" x14ac:dyDescent="0.25">
      <c r="B74" s="41"/>
      <c r="C74" s="637"/>
      <c r="D74" s="638"/>
      <c r="E74" s="638"/>
      <c r="F74" s="638"/>
      <c r="G74" s="638"/>
      <c r="H74" s="638"/>
      <c r="I74" s="638"/>
      <c r="J74" s="638"/>
      <c r="K74" s="638"/>
      <c r="L74" s="638"/>
      <c r="M74" s="638"/>
      <c r="N74" s="965"/>
      <c r="O74" s="966"/>
      <c r="P74" s="966"/>
      <c r="Q74" s="966"/>
      <c r="R74" s="966"/>
      <c r="S74" s="966"/>
      <c r="T74" s="966"/>
      <c r="U74" s="967"/>
      <c r="V74" s="965"/>
      <c r="W74" s="966"/>
      <c r="X74" s="966"/>
      <c r="Y74" s="966"/>
      <c r="Z74" s="966"/>
      <c r="AA74" s="968"/>
      <c r="AB74" s="394"/>
    </row>
    <row r="75" spans="2:28"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07"/>
  <sheetViews>
    <sheetView workbookViewId="0">
      <selection activeCell="J49" sqref="J49:M49"/>
    </sheetView>
  </sheetViews>
  <sheetFormatPr baseColWidth="10" defaultColWidth="3.7109375" defaultRowHeight="14.25" x14ac:dyDescent="0.2"/>
  <cols>
    <col min="1" max="1" width="2" style="417" customWidth="1"/>
    <col min="2" max="2" width="2.85546875" style="417" customWidth="1"/>
    <col min="3" max="6" width="2.7109375" style="417" customWidth="1"/>
    <col min="7" max="7" width="4.28515625" style="417" customWidth="1"/>
    <col min="8" max="8" width="16.7109375" style="417" customWidth="1"/>
    <col min="9" max="9" width="15.7109375" style="417" customWidth="1"/>
    <col min="10" max="10" width="16" style="417" customWidth="1"/>
    <col min="11" max="15" width="5.28515625" style="417" customWidth="1"/>
    <col min="16" max="16" width="4.28515625" style="417" customWidth="1"/>
    <col min="17" max="17" width="5.28515625" style="417" customWidth="1"/>
    <col min="18" max="18" width="4.140625" style="417" customWidth="1"/>
    <col min="19" max="19" width="5.28515625" style="417" customWidth="1"/>
    <col min="20" max="20" width="4.42578125" style="417" customWidth="1"/>
    <col min="21" max="21" width="4.85546875" style="417" customWidth="1"/>
    <col min="22" max="25" width="5.28515625" style="417" customWidth="1"/>
    <col min="26" max="26" width="4.5703125" style="417" customWidth="1"/>
    <col min="27" max="27" width="13" style="417" customWidth="1"/>
    <col min="28" max="28" width="2" style="417" customWidth="1"/>
    <col min="29" max="29" width="1.5703125" style="417" customWidth="1"/>
    <col min="30" max="31" width="3.7109375" style="417"/>
    <col min="32" max="32" width="6.85546875" style="417" bestFit="1" customWidth="1"/>
    <col min="33" max="16384" width="3.7109375" style="417"/>
  </cols>
  <sheetData>
    <row r="1" spans="2:28" ht="9" customHeight="1" thickBot="1" x14ac:dyDescent="0.25">
      <c r="B1" s="1"/>
      <c r="C1" s="1"/>
      <c r="D1" s="1"/>
      <c r="E1" s="1"/>
      <c r="F1" s="1"/>
    </row>
    <row r="2" spans="2:28" ht="45.75" customHeight="1" x14ac:dyDescent="0.2">
      <c r="B2" s="633"/>
      <c r="C2" s="634"/>
      <c r="D2" s="634"/>
      <c r="E2" s="634"/>
      <c r="F2" s="634"/>
      <c r="G2" s="634"/>
      <c r="H2" s="2386" t="s">
        <v>0</v>
      </c>
      <c r="I2" s="2386"/>
      <c r="J2" s="2386"/>
      <c r="K2" s="2386"/>
      <c r="L2" s="2386"/>
      <c r="M2" s="2386"/>
      <c r="N2" s="2386"/>
      <c r="O2" s="2386"/>
      <c r="P2" s="2386"/>
      <c r="Q2" s="2386"/>
      <c r="R2" s="2386"/>
      <c r="S2" s="2386"/>
      <c r="T2" s="2386"/>
      <c r="U2" s="2386"/>
      <c r="V2" s="2386"/>
      <c r="W2" s="2386"/>
      <c r="X2" s="2386"/>
      <c r="Y2" s="2386"/>
      <c r="Z2" s="2386"/>
      <c r="AA2" s="2386"/>
      <c r="AB2" s="2387"/>
    </row>
    <row r="3" spans="2:28" ht="15" customHeight="1"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customHeight="1"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8.25" customHeight="1" x14ac:dyDescent="0.2">
      <c r="H5" s="3"/>
      <c r="I5" s="3"/>
      <c r="J5" s="3"/>
      <c r="K5" s="3"/>
      <c r="L5" s="3"/>
      <c r="M5" s="3"/>
      <c r="N5" s="3"/>
      <c r="O5" s="3"/>
      <c r="P5" s="3"/>
      <c r="Q5" s="3"/>
      <c r="R5" s="3"/>
      <c r="S5" s="3"/>
      <c r="T5" s="3"/>
      <c r="U5" s="3"/>
      <c r="V5" s="3"/>
      <c r="W5" s="3"/>
      <c r="X5" s="3"/>
      <c r="Y5" s="3"/>
      <c r="Z5" s="3"/>
      <c r="AA5" s="3"/>
      <c r="AB5" s="3"/>
    </row>
    <row r="6" spans="2:28" ht="9"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2388" t="s">
        <v>1118</v>
      </c>
      <c r="J7" s="2389"/>
      <c r="K7" s="2389"/>
      <c r="L7" s="2389"/>
      <c r="M7" s="2389"/>
      <c r="N7" s="2389"/>
      <c r="O7" s="2389"/>
      <c r="P7" s="2389"/>
      <c r="Q7" s="2389"/>
      <c r="R7" s="2389"/>
      <c r="S7" s="2389"/>
      <c r="T7" s="2389"/>
      <c r="U7" s="2389"/>
      <c r="V7" s="2389"/>
      <c r="W7" s="2389"/>
      <c r="X7" s="2389"/>
      <c r="Y7" s="2389"/>
      <c r="Z7" s="2389"/>
      <c r="AA7" s="2390"/>
      <c r="AB7" s="10"/>
    </row>
    <row r="8" spans="2:28" ht="9.75" customHeight="1" thickBot="1" x14ac:dyDescent="0.25">
      <c r="B8" s="9"/>
      <c r="C8" s="602"/>
      <c r="D8" s="603"/>
      <c r="E8" s="603"/>
      <c r="F8" s="603"/>
      <c r="G8" s="603"/>
      <c r="H8" s="604"/>
      <c r="I8" s="2391"/>
      <c r="J8" s="2392"/>
      <c r="K8" s="2392"/>
      <c r="L8" s="2392"/>
      <c r="M8" s="2392"/>
      <c r="N8" s="2392"/>
      <c r="O8" s="2392"/>
      <c r="P8" s="2392"/>
      <c r="Q8" s="2392"/>
      <c r="R8" s="2392"/>
      <c r="S8" s="2392"/>
      <c r="T8" s="2392"/>
      <c r="U8" s="2392"/>
      <c r="V8" s="2392"/>
      <c r="W8" s="2392"/>
      <c r="X8" s="2392"/>
      <c r="Y8" s="2392"/>
      <c r="Z8" s="2392"/>
      <c r="AA8" s="2393"/>
      <c r="AB8" s="10"/>
    </row>
    <row r="9" spans="2:28" ht="6.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449"/>
      <c r="AB9" s="10"/>
    </row>
    <row r="10" spans="2:28" ht="15" customHeight="1" thickBot="1" x14ac:dyDescent="0.25">
      <c r="B10" s="9"/>
      <c r="C10" s="599" t="s">
        <v>6</v>
      </c>
      <c r="D10" s="600"/>
      <c r="E10" s="600"/>
      <c r="F10" s="600"/>
      <c r="G10" s="600"/>
      <c r="H10" s="601"/>
      <c r="I10" s="2377" t="s">
        <v>1119</v>
      </c>
      <c r="J10" s="2378"/>
      <c r="K10" s="2378"/>
      <c r="L10" s="2378"/>
      <c r="M10" s="2378"/>
      <c r="N10" s="2378"/>
      <c r="O10" s="2378"/>
      <c r="P10" s="2378"/>
      <c r="Q10" s="2379"/>
      <c r="R10" s="620" t="s">
        <v>8</v>
      </c>
      <c r="S10" s="621"/>
      <c r="T10" s="621"/>
      <c r="U10" s="622"/>
      <c r="V10" s="574" t="s">
        <v>9</v>
      </c>
      <c r="W10" s="575"/>
      <c r="X10" s="575"/>
      <c r="Y10" s="575"/>
      <c r="Z10" s="575"/>
      <c r="AA10" s="576"/>
      <c r="AB10" s="10"/>
    </row>
    <row r="11" spans="2:28" ht="24" customHeight="1" thickBot="1" x14ac:dyDescent="0.25">
      <c r="B11" s="9"/>
      <c r="C11" s="602"/>
      <c r="D11" s="603"/>
      <c r="E11" s="603"/>
      <c r="F11" s="603"/>
      <c r="G11" s="603"/>
      <c r="H11" s="604"/>
      <c r="I11" s="2380"/>
      <c r="J11" s="2381"/>
      <c r="K11" s="2381"/>
      <c r="L11" s="2381"/>
      <c r="M11" s="2381"/>
      <c r="N11" s="2381"/>
      <c r="O11" s="2381"/>
      <c r="P11" s="2381"/>
      <c r="Q11" s="2382"/>
      <c r="R11" s="564" t="s">
        <v>1120</v>
      </c>
      <c r="S11" s="623"/>
      <c r="T11" s="623"/>
      <c r="U11" s="624"/>
      <c r="V11" s="2383">
        <v>11</v>
      </c>
      <c r="W11" s="2384"/>
      <c r="X11" s="2384"/>
      <c r="Y11" s="2384"/>
      <c r="Z11" s="2384"/>
      <c r="AA11" s="2385"/>
      <c r="AB11" s="10"/>
    </row>
    <row r="12" spans="2:28" ht="5.2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450"/>
      <c r="AB12" s="419"/>
    </row>
    <row r="13" spans="2:28" ht="15" customHeight="1" x14ac:dyDescent="0.2">
      <c r="B13" s="14"/>
      <c r="C13" s="2365" t="s">
        <v>11</v>
      </c>
      <c r="D13" s="2366"/>
      <c r="E13" s="2366"/>
      <c r="F13" s="2366"/>
      <c r="G13" s="2366"/>
      <c r="H13" s="2367"/>
      <c r="I13" s="657" t="s">
        <v>1121</v>
      </c>
      <c r="J13" s="658"/>
      <c r="K13" s="658"/>
      <c r="L13" s="658"/>
      <c r="M13" s="658"/>
      <c r="N13" s="658"/>
      <c r="O13" s="658"/>
      <c r="P13" s="658"/>
      <c r="Q13" s="658"/>
      <c r="R13" s="658"/>
      <c r="S13" s="659"/>
      <c r="T13" s="2371" t="s">
        <v>13</v>
      </c>
      <c r="U13" s="2372"/>
      <c r="V13" s="2372"/>
      <c r="W13" s="2372"/>
      <c r="X13" s="2372"/>
      <c r="Y13" s="2372"/>
      <c r="Z13" s="2372"/>
      <c r="AA13" s="2373"/>
      <c r="AB13" s="419"/>
    </row>
    <row r="14" spans="2:28" ht="21" customHeight="1" thickBot="1" x14ac:dyDescent="0.25">
      <c r="B14" s="14"/>
      <c r="C14" s="2368"/>
      <c r="D14" s="2369"/>
      <c r="E14" s="2369"/>
      <c r="F14" s="2369"/>
      <c r="G14" s="2369"/>
      <c r="H14" s="2370"/>
      <c r="I14" s="660"/>
      <c r="J14" s="661"/>
      <c r="K14" s="661"/>
      <c r="L14" s="661"/>
      <c r="M14" s="661"/>
      <c r="N14" s="661"/>
      <c r="O14" s="661"/>
      <c r="P14" s="661"/>
      <c r="Q14" s="661"/>
      <c r="R14" s="661"/>
      <c r="S14" s="662"/>
      <c r="T14" s="2374" t="s">
        <v>81</v>
      </c>
      <c r="U14" s="2375"/>
      <c r="V14" s="2375"/>
      <c r="W14" s="2375"/>
      <c r="X14" s="2375"/>
      <c r="Y14" s="2375"/>
      <c r="Z14" s="2375"/>
      <c r="AA14" s="2376"/>
      <c r="AB14" s="419"/>
    </row>
    <row r="15" spans="2:28" ht="6" customHeight="1" thickBot="1" x14ac:dyDescent="0.25">
      <c r="B15" s="14"/>
      <c r="C15" s="15"/>
      <c r="D15" s="15"/>
      <c r="E15" s="15"/>
      <c r="F15" s="15"/>
      <c r="G15" s="15"/>
      <c r="H15" s="15"/>
      <c r="I15" s="451"/>
      <c r="J15" s="451"/>
      <c r="K15" s="451"/>
      <c r="L15" s="451"/>
      <c r="M15" s="451"/>
      <c r="N15" s="451"/>
      <c r="O15" s="451"/>
      <c r="P15" s="451"/>
      <c r="Q15" s="451"/>
      <c r="R15" s="451"/>
      <c r="S15" s="451"/>
      <c r="T15" s="451"/>
      <c r="U15" s="451"/>
      <c r="V15" s="451"/>
      <c r="W15" s="451"/>
      <c r="X15" s="451"/>
      <c r="Y15" s="451"/>
      <c r="Z15" s="451"/>
      <c r="AA15" s="452"/>
      <c r="AB15" s="419"/>
    </row>
    <row r="16" spans="2:28" ht="23.25" customHeight="1" thickBot="1" x14ac:dyDescent="0.25">
      <c r="B16" s="14"/>
      <c r="C16" s="2357" t="s">
        <v>15</v>
      </c>
      <c r="D16" s="2358"/>
      <c r="E16" s="2358"/>
      <c r="F16" s="2358"/>
      <c r="G16" s="2358"/>
      <c r="H16" s="2359"/>
      <c r="I16" s="561" t="s">
        <v>1122</v>
      </c>
      <c r="J16" s="562"/>
      <c r="K16" s="562"/>
      <c r="L16" s="562"/>
      <c r="M16" s="562"/>
      <c r="N16" s="562"/>
      <c r="O16" s="562"/>
      <c r="P16" s="562"/>
      <c r="Q16" s="562"/>
      <c r="R16" s="562"/>
      <c r="S16" s="562"/>
      <c r="T16" s="562"/>
      <c r="U16" s="562"/>
      <c r="V16" s="562"/>
      <c r="W16" s="562"/>
      <c r="X16" s="562"/>
      <c r="Y16" s="562"/>
      <c r="Z16" s="562"/>
      <c r="AA16" s="563"/>
      <c r="AB16" s="419"/>
    </row>
    <row r="17" spans="2:28" ht="6.75" customHeight="1" thickBot="1" x14ac:dyDescent="0.25">
      <c r="B17" s="14"/>
      <c r="C17" s="453"/>
      <c r="D17" s="453"/>
      <c r="E17" s="453"/>
      <c r="F17" s="453"/>
      <c r="G17" s="453"/>
      <c r="H17" s="453"/>
      <c r="I17" s="17"/>
      <c r="J17" s="17"/>
      <c r="K17" s="17"/>
      <c r="L17" s="17"/>
      <c r="M17" s="17"/>
      <c r="N17" s="17"/>
      <c r="O17" s="17"/>
      <c r="P17" s="17"/>
      <c r="Q17" s="17"/>
      <c r="R17" s="17"/>
      <c r="S17" s="17"/>
      <c r="T17" s="17"/>
      <c r="U17" s="17"/>
      <c r="V17" s="17"/>
      <c r="W17" s="17"/>
      <c r="X17" s="17"/>
      <c r="Y17" s="17"/>
      <c r="Z17" s="17"/>
      <c r="AA17" s="454"/>
      <c r="AB17" s="419"/>
    </row>
    <row r="18" spans="2:28" ht="33.75" customHeight="1" thickBot="1" x14ac:dyDescent="0.25">
      <c r="B18" s="14"/>
      <c r="C18" s="2357" t="s">
        <v>17</v>
      </c>
      <c r="D18" s="2358"/>
      <c r="E18" s="2358"/>
      <c r="F18" s="2358"/>
      <c r="G18" s="2358"/>
      <c r="H18" s="2359"/>
      <c r="I18" s="561" t="s">
        <v>1123</v>
      </c>
      <c r="J18" s="562"/>
      <c r="K18" s="562"/>
      <c r="L18" s="562"/>
      <c r="M18" s="562"/>
      <c r="N18" s="562"/>
      <c r="O18" s="562"/>
      <c r="P18" s="562"/>
      <c r="Q18" s="562"/>
      <c r="R18" s="562"/>
      <c r="S18" s="562"/>
      <c r="T18" s="562"/>
      <c r="U18" s="562"/>
      <c r="V18" s="562"/>
      <c r="W18" s="562"/>
      <c r="X18" s="562"/>
      <c r="Y18" s="562"/>
      <c r="Z18" s="562"/>
      <c r="AA18" s="563"/>
      <c r="AB18" s="419"/>
    </row>
    <row r="19" spans="2:28" ht="6.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454"/>
      <c r="AB19" s="419"/>
    </row>
    <row r="20" spans="2:28" ht="14.25" customHeight="1" x14ac:dyDescent="0.2">
      <c r="B20" s="14"/>
      <c r="C20" s="583" t="s">
        <v>19</v>
      </c>
      <c r="D20" s="584"/>
      <c r="E20" s="584"/>
      <c r="F20" s="584"/>
      <c r="G20" s="584"/>
      <c r="H20" s="585"/>
      <c r="I20" s="589" t="s">
        <v>1124</v>
      </c>
      <c r="J20" s="590"/>
      <c r="K20" s="590"/>
      <c r="L20" s="591"/>
      <c r="M20" s="574" t="s">
        <v>21</v>
      </c>
      <c r="N20" s="575"/>
      <c r="O20" s="575"/>
      <c r="P20" s="575"/>
      <c r="Q20" s="575"/>
      <c r="R20" s="575"/>
      <c r="S20" s="576"/>
      <c r="T20" s="574" t="s">
        <v>22</v>
      </c>
      <c r="U20" s="575"/>
      <c r="V20" s="575"/>
      <c r="W20" s="575"/>
      <c r="X20" s="575"/>
      <c r="Y20" s="575"/>
      <c r="Z20" s="575"/>
      <c r="AA20" s="576"/>
      <c r="AB20" s="419"/>
    </row>
    <row r="21" spans="2:28" ht="15.75" customHeight="1" thickBot="1" x14ac:dyDescent="0.25">
      <c r="B21" s="14"/>
      <c r="C21" s="586"/>
      <c r="D21" s="587"/>
      <c r="E21" s="587"/>
      <c r="F21" s="587"/>
      <c r="G21" s="587"/>
      <c r="H21" s="588"/>
      <c r="I21" s="592"/>
      <c r="J21" s="593"/>
      <c r="K21" s="593"/>
      <c r="L21" s="594"/>
      <c r="M21" s="595" t="s">
        <v>213</v>
      </c>
      <c r="N21" s="596"/>
      <c r="O21" s="596"/>
      <c r="P21" s="596"/>
      <c r="Q21" s="596"/>
      <c r="R21" s="596"/>
      <c r="S21" s="597"/>
      <c r="T21" s="598" t="s">
        <v>24</v>
      </c>
      <c r="U21" s="596"/>
      <c r="V21" s="596"/>
      <c r="W21" s="596"/>
      <c r="X21" s="596"/>
      <c r="Y21" s="596"/>
      <c r="Z21" s="596"/>
      <c r="AA21" s="597"/>
      <c r="AB21" s="419"/>
    </row>
    <row r="22" spans="2:28" ht="6.7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450"/>
      <c r="AB22" s="419"/>
    </row>
    <row r="23" spans="2:28" ht="23.25" customHeight="1" x14ac:dyDescent="0.2">
      <c r="B23" s="14"/>
      <c r="C23" s="2362" t="s">
        <v>25</v>
      </c>
      <c r="D23" s="2363"/>
      <c r="E23" s="2363"/>
      <c r="F23" s="2363"/>
      <c r="G23" s="2363"/>
      <c r="H23" s="2363"/>
      <c r="I23" s="2364"/>
      <c r="J23" s="2362" t="s">
        <v>26</v>
      </c>
      <c r="K23" s="2363"/>
      <c r="L23" s="2363"/>
      <c r="M23" s="2363"/>
      <c r="N23" s="2363"/>
      <c r="O23" s="2363"/>
      <c r="P23" s="2364"/>
      <c r="Q23" s="2362" t="s">
        <v>27</v>
      </c>
      <c r="R23" s="2363"/>
      <c r="S23" s="2363"/>
      <c r="T23" s="2363"/>
      <c r="U23" s="2363"/>
      <c r="V23" s="2363"/>
      <c r="W23" s="2363"/>
      <c r="X23" s="2363"/>
      <c r="Y23" s="2363"/>
      <c r="Z23" s="2363"/>
      <c r="AA23" s="2364"/>
      <c r="AB23" s="419"/>
    </row>
    <row r="24" spans="2:28" ht="31.5" customHeight="1" thickBot="1" x14ac:dyDescent="0.25">
      <c r="B24" s="14"/>
      <c r="C24" s="577" t="s">
        <v>1125</v>
      </c>
      <c r="D24" s="578"/>
      <c r="E24" s="578"/>
      <c r="F24" s="578"/>
      <c r="G24" s="578"/>
      <c r="H24" s="578"/>
      <c r="I24" s="579"/>
      <c r="J24" s="577" t="s">
        <v>1126</v>
      </c>
      <c r="K24" s="578"/>
      <c r="L24" s="578"/>
      <c r="M24" s="578"/>
      <c r="N24" s="578"/>
      <c r="O24" s="578"/>
      <c r="P24" s="579"/>
      <c r="Q24" s="580" t="s">
        <v>1127</v>
      </c>
      <c r="R24" s="581"/>
      <c r="S24" s="581"/>
      <c r="T24" s="581"/>
      <c r="U24" s="581"/>
      <c r="V24" s="581"/>
      <c r="W24" s="581"/>
      <c r="X24" s="581"/>
      <c r="Y24" s="581"/>
      <c r="Z24" s="581"/>
      <c r="AA24" s="582"/>
      <c r="AB24" s="419"/>
    </row>
    <row r="25" spans="2:28" ht="7.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450"/>
      <c r="AB25" s="419"/>
    </row>
    <row r="26" spans="2:28" ht="26.25" customHeight="1" thickBot="1" x14ac:dyDescent="0.25">
      <c r="B26" s="14"/>
      <c r="C26" s="2357" t="s">
        <v>31</v>
      </c>
      <c r="D26" s="2358"/>
      <c r="E26" s="2358"/>
      <c r="F26" s="2358"/>
      <c r="G26" s="2358"/>
      <c r="H26" s="2359"/>
      <c r="I26" s="561" t="s">
        <v>1128</v>
      </c>
      <c r="J26" s="562"/>
      <c r="K26" s="562"/>
      <c r="L26" s="562"/>
      <c r="M26" s="562"/>
      <c r="N26" s="562"/>
      <c r="O26" s="562"/>
      <c r="P26" s="562"/>
      <c r="Q26" s="562"/>
      <c r="R26" s="562"/>
      <c r="S26" s="562"/>
      <c r="T26" s="562"/>
      <c r="U26" s="562"/>
      <c r="V26" s="562"/>
      <c r="W26" s="562"/>
      <c r="X26" s="562"/>
      <c r="Y26" s="562"/>
      <c r="Z26" s="562"/>
      <c r="AA26" s="563"/>
      <c r="AB26" s="419"/>
    </row>
    <row r="27" spans="2:28" ht="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454"/>
      <c r="AB27" s="419"/>
    </row>
    <row r="28" spans="2:28" ht="30.75" customHeight="1" thickBot="1" x14ac:dyDescent="0.25">
      <c r="B28" s="14"/>
      <c r="C28" s="2357" t="s">
        <v>32</v>
      </c>
      <c r="D28" s="2358"/>
      <c r="E28" s="2358"/>
      <c r="F28" s="2358"/>
      <c r="G28" s="2358"/>
      <c r="H28" s="2359"/>
      <c r="I28" s="564">
        <v>0.9</v>
      </c>
      <c r="J28" s="561"/>
      <c r="K28" s="1647" t="s">
        <v>33</v>
      </c>
      <c r="L28" s="1648"/>
      <c r="M28" s="1648"/>
      <c r="N28" s="1649"/>
      <c r="O28" s="855" t="s">
        <v>34</v>
      </c>
      <c r="P28" s="1889"/>
      <c r="Q28" s="1889"/>
      <c r="R28" s="1890"/>
      <c r="S28" s="101" t="s">
        <v>94</v>
      </c>
      <c r="T28" s="1889" t="s">
        <v>35</v>
      </c>
      <c r="U28" s="1889"/>
      <c r="V28" s="1890"/>
      <c r="W28" s="49"/>
      <c r="X28" s="1470" t="s">
        <v>37</v>
      </c>
      <c r="Y28" s="2360"/>
      <c r="Z28" s="2361"/>
      <c r="AA28" s="50"/>
      <c r="AB28" s="419"/>
    </row>
    <row r="29" spans="2:28" ht="6.7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450"/>
      <c r="AB29" s="419"/>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19"/>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19"/>
    </row>
    <row r="32" spans="2:28" ht="15" customHeight="1" thickBot="1" x14ac:dyDescent="0.25">
      <c r="B32" s="14"/>
      <c r="C32" s="547"/>
      <c r="D32" s="548"/>
      <c r="E32" s="548"/>
      <c r="F32" s="548"/>
      <c r="G32" s="548"/>
      <c r="H32" s="548"/>
      <c r="I32" s="548"/>
      <c r="J32" s="549"/>
      <c r="K32" s="2352">
        <v>0</v>
      </c>
      <c r="L32" s="2353"/>
      <c r="M32" s="2353"/>
      <c r="N32" s="2353"/>
      <c r="O32" s="2354">
        <v>0.79900000000000004</v>
      </c>
      <c r="P32" s="2353"/>
      <c r="Q32" s="2353"/>
      <c r="R32" s="2353"/>
      <c r="S32" s="2355">
        <v>0.8</v>
      </c>
      <c r="T32" s="2353"/>
      <c r="U32" s="2354">
        <v>0.89900000000000002</v>
      </c>
      <c r="V32" s="2353"/>
      <c r="W32" s="2353"/>
      <c r="X32" s="2355">
        <v>0.9</v>
      </c>
      <c r="Y32" s="2353"/>
      <c r="Z32" s="2355">
        <v>1</v>
      </c>
      <c r="AA32" s="2356"/>
      <c r="AB32" s="419"/>
    </row>
    <row r="33" spans="2:32" ht="6.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450"/>
      <c r="AB33" s="419"/>
    </row>
    <row r="34" spans="2:32" s="21" customFormat="1" ht="15.75" customHeight="1" x14ac:dyDescent="0.2">
      <c r="B34" s="20"/>
      <c r="C34" s="1687" t="s">
        <v>44</v>
      </c>
      <c r="D34" s="1688"/>
      <c r="E34" s="1688"/>
      <c r="F34" s="1688"/>
      <c r="G34" s="1688"/>
      <c r="H34" s="1688"/>
      <c r="I34" s="1688"/>
      <c r="J34" s="1688"/>
      <c r="K34" s="1688"/>
      <c r="L34" s="1688"/>
      <c r="M34" s="1688"/>
      <c r="N34" s="1688"/>
      <c r="O34" s="1688"/>
      <c r="P34" s="1688"/>
      <c r="Q34" s="1688"/>
      <c r="R34" s="1688"/>
      <c r="S34" s="1688"/>
      <c r="T34" s="1688"/>
      <c r="U34" s="1688"/>
      <c r="V34" s="1688"/>
      <c r="W34" s="1688"/>
      <c r="X34" s="1688"/>
      <c r="Y34" s="1688"/>
      <c r="Z34" s="1688"/>
      <c r="AA34" s="1689"/>
      <c r="AB34" s="419"/>
    </row>
    <row r="35" spans="2:32" s="21" customFormat="1" ht="50.25" customHeight="1" x14ac:dyDescent="0.2">
      <c r="B35" s="20"/>
      <c r="C35" s="2348" t="s">
        <v>45</v>
      </c>
      <c r="D35" s="2349"/>
      <c r="E35" s="2349"/>
      <c r="F35" s="2349"/>
      <c r="G35" s="2349"/>
      <c r="H35" s="455" t="s">
        <v>1129</v>
      </c>
      <c r="I35" s="455" t="s">
        <v>1130</v>
      </c>
      <c r="J35" s="455" t="s">
        <v>1131</v>
      </c>
      <c r="K35" s="2350" t="s">
        <v>49</v>
      </c>
      <c r="L35" s="2350"/>
      <c r="M35" s="2350"/>
      <c r="N35" s="2350"/>
      <c r="O35" s="2350"/>
      <c r="P35" s="2350"/>
      <c r="Q35" s="2350"/>
      <c r="R35" s="2350"/>
      <c r="S35" s="2350"/>
      <c r="T35" s="2350"/>
      <c r="U35" s="2350"/>
      <c r="V35" s="2350"/>
      <c r="W35" s="2350"/>
      <c r="X35" s="2350"/>
      <c r="Y35" s="2350"/>
      <c r="Z35" s="2350"/>
      <c r="AA35" s="2351"/>
      <c r="AB35" s="419"/>
    </row>
    <row r="36" spans="2:32" s="21" customFormat="1" ht="115.5" customHeight="1" x14ac:dyDescent="0.25">
      <c r="B36" s="20"/>
      <c r="C36" s="2337" t="s">
        <v>224</v>
      </c>
      <c r="D36" s="2338"/>
      <c r="E36" s="2338"/>
      <c r="F36" s="2338"/>
      <c r="G36" s="2338"/>
      <c r="H36" s="456">
        <v>35</v>
      </c>
      <c r="I36" s="456">
        <v>34</v>
      </c>
      <c r="J36" s="457">
        <f>+H36/I36</f>
        <v>1.0294117647058822</v>
      </c>
      <c r="K36" s="2339" t="s">
        <v>1132</v>
      </c>
      <c r="L36" s="2339"/>
      <c r="M36" s="2339"/>
      <c r="N36" s="2339"/>
      <c r="O36" s="2339"/>
      <c r="P36" s="2339"/>
      <c r="Q36" s="2339"/>
      <c r="R36" s="2339"/>
      <c r="S36" s="2339"/>
      <c r="T36" s="2339"/>
      <c r="U36" s="2339"/>
      <c r="V36" s="2339"/>
      <c r="W36" s="2339"/>
      <c r="X36" s="2339"/>
      <c r="Y36" s="2339"/>
      <c r="Z36" s="2339"/>
      <c r="AA36" s="2340"/>
      <c r="AB36" s="419"/>
      <c r="AF36" s="285"/>
    </row>
    <row r="37" spans="2:32" s="21" customFormat="1" ht="87.75" customHeight="1" x14ac:dyDescent="0.25">
      <c r="B37" s="20"/>
      <c r="C37" s="2337" t="s">
        <v>224</v>
      </c>
      <c r="D37" s="2338"/>
      <c r="E37" s="2338"/>
      <c r="F37" s="2338"/>
      <c r="G37" s="2338"/>
      <c r="H37" s="456">
        <v>23</v>
      </c>
      <c r="I37" s="456">
        <v>23</v>
      </c>
      <c r="J37" s="457">
        <f>+H37/I37</f>
        <v>1</v>
      </c>
      <c r="K37" s="2339" t="s">
        <v>1133</v>
      </c>
      <c r="L37" s="2339"/>
      <c r="M37" s="2339"/>
      <c r="N37" s="2339"/>
      <c r="O37" s="2339"/>
      <c r="P37" s="2339"/>
      <c r="Q37" s="2339"/>
      <c r="R37" s="2339"/>
      <c r="S37" s="2339"/>
      <c r="T37" s="2339"/>
      <c r="U37" s="2339"/>
      <c r="V37" s="2339"/>
      <c r="W37" s="2339"/>
      <c r="X37" s="2339"/>
      <c r="Y37" s="2339"/>
      <c r="Z37" s="2339"/>
      <c r="AA37" s="2340"/>
      <c r="AB37" s="419"/>
    </row>
    <row r="38" spans="2:32" s="21" customFormat="1" ht="108" customHeight="1" x14ac:dyDescent="0.25">
      <c r="B38" s="20"/>
      <c r="C38" s="2337"/>
      <c r="D38" s="2338"/>
      <c r="E38" s="2338"/>
      <c r="F38" s="2338"/>
      <c r="G38" s="2338"/>
      <c r="H38" s="456"/>
      <c r="I38" s="456"/>
      <c r="J38" s="457"/>
      <c r="K38" s="2339"/>
      <c r="L38" s="2339"/>
      <c r="M38" s="2339"/>
      <c r="N38" s="2339"/>
      <c r="O38" s="2339"/>
      <c r="P38" s="2339"/>
      <c r="Q38" s="2339"/>
      <c r="R38" s="2339"/>
      <c r="S38" s="2339"/>
      <c r="T38" s="2339"/>
      <c r="U38" s="2339"/>
      <c r="V38" s="2339"/>
      <c r="W38" s="2339"/>
      <c r="X38" s="2339"/>
      <c r="Y38" s="2339"/>
      <c r="Z38" s="2339"/>
      <c r="AA38" s="2340"/>
      <c r="AB38" s="419"/>
    </row>
    <row r="39" spans="2:32" s="21" customFormat="1" ht="102" customHeight="1" thickBot="1" x14ac:dyDescent="0.3">
      <c r="B39" s="20"/>
      <c r="C39" s="2341"/>
      <c r="D39" s="2342"/>
      <c r="E39" s="2342"/>
      <c r="F39" s="2342"/>
      <c r="G39" s="2342"/>
      <c r="H39" s="458"/>
      <c r="I39" s="458"/>
      <c r="J39" s="457"/>
      <c r="K39" s="2343"/>
      <c r="L39" s="2275"/>
      <c r="M39" s="2275"/>
      <c r="N39" s="2275"/>
      <c r="O39" s="2275"/>
      <c r="P39" s="2275"/>
      <c r="Q39" s="2275"/>
      <c r="R39" s="2275"/>
      <c r="S39" s="2275"/>
      <c r="T39" s="2275"/>
      <c r="U39" s="2275"/>
      <c r="V39" s="2275"/>
      <c r="W39" s="2275"/>
      <c r="X39" s="2275"/>
      <c r="Y39" s="2275"/>
      <c r="Z39" s="2275"/>
      <c r="AA39" s="2276"/>
      <c r="AB39" s="419"/>
    </row>
    <row r="40" spans="2:32" s="21" customFormat="1" ht="25.5" customHeight="1" thickTop="1" thickBot="1" x14ac:dyDescent="0.3">
      <c r="B40" s="20"/>
      <c r="C40" s="2344" t="s">
        <v>1134</v>
      </c>
      <c r="D40" s="2345"/>
      <c r="E40" s="2345"/>
      <c r="F40" s="2345"/>
      <c r="G40" s="2345"/>
      <c r="H40" s="459">
        <f>SUM(H36:H39)</f>
        <v>58</v>
      </c>
      <c r="I40" s="459">
        <f>SUM(I36:I39)</f>
        <v>57</v>
      </c>
      <c r="J40" s="460">
        <f>+H40/I40</f>
        <v>1.0175438596491229</v>
      </c>
      <c r="K40" s="2346"/>
      <c r="L40" s="2346"/>
      <c r="M40" s="2346"/>
      <c r="N40" s="2346"/>
      <c r="O40" s="2346"/>
      <c r="P40" s="2346"/>
      <c r="Q40" s="2346"/>
      <c r="R40" s="2346"/>
      <c r="S40" s="2346"/>
      <c r="T40" s="2346"/>
      <c r="U40" s="2346"/>
      <c r="V40" s="2346"/>
      <c r="W40" s="2346"/>
      <c r="X40" s="2346"/>
      <c r="Y40" s="2346"/>
      <c r="Z40" s="2346"/>
      <c r="AA40" s="2347"/>
      <c r="AB40" s="419"/>
    </row>
    <row r="41" spans="2:32" s="21" customFormat="1" ht="4.5" customHeight="1" thickBot="1" x14ac:dyDescent="0.25">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419"/>
    </row>
    <row r="42" spans="2:32" s="21" customFormat="1" x14ac:dyDescent="0.2">
      <c r="B42" s="20"/>
      <c r="C42" s="651" t="s">
        <v>69</v>
      </c>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3"/>
      <c r="AB42" s="419"/>
    </row>
    <row r="43" spans="2:32" s="21" customFormat="1" ht="15" customHeight="1" thickBot="1" x14ac:dyDescent="0.25">
      <c r="B43" s="14"/>
      <c r="C43" s="983"/>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5"/>
      <c r="AB43" s="419"/>
    </row>
    <row r="44" spans="2:32" s="21" customFormat="1" ht="165" customHeight="1" thickBot="1" x14ac:dyDescent="0.25">
      <c r="B44" s="14"/>
      <c r="C44" s="1891" t="s">
        <v>188</v>
      </c>
      <c r="D44" s="1892"/>
      <c r="E44" s="1892"/>
      <c r="F44" s="1892"/>
      <c r="G44" s="1892"/>
      <c r="H44" s="1892"/>
      <c r="I44" s="1892"/>
      <c r="J44" s="1892"/>
      <c r="K44" s="1892"/>
      <c r="L44" s="1892"/>
      <c r="M44" s="1892"/>
      <c r="N44" s="1892"/>
      <c r="O44" s="1892"/>
      <c r="P44" s="1892"/>
      <c r="Q44" s="1892"/>
      <c r="R44" s="1892"/>
      <c r="S44" s="1892"/>
      <c r="T44" s="1892"/>
      <c r="U44" s="1892"/>
      <c r="V44" s="1892"/>
      <c r="W44" s="1892"/>
      <c r="X44" s="1892"/>
      <c r="Y44" s="1892"/>
      <c r="Z44" s="1892"/>
      <c r="AA44" s="1893"/>
      <c r="AB44" s="419"/>
    </row>
    <row r="45" spans="2:32" ht="7.5" customHeight="1" x14ac:dyDescent="0.2">
      <c r="B45" s="3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7"/>
    </row>
    <row r="46" spans="2:32" ht="8.25" customHeight="1" thickBot="1" x14ac:dyDescent="0.25">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40"/>
    </row>
    <row r="47" spans="2:32" ht="45.75" customHeight="1" x14ac:dyDescent="0.2">
      <c r="B47" s="41"/>
      <c r="C47" s="986" t="s">
        <v>45</v>
      </c>
      <c r="D47" s="987"/>
      <c r="E47" s="987"/>
      <c r="F47" s="987"/>
      <c r="G47" s="987"/>
      <c r="H47" s="987" t="s">
        <v>71</v>
      </c>
      <c r="I47" s="987"/>
      <c r="J47" s="987" t="s">
        <v>72</v>
      </c>
      <c r="K47" s="987"/>
      <c r="L47" s="987"/>
      <c r="M47" s="987"/>
      <c r="N47" s="987" t="s">
        <v>106</v>
      </c>
      <c r="O47" s="987"/>
      <c r="P47" s="987"/>
      <c r="Q47" s="987"/>
      <c r="R47" s="987"/>
      <c r="S47" s="987"/>
      <c r="T47" s="987"/>
      <c r="U47" s="987"/>
      <c r="V47" s="992" t="s">
        <v>74</v>
      </c>
      <c r="W47" s="992"/>
      <c r="X47" s="992"/>
      <c r="Y47" s="992"/>
      <c r="Z47" s="992"/>
      <c r="AA47" s="993"/>
      <c r="AB47" s="42"/>
    </row>
    <row r="48" spans="2:32" ht="122.25" customHeight="1" x14ac:dyDescent="0.2">
      <c r="B48" s="43"/>
      <c r="C48" s="1853" t="s">
        <v>224</v>
      </c>
      <c r="D48" s="2331"/>
      <c r="E48" s="2331"/>
      <c r="F48" s="2331"/>
      <c r="G48" s="2331"/>
      <c r="H48" s="1705">
        <v>0.97</v>
      </c>
      <c r="I48" s="1037"/>
      <c r="J48" s="1705">
        <v>1.03</v>
      </c>
      <c r="K48" s="1037"/>
      <c r="L48" s="1037"/>
      <c r="M48" s="1037"/>
      <c r="N48" s="2333" t="s">
        <v>1135</v>
      </c>
      <c r="O48" s="2333"/>
      <c r="P48" s="2333"/>
      <c r="Q48" s="2333"/>
      <c r="R48" s="2333"/>
      <c r="S48" s="2333"/>
      <c r="T48" s="2333"/>
      <c r="U48" s="2333"/>
      <c r="V48" s="2333" t="s">
        <v>1136</v>
      </c>
      <c r="W48" s="2333"/>
      <c r="X48" s="2333"/>
      <c r="Y48" s="2333"/>
      <c r="Z48" s="2333"/>
      <c r="AA48" s="2334"/>
      <c r="AB48" s="42"/>
    </row>
    <row r="49" spans="1:29" ht="53.25" customHeight="1" x14ac:dyDescent="0.2">
      <c r="B49" s="41"/>
      <c r="C49" s="1853" t="s">
        <v>226</v>
      </c>
      <c r="D49" s="2335"/>
      <c r="E49" s="2335"/>
      <c r="F49" s="2335"/>
      <c r="G49" s="2335"/>
      <c r="H49" s="1705">
        <v>1</v>
      </c>
      <c r="I49" s="1037"/>
      <c r="J49" s="1705">
        <v>1</v>
      </c>
      <c r="K49" s="1037"/>
      <c r="L49" s="1037"/>
      <c r="M49" s="1037"/>
      <c r="N49" s="2336" t="s">
        <v>1137</v>
      </c>
      <c r="O49" s="2336"/>
      <c r="P49" s="2336"/>
      <c r="Q49" s="2336"/>
      <c r="R49" s="2336"/>
      <c r="S49" s="2336"/>
      <c r="T49" s="2336"/>
      <c r="U49" s="2336"/>
      <c r="V49" s="2333" t="s">
        <v>1136</v>
      </c>
      <c r="W49" s="2333"/>
      <c r="X49" s="2333"/>
      <c r="Y49" s="2333"/>
      <c r="Z49" s="2333"/>
      <c r="AA49" s="2334"/>
      <c r="AB49" s="418"/>
    </row>
    <row r="50" spans="1:29" ht="14.25" customHeight="1" x14ac:dyDescent="0.2">
      <c r="B50" s="41"/>
      <c r="C50" s="1853" t="s">
        <v>228</v>
      </c>
      <c r="D50" s="2331"/>
      <c r="E50" s="2331"/>
      <c r="F50" s="2331"/>
      <c r="G50" s="2331"/>
      <c r="H50" s="636"/>
      <c r="I50" s="636"/>
      <c r="J50" s="636"/>
      <c r="K50" s="636"/>
      <c r="L50" s="636"/>
      <c r="M50" s="636"/>
      <c r="N50" s="636"/>
      <c r="O50" s="636"/>
      <c r="P50" s="636"/>
      <c r="Q50" s="636"/>
      <c r="R50" s="636"/>
      <c r="S50" s="636"/>
      <c r="T50" s="636"/>
      <c r="U50" s="636"/>
      <c r="V50" s="636"/>
      <c r="W50" s="636"/>
      <c r="X50" s="636"/>
      <c r="Y50" s="636"/>
      <c r="Z50" s="636"/>
      <c r="AA50" s="1040"/>
      <c r="AB50" s="418"/>
    </row>
    <row r="51" spans="1:29" ht="14.25" customHeight="1" thickBot="1" x14ac:dyDescent="0.25">
      <c r="B51" s="41"/>
      <c r="C51" s="2062" t="s">
        <v>229</v>
      </c>
      <c r="D51" s="2332"/>
      <c r="E51" s="2332"/>
      <c r="F51" s="2332"/>
      <c r="G51" s="2332"/>
      <c r="H51" s="638"/>
      <c r="I51" s="638"/>
      <c r="J51" s="638"/>
      <c r="K51" s="638"/>
      <c r="L51" s="638"/>
      <c r="M51" s="638"/>
      <c r="N51" s="638"/>
      <c r="O51" s="638"/>
      <c r="P51" s="638"/>
      <c r="Q51" s="638"/>
      <c r="R51" s="638"/>
      <c r="S51" s="638"/>
      <c r="T51" s="638"/>
      <c r="U51" s="638"/>
      <c r="V51" s="638"/>
      <c r="W51" s="638"/>
      <c r="X51" s="638"/>
      <c r="Y51" s="638"/>
      <c r="Z51" s="638"/>
      <c r="AA51" s="1041"/>
      <c r="AB51" s="418"/>
    </row>
    <row r="52" spans="1:29" ht="6" customHeight="1" x14ac:dyDescent="0.2">
      <c r="B52" s="45"/>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46"/>
    </row>
    <row r="53" spans="1:29" ht="8.25" customHeight="1" x14ac:dyDescent="0.2"/>
    <row r="54" spans="1:29" s="462" customFormat="1" x14ac:dyDescent="0.2">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61"/>
    </row>
    <row r="55" spans="1:29" s="462" customFormat="1" x14ac:dyDescent="0.2">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61"/>
    </row>
    <row r="56" spans="1:29" s="462" customFormat="1" ht="15" customHeight="1" x14ac:dyDescent="0.2">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61"/>
    </row>
    <row r="57" spans="1:29" s="462" customFormat="1" ht="15" customHeight="1" x14ac:dyDescent="0.2">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61"/>
    </row>
    <row r="58" spans="1:29" s="462" customFormat="1" ht="15" customHeight="1" x14ac:dyDescent="0.2">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61"/>
    </row>
    <row r="59" spans="1:29" s="462" customFormat="1" ht="15" customHeight="1" x14ac:dyDescent="0.2">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61"/>
    </row>
    <row r="67" spans="1:29" s="462" customFormat="1" ht="15.75" customHeight="1" x14ac:dyDescent="0.2">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61"/>
    </row>
    <row r="107"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2:AA43"/>
    <mergeCell ref="C44:AA44"/>
    <mergeCell ref="C47:G47"/>
    <mergeCell ref="H47:I47"/>
    <mergeCell ref="J47:M47"/>
    <mergeCell ref="N47:U47"/>
    <mergeCell ref="V47:AA47"/>
    <mergeCell ref="C49:G49"/>
    <mergeCell ref="H49:I49"/>
    <mergeCell ref="J49:M49"/>
    <mergeCell ref="N49:U49"/>
    <mergeCell ref="V49:AA49"/>
    <mergeCell ref="C48:G48"/>
    <mergeCell ref="H48:I48"/>
    <mergeCell ref="J48:M48"/>
    <mergeCell ref="N48:U48"/>
    <mergeCell ref="V48:AA48"/>
    <mergeCell ref="C51:G51"/>
    <mergeCell ref="H51:I51"/>
    <mergeCell ref="J51:M51"/>
    <mergeCell ref="N51:U51"/>
    <mergeCell ref="V51:AA51"/>
    <mergeCell ref="C50:G50"/>
    <mergeCell ref="H50:I50"/>
    <mergeCell ref="J50:M50"/>
    <mergeCell ref="N50:U50"/>
    <mergeCell ref="V50:AA50"/>
  </mergeCells>
  <pageMargins left="0.7" right="0.7" top="0.75" bottom="0.75" header="0.3" footer="0.3"/>
  <drawing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06"/>
  <sheetViews>
    <sheetView tabSelected="1" topLeftCell="A37" zoomScale="80" zoomScaleNormal="80" workbookViewId="0">
      <selection activeCell="AE42" sqref="AE42"/>
    </sheetView>
  </sheetViews>
  <sheetFormatPr baseColWidth="10" defaultColWidth="3.7109375" defaultRowHeight="14.25" x14ac:dyDescent="0.2"/>
  <cols>
    <col min="1" max="1" width="2" style="417" customWidth="1"/>
    <col min="2" max="2" width="2.85546875" style="417" customWidth="1"/>
    <col min="3" max="6" width="2.7109375" style="417" customWidth="1"/>
    <col min="7" max="7" width="4.28515625" style="417" customWidth="1"/>
    <col min="8" max="8" width="15.42578125" style="417" customWidth="1"/>
    <col min="9" max="9" width="15.7109375" style="417" customWidth="1"/>
    <col min="10" max="10" width="15" style="417" customWidth="1"/>
    <col min="11" max="14" width="3.42578125" style="417" customWidth="1"/>
    <col min="15" max="15" width="2.7109375" style="417" customWidth="1"/>
    <col min="16" max="16" width="3.42578125" style="417" customWidth="1"/>
    <col min="17" max="17" width="3.5703125" style="417" customWidth="1"/>
    <col min="18" max="18" width="3.7109375" style="417"/>
    <col min="19" max="19" width="4.85546875" style="417" customWidth="1"/>
    <col min="20" max="20" width="7.42578125" style="417" customWidth="1"/>
    <col min="21" max="21" width="3.5703125" style="417" customWidth="1"/>
    <col min="22" max="22" width="3.7109375" style="417"/>
    <col min="23" max="25" width="5" style="417" customWidth="1"/>
    <col min="26" max="26" width="6.7109375" style="417" customWidth="1"/>
    <col min="27" max="27" width="39.5703125" style="417" customWidth="1"/>
    <col min="28" max="28" width="2" style="417" customWidth="1"/>
    <col min="29" max="29" width="1.5703125" style="417" customWidth="1"/>
    <col min="30" max="32" width="3.7109375" style="417"/>
    <col min="33" max="33" width="4.28515625" style="417" bestFit="1" customWidth="1"/>
    <col min="34" max="16384" width="3.7109375" style="417"/>
  </cols>
  <sheetData>
    <row r="1" spans="2:28" ht="9" customHeight="1"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customHeight="1"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customHeight="1"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8.25" customHeight="1" x14ac:dyDescent="0.2">
      <c r="H5" s="3"/>
      <c r="I5" s="3"/>
      <c r="J5" s="3"/>
      <c r="K5" s="3"/>
      <c r="L5" s="3"/>
      <c r="M5" s="3"/>
      <c r="N5" s="3"/>
      <c r="O5" s="3"/>
      <c r="P5" s="3"/>
      <c r="Q5" s="3"/>
      <c r="R5" s="3"/>
      <c r="S5" s="3"/>
      <c r="T5" s="3"/>
      <c r="U5" s="3"/>
      <c r="V5" s="3"/>
      <c r="W5" s="3"/>
      <c r="X5" s="3"/>
      <c r="Y5" s="3"/>
      <c r="Z5" s="3"/>
      <c r="AA5" s="3"/>
      <c r="AB5" s="3"/>
    </row>
    <row r="6" spans="2:28" ht="9"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2398" t="s">
        <v>1118</v>
      </c>
      <c r="J7" s="2399"/>
      <c r="K7" s="2399"/>
      <c r="L7" s="2399"/>
      <c r="M7" s="2399"/>
      <c r="N7" s="2399"/>
      <c r="O7" s="2399"/>
      <c r="P7" s="2399"/>
      <c r="Q7" s="2399"/>
      <c r="R7" s="2399"/>
      <c r="S7" s="2399"/>
      <c r="T7" s="2399"/>
      <c r="U7" s="2399"/>
      <c r="V7" s="2399"/>
      <c r="W7" s="2399"/>
      <c r="X7" s="2399"/>
      <c r="Y7" s="2399"/>
      <c r="Z7" s="2399"/>
      <c r="AA7" s="2400"/>
      <c r="AB7" s="10"/>
    </row>
    <row r="8" spans="2:28" ht="15.75" thickBot="1" x14ac:dyDescent="0.25">
      <c r="B8" s="9"/>
      <c r="C8" s="602"/>
      <c r="D8" s="603"/>
      <c r="E8" s="603"/>
      <c r="F8" s="603"/>
      <c r="G8" s="603"/>
      <c r="H8" s="604"/>
      <c r="I8" s="2401"/>
      <c r="J8" s="2402"/>
      <c r="K8" s="2402"/>
      <c r="L8" s="2402"/>
      <c r="M8" s="2402"/>
      <c r="N8" s="2402"/>
      <c r="O8" s="2402"/>
      <c r="P8" s="2402"/>
      <c r="Q8" s="2402"/>
      <c r="R8" s="2402"/>
      <c r="S8" s="2402"/>
      <c r="T8" s="2402"/>
      <c r="U8" s="2402"/>
      <c r="V8" s="2402"/>
      <c r="W8" s="2402"/>
      <c r="X8" s="2402"/>
      <c r="Y8" s="2402"/>
      <c r="Z8" s="2402"/>
      <c r="AA8" s="2403"/>
      <c r="AB8" s="10"/>
    </row>
    <row r="9" spans="2:28" ht="6.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449"/>
      <c r="AB9" s="10"/>
    </row>
    <row r="10" spans="2:28" ht="15" customHeight="1" thickBot="1" x14ac:dyDescent="0.25">
      <c r="B10" s="9"/>
      <c r="C10" s="599" t="s">
        <v>6</v>
      </c>
      <c r="D10" s="600"/>
      <c r="E10" s="600"/>
      <c r="F10" s="600"/>
      <c r="G10" s="600"/>
      <c r="H10" s="601"/>
      <c r="I10" s="2404" t="s">
        <v>1152</v>
      </c>
      <c r="J10" s="2405"/>
      <c r="K10" s="2405"/>
      <c r="L10" s="2405"/>
      <c r="M10" s="2405"/>
      <c r="N10" s="2405"/>
      <c r="O10" s="2405"/>
      <c r="P10" s="2405"/>
      <c r="Q10" s="240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2407"/>
      <c r="J11" s="2408"/>
      <c r="K11" s="2408"/>
      <c r="L11" s="2408"/>
      <c r="M11" s="2408"/>
      <c r="N11" s="2408"/>
      <c r="O11" s="2408"/>
      <c r="P11" s="2408"/>
      <c r="Q11" s="2409"/>
      <c r="R11" s="564" t="s">
        <v>1151</v>
      </c>
      <c r="S11" s="623"/>
      <c r="T11" s="623"/>
      <c r="U11" s="624"/>
      <c r="V11" s="2394">
        <v>5</v>
      </c>
      <c r="W11" s="2395"/>
      <c r="X11" s="2395"/>
      <c r="Y11" s="2395"/>
      <c r="Z11" s="2395"/>
      <c r="AA11" s="2396"/>
      <c r="AB11" s="10"/>
    </row>
    <row r="12" spans="2:28" ht="5.2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450"/>
      <c r="AB12" s="419"/>
    </row>
    <row r="13" spans="2:28" ht="15" customHeight="1" x14ac:dyDescent="0.2">
      <c r="B13" s="14"/>
      <c r="C13" s="2365" t="s">
        <v>11</v>
      </c>
      <c r="D13" s="2366"/>
      <c r="E13" s="2366"/>
      <c r="F13" s="2366"/>
      <c r="G13" s="2366"/>
      <c r="H13" s="2367"/>
      <c r="I13" s="657" t="s">
        <v>1150</v>
      </c>
      <c r="J13" s="658"/>
      <c r="K13" s="658"/>
      <c r="L13" s="658"/>
      <c r="M13" s="658"/>
      <c r="N13" s="658"/>
      <c r="O13" s="658"/>
      <c r="P13" s="658"/>
      <c r="Q13" s="658"/>
      <c r="R13" s="658"/>
      <c r="S13" s="659"/>
      <c r="T13" s="2410" t="s">
        <v>13</v>
      </c>
      <c r="U13" s="2411"/>
      <c r="V13" s="2411"/>
      <c r="W13" s="2411"/>
      <c r="X13" s="2411"/>
      <c r="Y13" s="2411"/>
      <c r="Z13" s="2411"/>
      <c r="AA13" s="2412"/>
      <c r="AB13" s="419"/>
    </row>
    <row r="14" spans="2:28" ht="30" customHeight="1" thickBot="1" x14ac:dyDescent="0.25">
      <c r="B14" s="14"/>
      <c r="C14" s="2368"/>
      <c r="D14" s="2369"/>
      <c r="E14" s="2369"/>
      <c r="F14" s="2369"/>
      <c r="G14" s="2369"/>
      <c r="H14" s="2370"/>
      <c r="I14" s="660"/>
      <c r="J14" s="661"/>
      <c r="K14" s="661"/>
      <c r="L14" s="661"/>
      <c r="M14" s="661"/>
      <c r="N14" s="661"/>
      <c r="O14" s="661"/>
      <c r="P14" s="661"/>
      <c r="Q14" s="661"/>
      <c r="R14" s="661"/>
      <c r="S14" s="662"/>
      <c r="T14" s="2413" t="s">
        <v>81</v>
      </c>
      <c r="U14" s="2414"/>
      <c r="V14" s="2414"/>
      <c r="W14" s="2414"/>
      <c r="X14" s="2414"/>
      <c r="Y14" s="2414"/>
      <c r="Z14" s="2414"/>
      <c r="AA14" s="2415"/>
      <c r="AB14" s="419"/>
    </row>
    <row r="15" spans="2:28" ht="6" customHeight="1" thickBot="1" x14ac:dyDescent="0.25">
      <c r="B15" s="14"/>
      <c r="C15" s="15"/>
      <c r="D15" s="15"/>
      <c r="E15" s="15"/>
      <c r="F15" s="15"/>
      <c r="G15" s="15"/>
      <c r="H15" s="15"/>
      <c r="I15" s="475"/>
      <c r="J15" s="475"/>
      <c r="K15" s="475"/>
      <c r="L15" s="475"/>
      <c r="M15" s="475"/>
      <c r="N15" s="475"/>
      <c r="O15" s="475"/>
      <c r="P15" s="475"/>
      <c r="Q15" s="475"/>
      <c r="R15" s="475"/>
      <c r="S15" s="475"/>
      <c r="T15" s="475"/>
      <c r="U15" s="475"/>
      <c r="V15" s="475"/>
      <c r="W15" s="475"/>
      <c r="X15" s="475"/>
      <c r="Y15" s="475"/>
      <c r="Z15" s="475"/>
      <c r="AA15" s="474"/>
      <c r="AB15" s="419"/>
    </row>
    <row r="16" spans="2:28" ht="33.75" customHeight="1" thickBot="1" x14ac:dyDescent="0.25">
      <c r="B16" s="14"/>
      <c r="C16" s="2357" t="s">
        <v>15</v>
      </c>
      <c r="D16" s="2358"/>
      <c r="E16" s="2358"/>
      <c r="F16" s="2358"/>
      <c r="G16" s="2358"/>
      <c r="H16" s="2359"/>
      <c r="I16" s="561" t="s">
        <v>1149</v>
      </c>
      <c r="J16" s="562"/>
      <c r="K16" s="562"/>
      <c r="L16" s="562"/>
      <c r="M16" s="562"/>
      <c r="N16" s="562"/>
      <c r="O16" s="562"/>
      <c r="P16" s="562"/>
      <c r="Q16" s="562"/>
      <c r="R16" s="562"/>
      <c r="S16" s="562"/>
      <c r="T16" s="562"/>
      <c r="U16" s="562"/>
      <c r="V16" s="562"/>
      <c r="W16" s="562"/>
      <c r="X16" s="562"/>
      <c r="Y16" s="562"/>
      <c r="Z16" s="562"/>
      <c r="AA16" s="563"/>
      <c r="AB16" s="419"/>
    </row>
    <row r="17" spans="2:28" ht="6.75" customHeight="1" thickBot="1" x14ac:dyDescent="0.25">
      <c r="B17" s="14"/>
      <c r="C17" s="453"/>
      <c r="D17" s="453"/>
      <c r="E17" s="453"/>
      <c r="F17" s="453"/>
      <c r="G17" s="453"/>
      <c r="H17" s="453"/>
      <c r="I17" s="17"/>
      <c r="J17" s="17"/>
      <c r="K17" s="17"/>
      <c r="L17" s="17"/>
      <c r="M17" s="17"/>
      <c r="N17" s="17"/>
      <c r="O17" s="17"/>
      <c r="P17" s="17"/>
      <c r="Q17" s="17"/>
      <c r="R17" s="17"/>
      <c r="S17" s="17"/>
      <c r="T17" s="17"/>
      <c r="U17" s="17"/>
      <c r="V17" s="17"/>
      <c r="W17" s="17"/>
      <c r="X17" s="17"/>
      <c r="Y17" s="17"/>
      <c r="Z17" s="17"/>
      <c r="AA17" s="454"/>
      <c r="AB17" s="419"/>
    </row>
    <row r="18" spans="2:28" ht="49.5" customHeight="1" thickBot="1" x14ac:dyDescent="0.25">
      <c r="B18" s="14"/>
      <c r="C18" s="2357" t="s">
        <v>17</v>
      </c>
      <c r="D18" s="2358"/>
      <c r="E18" s="2358"/>
      <c r="F18" s="2358"/>
      <c r="G18" s="2358"/>
      <c r="H18" s="2359"/>
      <c r="I18" s="561" t="s">
        <v>1148</v>
      </c>
      <c r="J18" s="562"/>
      <c r="K18" s="562"/>
      <c r="L18" s="562"/>
      <c r="M18" s="562"/>
      <c r="N18" s="562"/>
      <c r="O18" s="562"/>
      <c r="P18" s="562"/>
      <c r="Q18" s="562"/>
      <c r="R18" s="562"/>
      <c r="S18" s="562"/>
      <c r="T18" s="562"/>
      <c r="U18" s="562"/>
      <c r="V18" s="562"/>
      <c r="W18" s="562"/>
      <c r="X18" s="562"/>
      <c r="Y18" s="562"/>
      <c r="Z18" s="562"/>
      <c r="AA18" s="563"/>
      <c r="AB18" s="419"/>
    </row>
    <row r="19" spans="2:28" ht="6.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454"/>
      <c r="AB19" s="419"/>
    </row>
    <row r="20" spans="2:28" ht="14.25" customHeight="1" x14ac:dyDescent="0.2">
      <c r="B20" s="14"/>
      <c r="C20" s="583" t="s">
        <v>19</v>
      </c>
      <c r="D20" s="584"/>
      <c r="E20" s="584"/>
      <c r="F20" s="584"/>
      <c r="G20" s="584"/>
      <c r="H20" s="585"/>
      <c r="I20" s="589" t="s">
        <v>1124</v>
      </c>
      <c r="J20" s="590"/>
      <c r="K20" s="590"/>
      <c r="L20" s="591"/>
      <c r="M20" s="574" t="s">
        <v>21</v>
      </c>
      <c r="N20" s="575"/>
      <c r="O20" s="575"/>
      <c r="P20" s="575"/>
      <c r="Q20" s="575"/>
      <c r="R20" s="575"/>
      <c r="S20" s="576"/>
      <c r="T20" s="574" t="s">
        <v>22</v>
      </c>
      <c r="U20" s="575"/>
      <c r="V20" s="575"/>
      <c r="W20" s="575"/>
      <c r="X20" s="575"/>
      <c r="Y20" s="575"/>
      <c r="Z20" s="575"/>
      <c r="AA20" s="576"/>
      <c r="AB20" s="419"/>
    </row>
    <row r="21" spans="2:28" ht="21.75" customHeight="1" thickBot="1" x14ac:dyDescent="0.25">
      <c r="B21" s="14"/>
      <c r="C21" s="586"/>
      <c r="D21" s="587"/>
      <c r="E21" s="587"/>
      <c r="F21" s="587"/>
      <c r="G21" s="587"/>
      <c r="H21" s="588"/>
      <c r="I21" s="592"/>
      <c r="J21" s="593"/>
      <c r="K21" s="593"/>
      <c r="L21" s="594"/>
      <c r="M21" s="595" t="s">
        <v>213</v>
      </c>
      <c r="N21" s="596"/>
      <c r="O21" s="596"/>
      <c r="P21" s="596"/>
      <c r="Q21" s="596"/>
      <c r="R21" s="596"/>
      <c r="S21" s="597"/>
      <c r="T21" s="598" t="s">
        <v>24</v>
      </c>
      <c r="U21" s="596"/>
      <c r="V21" s="596"/>
      <c r="W21" s="596"/>
      <c r="X21" s="596"/>
      <c r="Y21" s="596"/>
      <c r="Z21" s="596"/>
      <c r="AA21" s="597"/>
      <c r="AB21" s="419"/>
    </row>
    <row r="22" spans="2:28" ht="6.7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450"/>
      <c r="AB22" s="419"/>
    </row>
    <row r="23" spans="2:28" ht="23.25" customHeight="1" x14ac:dyDescent="0.2">
      <c r="B23" s="14"/>
      <c r="C23" s="2362" t="s">
        <v>25</v>
      </c>
      <c r="D23" s="2363"/>
      <c r="E23" s="2363"/>
      <c r="F23" s="2363"/>
      <c r="G23" s="2363"/>
      <c r="H23" s="2363"/>
      <c r="I23" s="2364"/>
      <c r="J23" s="2362" t="s">
        <v>26</v>
      </c>
      <c r="K23" s="2363"/>
      <c r="L23" s="2363"/>
      <c r="M23" s="2363"/>
      <c r="N23" s="2363"/>
      <c r="O23" s="2363"/>
      <c r="P23" s="2364"/>
      <c r="Q23" s="2362" t="s">
        <v>27</v>
      </c>
      <c r="R23" s="2363"/>
      <c r="S23" s="2363"/>
      <c r="T23" s="2363"/>
      <c r="U23" s="2363"/>
      <c r="V23" s="2363"/>
      <c r="W23" s="2363"/>
      <c r="X23" s="2363"/>
      <c r="Y23" s="2363"/>
      <c r="Z23" s="2363"/>
      <c r="AA23" s="2364"/>
      <c r="AB23" s="419"/>
    </row>
    <row r="24" spans="2:28" ht="31.5" customHeight="1" thickBot="1" x14ac:dyDescent="0.25">
      <c r="B24" s="14"/>
      <c r="C24" s="577" t="s">
        <v>1147</v>
      </c>
      <c r="D24" s="578"/>
      <c r="E24" s="578"/>
      <c r="F24" s="578"/>
      <c r="G24" s="578"/>
      <c r="H24" s="578"/>
      <c r="I24" s="579"/>
      <c r="J24" s="577" t="s">
        <v>1126</v>
      </c>
      <c r="K24" s="578"/>
      <c r="L24" s="578"/>
      <c r="M24" s="578"/>
      <c r="N24" s="578"/>
      <c r="O24" s="578"/>
      <c r="P24" s="579"/>
      <c r="Q24" s="580" t="s">
        <v>1127</v>
      </c>
      <c r="R24" s="581"/>
      <c r="S24" s="581"/>
      <c r="T24" s="581"/>
      <c r="U24" s="581"/>
      <c r="V24" s="581"/>
      <c r="W24" s="581"/>
      <c r="X24" s="581"/>
      <c r="Y24" s="581"/>
      <c r="Z24" s="581"/>
      <c r="AA24" s="582"/>
      <c r="AB24" s="419"/>
    </row>
    <row r="25" spans="2:28" ht="7.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450"/>
      <c r="AB25" s="419"/>
    </row>
    <row r="26" spans="2:28" ht="36.75" customHeight="1" thickBot="1" x14ac:dyDescent="0.25">
      <c r="B26" s="14"/>
      <c r="C26" s="2357" t="s">
        <v>31</v>
      </c>
      <c r="D26" s="2358"/>
      <c r="E26" s="2358"/>
      <c r="F26" s="2358"/>
      <c r="G26" s="2358"/>
      <c r="H26" s="2359"/>
      <c r="I26" s="561" t="s">
        <v>1146</v>
      </c>
      <c r="J26" s="562"/>
      <c r="K26" s="562"/>
      <c r="L26" s="562"/>
      <c r="M26" s="562"/>
      <c r="N26" s="562"/>
      <c r="O26" s="562"/>
      <c r="P26" s="562"/>
      <c r="Q26" s="562"/>
      <c r="R26" s="562"/>
      <c r="S26" s="562"/>
      <c r="T26" s="562"/>
      <c r="U26" s="562"/>
      <c r="V26" s="562"/>
      <c r="W26" s="562"/>
      <c r="X26" s="562"/>
      <c r="Y26" s="562"/>
      <c r="Z26" s="562"/>
      <c r="AA26" s="563"/>
      <c r="AB26" s="419"/>
    </row>
    <row r="27" spans="2:28" ht="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454"/>
      <c r="AB27" s="419"/>
    </row>
    <row r="28" spans="2:28" ht="30.75" customHeight="1" thickBot="1" x14ac:dyDescent="0.25">
      <c r="B28" s="14"/>
      <c r="C28" s="2357" t="s">
        <v>32</v>
      </c>
      <c r="D28" s="2358"/>
      <c r="E28" s="2358"/>
      <c r="F28" s="2358"/>
      <c r="G28" s="2358"/>
      <c r="H28" s="2359"/>
      <c r="I28" s="564">
        <v>0.9</v>
      </c>
      <c r="J28" s="561"/>
      <c r="K28" s="1647" t="s">
        <v>33</v>
      </c>
      <c r="L28" s="1648"/>
      <c r="M28" s="1648"/>
      <c r="N28" s="1649"/>
      <c r="O28" s="855" t="s">
        <v>34</v>
      </c>
      <c r="P28" s="1889"/>
      <c r="Q28" s="1889"/>
      <c r="R28" s="1890"/>
      <c r="S28" s="101" t="s">
        <v>94</v>
      </c>
      <c r="T28" s="1889" t="s">
        <v>35</v>
      </c>
      <c r="U28" s="1889"/>
      <c r="V28" s="1890"/>
      <c r="W28" s="49"/>
      <c r="X28" s="1470" t="s">
        <v>37</v>
      </c>
      <c r="Y28" s="2360"/>
      <c r="Z28" s="2361"/>
      <c r="AA28" s="50"/>
      <c r="AB28" s="419"/>
    </row>
    <row r="29" spans="2:28" ht="6.7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450"/>
      <c r="AB29" s="419"/>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19"/>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19"/>
    </row>
    <row r="32" spans="2:28" ht="15" customHeight="1" thickBot="1" x14ac:dyDescent="0.25">
      <c r="B32" s="14"/>
      <c r="C32" s="547"/>
      <c r="D32" s="548"/>
      <c r="E32" s="548"/>
      <c r="F32" s="548"/>
      <c r="G32" s="548"/>
      <c r="H32" s="548"/>
      <c r="I32" s="548"/>
      <c r="J32" s="549"/>
      <c r="K32" s="2416">
        <v>0</v>
      </c>
      <c r="L32" s="2417"/>
      <c r="M32" s="2417"/>
      <c r="N32" s="2417"/>
      <c r="O32" s="2418">
        <v>0.79900000000000004</v>
      </c>
      <c r="P32" s="2417"/>
      <c r="Q32" s="2417"/>
      <c r="R32" s="2417"/>
      <c r="S32" s="2419">
        <v>0.8</v>
      </c>
      <c r="T32" s="2417"/>
      <c r="U32" s="2418">
        <v>0.89900000000000002</v>
      </c>
      <c r="V32" s="2417"/>
      <c r="W32" s="2417"/>
      <c r="X32" s="2419">
        <v>0.9</v>
      </c>
      <c r="Y32" s="2417"/>
      <c r="Z32" s="2419">
        <v>1</v>
      </c>
      <c r="AA32" s="2424"/>
      <c r="AB32" s="419"/>
    </row>
    <row r="33" spans="2:33" ht="6.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450"/>
      <c r="AB33" s="419"/>
    </row>
    <row r="34" spans="2:33" s="21" customFormat="1" ht="15.75" customHeight="1" x14ac:dyDescent="0.2">
      <c r="B34" s="20"/>
      <c r="C34" s="1687" t="s">
        <v>44</v>
      </c>
      <c r="D34" s="1688"/>
      <c r="E34" s="1688"/>
      <c r="F34" s="1688"/>
      <c r="G34" s="1688"/>
      <c r="H34" s="1688"/>
      <c r="I34" s="1688"/>
      <c r="J34" s="1688"/>
      <c r="K34" s="1688"/>
      <c r="L34" s="1688"/>
      <c r="M34" s="1688"/>
      <c r="N34" s="1688"/>
      <c r="O34" s="1688"/>
      <c r="P34" s="1688"/>
      <c r="Q34" s="1688"/>
      <c r="R34" s="1688"/>
      <c r="S34" s="1688"/>
      <c r="T34" s="1688"/>
      <c r="U34" s="1688"/>
      <c r="V34" s="1688"/>
      <c r="W34" s="1688"/>
      <c r="X34" s="1688"/>
      <c r="Y34" s="1688"/>
      <c r="Z34" s="1688"/>
      <c r="AA34" s="1689"/>
      <c r="AB34" s="419"/>
    </row>
    <row r="35" spans="2:33" s="21" customFormat="1" ht="69.75" customHeight="1" x14ac:dyDescent="0.2">
      <c r="B35" s="20"/>
      <c r="C35" s="2348" t="s">
        <v>45</v>
      </c>
      <c r="D35" s="2349"/>
      <c r="E35" s="2349"/>
      <c r="F35" s="2349"/>
      <c r="G35" s="2349"/>
      <c r="H35" s="473" t="s">
        <v>1145</v>
      </c>
      <c r="I35" s="473" t="s">
        <v>1144</v>
      </c>
      <c r="J35" s="472" t="s">
        <v>1131</v>
      </c>
      <c r="K35" s="2350" t="s">
        <v>49</v>
      </c>
      <c r="L35" s="2350"/>
      <c r="M35" s="2350"/>
      <c r="N35" s="2350"/>
      <c r="O35" s="2350"/>
      <c r="P35" s="2350"/>
      <c r="Q35" s="2350"/>
      <c r="R35" s="2350"/>
      <c r="S35" s="2350"/>
      <c r="T35" s="2350"/>
      <c r="U35" s="2350"/>
      <c r="V35" s="2350"/>
      <c r="W35" s="2350"/>
      <c r="X35" s="2350"/>
      <c r="Y35" s="2350"/>
      <c r="Z35" s="2350"/>
      <c r="AA35" s="2351"/>
      <c r="AB35" s="419"/>
    </row>
    <row r="36" spans="2:33" s="21" customFormat="1" ht="390.75" customHeight="1" x14ac:dyDescent="0.2">
      <c r="B36" s="20"/>
      <c r="C36" s="1853" t="s">
        <v>224</v>
      </c>
      <c r="D36" s="2331"/>
      <c r="E36" s="2331"/>
      <c r="F36" s="2331"/>
      <c r="G36" s="2331"/>
      <c r="H36" s="23">
        <v>23</v>
      </c>
      <c r="I36" s="23">
        <v>25</v>
      </c>
      <c r="J36" s="239">
        <f>+H36/I36</f>
        <v>0.92</v>
      </c>
      <c r="K36" s="2420" t="s">
        <v>1143</v>
      </c>
      <c r="L36" s="2420"/>
      <c r="M36" s="2420"/>
      <c r="N36" s="2420"/>
      <c r="O36" s="2420"/>
      <c r="P36" s="2420"/>
      <c r="Q36" s="2420"/>
      <c r="R36" s="2420"/>
      <c r="S36" s="2420"/>
      <c r="T36" s="2420"/>
      <c r="U36" s="2420"/>
      <c r="V36" s="2420"/>
      <c r="W36" s="2420"/>
      <c r="X36" s="2420"/>
      <c r="Y36" s="2420"/>
      <c r="Z36" s="2420"/>
      <c r="AA36" s="2421"/>
      <c r="AB36" s="419"/>
    </row>
    <row r="37" spans="2:33" s="21" customFormat="1" ht="296.25" customHeight="1" thickBot="1" x14ac:dyDescent="0.25">
      <c r="B37" s="20"/>
      <c r="C37" s="1853" t="s">
        <v>226</v>
      </c>
      <c r="D37" s="2331"/>
      <c r="E37" s="2331"/>
      <c r="F37" s="2331"/>
      <c r="G37" s="2331"/>
      <c r="H37" s="471">
        <v>45</v>
      </c>
      <c r="I37" s="471">
        <v>89</v>
      </c>
      <c r="J37" s="470">
        <f>+H37/I37</f>
        <v>0.5056179775280899</v>
      </c>
      <c r="K37" s="2420" t="s">
        <v>1142</v>
      </c>
      <c r="L37" s="2420"/>
      <c r="M37" s="2420"/>
      <c r="N37" s="2420"/>
      <c r="O37" s="2420"/>
      <c r="P37" s="2420"/>
      <c r="Q37" s="2420"/>
      <c r="R37" s="2420"/>
      <c r="S37" s="2420"/>
      <c r="T37" s="2420"/>
      <c r="U37" s="2420"/>
      <c r="V37" s="2420"/>
      <c r="W37" s="2420"/>
      <c r="X37" s="2420"/>
      <c r="Y37" s="2420"/>
      <c r="Z37" s="2420"/>
      <c r="AA37" s="2421"/>
      <c r="AB37" s="419"/>
    </row>
    <row r="38" spans="2:33" s="21" customFormat="1" ht="46.5" customHeight="1" x14ac:dyDescent="0.2">
      <c r="B38" s="20"/>
      <c r="C38" s="1853" t="s">
        <v>228</v>
      </c>
      <c r="D38" s="2331"/>
      <c r="E38" s="2331"/>
      <c r="F38" s="2331"/>
      <c r="G38" s="2331"/>
      <c r="H38" s="23">
        <f>SUM(H36:H37)</f>
        <v>68</v>
      </c>
      <c r="I38" s="23">
        <f>SUM(I36:I37)</f>
        <v>114</v>
      </c>
      <c r="J38" s="239">
        <f>+H38/I38</f>
        <v>0.59649122807017541</v>
      </c>
      <c r="K38" s="2420"/>
      <c r="L38" s="2420"/>
      <c r="M38" s="2420"/>
      <c r="N38" s="2420"/>
      <c r="O38" s="2420"/>
      <c r="P38" s="2420"/>
      <c r="Q38" s="2420"/>
      <c r="R38" s="2420"/>
      <c r="S38" s="2420"/>
      <c r="T38" s="2420"/>
      <c r="U38" s="2420"/>
      <c r="V38" s="2420"/>
      <c r="W38" s="2420"/>
      <c r="X38" s="2420"/>
      <c r="Y38" s="2420"/>
      <c r="Z38" s="2420"/>
      <c r="AA38" s="2421"/>
      <c r="AB38" s="419"/>
    </row>
    <row r="39" spans="2:33" s="21" customFormat="1" ht="55.5" customHeight="1" thickBot="1" x14ac:dyDescent="0.25">
      <c r="B39" s="20"/>
      <c r="C39" s="2062" t="s">
        <v>229</v>
      </c>
      <c r="D39" s="2332"/>
      <c r="E39" s="2332"/>
      <c r="F39" s="2332"/>
      <c r="G39" s="2332"/>
      <c r="H39" s="471">
        <v>45</v>
      </c>
      <c r="I39" s="471">
        <v>89</v>
      </c>
      <c r="J39" s="470">
        <f>+H39/I39</f>
        <v>0.5056179775280899</v>
      </c>
      <c r="K39" s="2422"/>
      <c r="L39" s="2422"/>
      <c r="M39" s="2422"/>
      <c r="N39" s="2422"/>
      <c r="O39" s="2422"/>
      <c r="P39" s="2422"/>
      <c r="Q39" s="2422"/>
      <c r="R39" s="2422"/>
      <c r="S39" s="2422"/>
      <c r="T39" s="2422"/>
      <c r="U39" s="2422"/>
      <c r="V39" s="2422"/>
      <c r="W39" s="2422"/>
      <c r="X39" s="2422"/>
      <c r="Y39" s="2422"/>
      <c r="Z39" s="2422"/>
      <c r="AA39" s="2423"/>
      <c r="AB39" s="419"/>
    </row>
    <row r="40" spans="2:33" s="21" customFormat="1" ht="4.5" customHeight="1" thickBot="1" x14ac:dyDescent="0.25">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419"/>
    </row>
    <row r="41" spans="2:33" s="21" customFormat="1" x14ac:dyDescent="0.2">
      <c r="B41" s="20"/>
      <c r="C41" s="651" t="s">
        <v>69</v>
      </c>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3"/>
      <c r="AB41" s="419"/>
    </row>
    <row r="42" spans="2:33" s="21" customFormat="1" ht="15" customHeight="1" thickBot="1" x14ac:dyDescent="0.25">
      <c r="B42" s="14"/>
      <c r="C42" s="983"/>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5"/>
      <c r="AB42" s="419"/>
    </row>
    <row r="43" spans="2:33" s="21" customFormat="1" ht="165" customHeight="1" thickBot="1" x14ac:dyDescent="0.25">
      <c r="B43" s="14"/>
      <c r="C43" s="1891" t="s">
        <v>188</v>
      </c>
      <c r="D43" s="1892"/>
      <c r="E43" s="1892"/>
      <c r="F43" s="1892"/>
      <c r="G43" s="1892"/>
      <c r="H43" s="1892"/>
      <c r="I43" s="1892"/>
      <c r="J43" s="1892"/>
      <c r="K43" s="1892"/>
      <c r="L43" s="1892"/>
      <c r="M43" s="1892"/>
      <c r="N43" s="1892"/>
      <c r="O43" s="1892"/>
      <c r="P43" s="1892"/>
      <c r="Q43" s="1892"/>
      <c r="R43" s="1892"/>
      <c r="S43" s="1892"/>
      <c r="T43" s="1892"/>
      <c r="U43" s="1892"/>
      <c r="V43" s="1892"/>
      <c r="W43" s="1892"/>
      <c r="X43" s="1892"/>
      <c r="Y43" s="1892"/>
      <c r="Z43" s="1892"/>
      <c r="AA43" s="1893"/>
      <c r="AB43" s="419"/>
      <c r="AD43" s="2397"/>
      <c r="AE43" s="469"/>
      <c r="AF43" s="469"/>
      <c r="AG43" s="468"/>
    </row>
    <row r="44" spans="2:33" ht="7.5" customHeight="1" x14ac:dyDescent="0.2">
      <c r="B44" s="35"/>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7"/>
      <c r="AD44" s="2397"/>
      <c r="AE44" s="469"/>
      <c r="AF44" s="469"/>
      <c r="AG44" s="468"/>
    </row>
    <row r="45" spans="2:33" ht="8.25" customHeight="1" thickBot="1" x14ac:dyDescent="0.25">
      <c r="B45" s="38"/>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40"/>
      <c r="AD45" s="467"/>
      <c r="AE45" s="466"/>
      <c r="AF45" s="466"/>
      <c r="AG45" s="465"/>
    </row>
    <row r="46" spans="2:33" ht="28.35" customHeight="1" x14ac:dyDescent="0.2">
      <c r="B46" s="41"/>
      <c r="C46" s="2438" t="s">
        <v>45</v>
      </c>
      <c r="D46" s="2439"/>
      <c r="E46" s="2439"/>
      <c r="F46" s="2439"/>
      <c r="G46" s="2440"/>
      <c r="H46" s="2441" t="s">
        <v>71</v>
      </c>
      <c r="I46" s="2440"/>
      <c r="J46" s="2441" t="s">
        <v>72</v>
      </c>
      <c r="K46" s="2439"/>
      <c r="L46" s="2439"/>
      <c r="M46" s="2440"/>
      <c r="N46" s="2441" t="s">
        <v>106</v>
      </c>
      <c r="O46" s="2439"/>
      <c r="P46" s="2439"/>
      <c r="Q46" s="2439"/>
      <c r="R46" s="2439"/>
      <c r="S46" s="2439"/>
      <c r="T46" s="2439"/>
      <c r="U46" s="2440"/>
      <c r="V46" s="2442" t="s">
        <v>74</v>
      </c>
      <c r="W46" s="2443"/>
      <c r="X46" s="2443"/>
      <c r="Y46" s="2443"/>
      <c r="Z46" s="2443"/>
      <c r="AA46" s="2444"/>
      <c r="AB46" s="42"/>
      <c r="AD46" s="467"/>
      <c r="AE46" s="466"/>
      <c r="AF46" s="466"/>
      <c r="AG46" s="465"/>
    </row>
    <row r="47" spans="2:33" ht="141.6" customHeight="1" x14ac:dyDescent="0.2">
      <c r="B47" s="43"/>
      <c r="C47" s="867" t="s">
        <v>224</v>
      </c>
      <c r="D47" s="868"/>
      <c r="E47" s="868"/>
      <c r="F47" s="868"/>
      <c r="G47" s="2425"/>
      <c r="H47" s="2426">
        <v>0.65</v>
      </c>
      <c r="I47" s="1457"/>
      <c r="J47" s="2427">
        <f>+J36</f>
        <v>0.92</v>
      </c>
      <c r="K47" s="1069"/>
      <c r="L47" s="1069"/>
      <c r="M47" s="1070"/>
      <c r="N47" s="2428" t="s">
        <v>1141</v>
      </c>
      <c r="O47" s="2429"/>
      <c r="P47" s="2429"/>
      <c r="Q47" s="2429"/>
      <c r="R47" s="2429"/>
      <c r="S47" s="2429"/>
      <c r="T47" s="2429"/>
      <c r="U47" s="2430"/>
      <c r="V47" s="2428" t="s">
        <v>1140</v>
      </c>
      <c r="W47" s="2429"/>
      <c r="X47" s="2429"/>
      <c r="Y47" s="2429"/>
      <c r="Z47" s="2429"/>
      <c r="AA47" s="2431"/>
      <c r="AB47" s="42"/>
      <c r="AD47" s="467"/>
      <c r="AE47" s="466"/>
      <c r="AF47" s="466"/>
      <c r="AG47" s="465"/>
    </row>
    <row r="48" spans="2:33" ht="141.6" customHeight="1" x14ac:dyDescent="0.2">
      <c r="B48" s="41"/>
      <c r="C48" s="867" t="s">
        <v>226</v>
      </c>
      <c r="D48" s="868"/>
      <c r="E48" s="868"/>
      <c r="F48" s="868"/>
      <c r="G48" s="2425"/>
      <c r="H48" s="2426">
        <v>0.76</v>
      </c>
      <c r="I48" s="1457"/>
      <c r="J48" s="2427">
        <v>0.51</v>
      </c>
      <c r="K48" s="1069"/>
      <c r="L48" s="1069"/>
      <c r="M48" s="1070"/>
      <c r="N48" s="2428" t="s">
        <v>1139</v>
      </c>
      <c r="O48" s="2429"/>
      <c r="P48" s="2429"/>
      <c r="Q48" s="2429"/>
      <c r="R48" s="2429"/>
      <c r="S48" s="2429"/>
      <c r="T48" s="2429"/>
      <c r="U48" s="2430"/>
      <c r="V48" s="2428" t="s">
        <v>1138</v>
      </c>
      <c r="W48" s="2429"/>
      <c r="X48" s="2429"/>
      <c r="Y48" s="2429"/>
      <c r="Z48" s="2429"/>
      <c r="AA48" s="2429"/>
      <c r="AB48" s="418"/>
      <c r="AD48" s="267"/>
      <c r="AE48" s="267"/>
      <c r="AF48" s="267"/>
      <c r="AG48" s="267"/>
    </row>
    <row r="49" spans="1:29" ht="150" customHeight="1" x14ac:dyDescent="0.2">
      <c r="B49" s="41"/>
      <c r="C49" s="1853" t="s">
        <v>228</v>
      </c>
      <c r="D49" s="2331"/>
      <c r="E49" s="2331"/>
      <c r="F49" s="2331"/>
      <c r="G49" s="2331"/>
      <c r="H49" s="1000"/>
      <c r="I49" s="1457"/>
      <c r="J49" s="1705"/>
      <c r="K49" s="1037"/>
      <c r="L49" s="1037"/>
      <c r="M49" s="1037"/>
      <c r="N49" s="2432"/>
      <c r="O49" s="2433"/>
      <c r="P49" s="2433"/>
      <c r="Q49" s="2433"/>
      <c r="R49" s="2433"/>
      <c r="S49" s="2433"/>
      <c r="T49" s="2433"/>
      <c r="U49" s="2434"/>
      <c r="V49" s="2435"/>
      <c r="W49" s="2436"/>
      <c r="X49" s="2436"/>
      <c r="Y49" s="2436"/>
      <c r="Z49" s="2436"/>
      <c r="AA49" s="2437"/>
      <c r="AB49" s="418"/>
    </row>
    <row r="50" spans="1:29" ht="200.1" customHeight="1" thickBot="1" x14ac:dyDescent="0.25">
      <c r="B50" s="41"/>
      <c r="C50" s="2062" t="s">
        <v>229</v>
      </c>
      <c r="D50" s="2332"/>
      <c r="E50" s="2332"/>
      <c r="F50" s="2332"/>
      <c r="G50" s="2332"/>
      <c r="H50" s="1000"/>
      <c r="I50" s="1457"/>
      <c r="J50" s="1656"/>
      <c r="K50" s="1657"/>
      <c r="L50" s="1657"/>
      <c r="M50" s="1657"/>
      <c r="N50" s="2428"/>
      <c r="O50" s="2429"/>
      <c r="P50" s="2429"/>
      <c r="Q50" s="2429"/>
      <c r="R50" s="2429"/>
      <c r="S50" s="2429"/>
      <c r="T50" s="2429"/>
      <c r="U50" s="2430"/>
      <c r="V50" s="2435"/>
      <c r="W50" s="2436"/>
      <c r="X50" s="2436"/>
      <c r="Y50" s="2436"/>
      <c r="Z50" s="2436"/>
      <c r="AA50" s="2437"/>
      <c r="AB50" s="418"/>
    </row>
    <row r="51" spans="1:29" ht="6" customHeight="1" x14ac:dyDescent="0.2">
      <c r="B51" s="45"/>
      <c r="C51" s="36"/>
      <c r="D51" s="36"/>
      <c r="E51" s="36"/>
      <c r="F51" s="36"/>
      <c r="G51" s="36"/>
      <c r="H51" s="36"/>
      <c r="I51" s="36"/>
      <c r="J51" s="36"/>
      <c r="K51" s="36"/>
      <c r="L51" s="36"/>
      <c r="M51" s="36"/>
      <c r="N51" s="36"/>
      <c r="O51" s="36"/>
      <c r="P51" s="36"/>
      <c r="Q51" s="36"/>
      <c r="R51" s="36"/>
      <c r="S51" s="36"/>
      <c r="T51" s="36"/>
      <c r="U51" s="36"/>
      <c r="V51" s="92"/>
      <c r="W51" s="92"/>
      <c r="X51" s="92"/>
      <c r="Y51" s="92"/>
      <c r="Z51" s="92"/>
      <c r="AA51" s="92"/>
      <c r="AB51" s="46"/>
    </row>
    <row r="52" spans="1:29" ht="8.25" customHeight="1" x14ac:dyDescent="0.2">
      <c r="V52" s="267"/>
      <c r="W52" s="267"/>
      <c r="X52" s="267"/>
      <c r="Y52" s="267"/>
      <c r="Z52" s="267"/>
      <c r="AA52" s="267"/>
    </row>
    <row r="53" spans="1:29" s="463" customFormat="1" x14ac:dyDescent="0.2">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64"/>
    </row>
    <row r="54" spans="1:29" s="463" customFormat="1" x14ac:dyDescent="0.2">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64"/>
    </row>
    <row r="55" spans="1:29" s="463" customFormat="1" ht="15" customHeight="1" x14ac:dyDescent="0.2">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64"/>
    </row>
    <row r="56" spans="1:29" s="463" customFormat="1" ht="15" customHeight="1" x14ac:dyDescent="0.2">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64"/>
    </row>
    <row r="57" spans="1:29" s="463" customFormat="1" ht="15" customHeight="1" x14ac:dyDescent="0.2">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64"/>
    </row>
    <row r="58" spans="1:29" s="463" customFormat="1" ht="15" customHeight="1" x14ac:dyDescent="0.2">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64"/>
    </row>
    <row r="66" spans="1:29" s="463" customFormat="1" ht="15.75" customHeight="1" x14ac:dyDescent="0.2">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64"/>
    </row>
    <row r="106" ht="6" customHeight="1" x14ac:dyDescent="0.2"/>
  </sheetData>
  <mergeCells count="96">
    <mergeCell ref="C50:G50"/>
    <mergeCell ref="H50:I50"/>
    <mergeCell ref="J50:M50"/>
    <mergeCell ref="N50:U50"/>
    <mergeCell ref="V50:AA50"/>
    <mergeCell ref="C43:AA43"/>
    <mergeCell ref="C49:G49"/>
    <mergeCell ref="H49:I49"/>
    <mergeCell ref="J49:M49"/>
    <mergeCell ref="N49:U49"/>
    <mergeCell ref="V49:AA49"/>
    <mergeCell ref="C46:G46"/>
    <mergeCell ref="H46:I46"/>
    <mergeCell ref="J46:M46"/>
    <mergeCell ref="N46:U46"/>
    <mergeCell ref="V46:AA46"/>
    <mergeCell ref="C48:G48"/>
    <mergeCell ref="H48:I48"/>
    <mergeCell ref="J48:M48"/>
    <mergeCell ref="N48:U48"/>
    <mergeCell ref="V48:AA48"/>
    <mergeCell ref="C47:G47"/>
    <mergeCell ref="H47:I47"/>
    <mergeCell ref="J47:M47"/>
    <mergeCell ref="N47:U47"/>
    <mergeCell ref="V47:AA47"/>
    <mergeCell ref="C41:AA42"/>
    <mergeCell ref="Z32:AA32"/>
    <mergeCell ref="C30:J32"/>
    <mergeCell ref="K30:R30"/>
    <mergeCell ref="S30:W30"/>
    <mergeCell ref="X30:AA30"/>
    <mergeCell ref="C34:AA34"/>
    <mergeCell ref="C35:G35"/>
    <mergeCell ref="K35:AA35"/>
    <mergeCell ref="C36:G36"/>
    <mergeCell ref="K36:AA36"/>
    <mergeCell ref="C37:G37"/>
    <mergeCell ref="K37:AA37"/>
    <mergeCell ref="Z31:AA31"/>
    <mergeCell ref="C38:G38"/>
    <mergeCell ref="K38:AA38"/>
    <mergeCell ref="C39:G39"/>
    <mergeCell ref="K39:AA39"/>
    <mergeCell ref="K31:N31"/>
    <mergeCell ref="O31:R31"/>
    <mergeCell ref="S31:T31"/>
    <mergeCell ref="U31:W31"/>
    <mergeCell ref="X31:Y31"/>
    <mergeCell ref="K32:N32"/>
    <mergeCell ref="O32:R32"/>
    <mergeCell ref="S32:T32"/>
    <mergeCell ref="U32:W32"/>
    <mergeCell ref="X32:Y32"/>
    <mergeCell ref="O28:R28"/>
    <mergeCell ref="T28:V28"/>
    <mergeCell ref="X28:Z28"/>
    <mergeCell ref="C23:I23"/>
    <mergeCell ref="J23:P23"/>
    <mergeCell ref="Q23:AA23"/>
    <mergeCell ref="C24:I24"/>
    <mergeCell ref="J24:P24"/>
    <mergeCell ref="Q24:AA24"/>
    <mergeCell ref="C26:H26"/>
    <mergeCell ref="I26:AA26"/>
    <mergeCell ref="C28:H28"/>
    <mergeCell ref="I28:J28"/>
    <mergeCell ref="K28:N28"/>
    <mergeCell ref="C20:H21"/>
    <mergeCell ref="I20:L21"/>
    <mergeCell ref="M20:S20"/>
    <mergeCell ref="T20:AA20"/>
    <mergeCell ref="M21:S21"/>
    <mergeCell ref="T21:AA21"/>
    <mergeCell ref="AD43:AD44"/>
    <mergeCell ref="C7:H8"/>
    <mergeCell ref="I7:AA8"/>
    <mergeCell ref="B2:G4"/>
    <mergeCell ref="H2:AB2"/>
    <mergeCell ref="H3:O3"/>
    <mergeCell ref="P3:AB3"/>
    <mergeCell ref="H4:AB4"/>
    <mergeCell ref="C10:H11"/>
    <mergeCell ref="I10:Q11"/>
    <mergeCell ref="T13:AA13"/>
    <mergeCell ref="T14:AA14"/>
    <mergeCell ref="C16:H16"/>
    <mergeCell ref="I16:AA16"/>
    <mergeCell ref="C18:H18"/>
    <mergeCell ref="I18:AA18"/>
    <mergeCell ref="R10:U10"/>
    <mergeCell ref="V10:AA10"/>
    <mergeCell ref="R11:U11"/>
    <mergeCell ref="V11:AA11"/>
    <mergeCell ref="C13:H14"/>
    <mergeCell ref="I13:S14"/>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97"/>
  <sheetViews>
    <sheetView topLeftCell="A27" zoomScale="90" zoomScaleNormal="90" zoomScaleSheetLayoutView="90" workbookViewId="0">
      <selection activeCell="I9" sqref="I9:AC10"/>
    </sheetView>
  </sheetViews>
  <sheetFormatPr baseColWidth="10" defaultColWidth="3.7109375" defaultRowHeight="14.25" x14ac:dyDescent="0.2"/>
  <cols>
    <col min="1" max="1" width="3.85546875" style="47" customWidth="1"/>
    <col min="2" max="2" width="2.85546875" style="47" customWidth="1"/>
    <col min="3" max="6" width="2.7109375" style="47" customWidth="1"/>
    <col min="7" max="7" width="4.28515625" style="47" customWidth="1"/>
    <col min="8" max="8" width="14.42578125" style="47" customWidth="1"/>
    <col min="9" max="9" width="13.42578125" style="47" customWidth="1"/>
    <col min="10" max="10" width="15" style="47" customWidth="1"/>
    <col min="11" max="12" width="3.42578125" style="47" customWidth="1"/>
    <col min="13" max="27" width="2.7109375" style="47" customWidth="1"/>
    <col min="28" max="28" width="7.7109375" style="47" customWidth="1"/>
    <col min="29" max="29" width="3.42578125" style="47" customWidth="1"/>
    <col min="30" max="30" width="3.7109375" style="47"/>
    <col min="31" max="31" width="9.140625" style="47" customWidth="1"/>
    <col min="32" max="33" width="6.42578125" style="47" customWidth="1"/>
    <col min="34" max="34" width="3.7109375" style="47"/>
    <col min="35" max="35" width="4.7109375" style="47" customWidth="1"/>
    <col min="36" max="36" width="0.85546875" style="47" hidden="1" customWidth="1"/>
    <col min="37" max="37" width="4.140625" style="47" customWidth="1"/>
    <col min="38" max="38" width="2" style="47" customWidth="1"/>
    <col min="39" max="39" width="3.7109375" style="47"/>
    <col min="40" max="40" width="7.85546875" style="47" bestFit="1" customWidth="1"/>
    <col min="41" max="16384" width="3.7109375" style="47"/>
  </cols>
  <sheetData>
    <row r="1" spans="2:53" ht="15" thickBot="1" x14ac:dyDescent="0.25">
      <c r="B1" s="1"/>
      <c r="C1" s="1"/>
      <c r="D1" s="1"/>
      <c r="E1" s="1"/>
      <c r="F1" s="1"/>
    </row>
    <row r="2" spans="2:53"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40"/>
    </row>
    <row r="3" spans="2:53" ht="15" x14ac:dyDescent="0.2">
      <c r="B3" s="635"/>
      <c r="C3" s="636"/>
      <c r="D3" s="636"/>
      <c r="E3" s="636"/>
      <c r="F3" s="636"/>
      <c r="G3" s="636"/>
      <c r="H3" s="641" t="s">
        <v>1</v>
      </c>
      <c r="I3" s="641"/>
      <c r="J3" s="641"/>
      <c r="K3" s="641"/>
      <c r="L3" s="641"/>
      <c r="M3" s="641"/>
      <c r="N3" s="641"/>
      <c r="O3" s="641"/>
      <c r="P3" s="641"/>
      <c r="Q3" s="641"/>
      <c r="R3" s="641"/>
      <c r="S3" s="641"/>
      <c r="T3" s="641"/>
      <c r="U3" s="641"/>
      <c r="V3" s="641"/>
      <c r="W3" s="641"/>
      <c r="X3" s="641"/>
      <c r="Y3" s="641"/>
      <c r="Z3" s="641"/>
      <c r="AA3" s="641"/>
      <c r="AB3" s="641" t="s">
        <v>2</v>
      </c>
      <c r="AC3" s="641"/>
      <c r="AD3" s="641"/>
      <c r="AE3" s="641"/>
      <c r="AF3" s="641"/>
      <c r="AG3" s="641"/>
      <c r="AH3" s="641"/>
      <c r="AI3" s="641"/>
      <c r="AJ3" s="641"/>
      <c r="AK3" s="641"/>
      <c r="AL3" s="642"/>
    </row>
    <row r="4" spans="2:53" ht="15.75" thickBot="1" x14ac:dyDescent="0.25">
      <c r="B4" s="637"/>
      <c r="C4" s="638"/>
      <c r="D4" s="638"/>
      <c r="E4" s="638"/>
      <c r="F4" s="638"/>
      <c r="G4" s="638"/>
      <c r="H4" s="643" t="s">
        <v>336</v>
      </c>
      <c r="I4" s="643"/>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4"/>
    </row>
    <row r="5" spans="2:53" ht="15.75" thickBot="1" x14ac:dyDescent="0.2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2">
      <c r="B6" s="9"/>
      <c r="C6" s="599" t="s">
        <v>4</v>
      </c>
      <c r="D6" s="600"/>
      <c r="E6" s="600"/>
      <c r="F6" s="600"/>
      <c r="G6" s="600"/>
      <c r="H6" s="601"/>
      <c r="I6" s="645" t="s">
        <v>318</v>
      </c>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7"/>
      <c r="AL6" s="10"/>
    </row>
    <row r="7" spans="2:53" ht="15.75" thickBot="1" x14ac:dyDescent="0.25">
      <c r="B7" s="9"/>
      <c r="C7" s="602"/>
      <c r="D7" s="603"/>
      <c r="E7" s="603"/>
      <c r="F7" s="603"/>
      <c r="G7" s="603"/>
      <c r="H7" s="604"/>
      <c r="I7" s="648"/>
      <c r="J7" s="649"/>
      <c r="K7" s="649"/>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50"/>
      <c r="AL7" s="10"/>
    </row>
    <row r="8" spans="2:53" ht="15.75" thickBot="1" x14ac:dyDescent="0.2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196"/>
    </row>
    <row r="9" spans="2:53" ht="15" customHeight="1" thickBot="1" x14ac:dyDescent="0.25">
      <c r="B9" s="9"/>
      <c r="C9" s="599" t="s">
        <v>337</v>
      </c>
      <c r="D9" s="600"/>
      <c r="E9" s="600"/>
      <c r="F9" s="600"/>
      <c r="G9" s="600"/>
      <c r="H9" s="601"/>
      <c r="I9" s="614" t="s">
        <v>338</v>
      </c>
      <c r="J9" s="615"/>
      <c r="K9" s="615"/>
      <c r="L9" s="615"/>
      <c r="M9" s="615"/>
      <c r="N9" s="615"/>
      <c r="O9" s="615"/>
      <c r="P9" s="615"/>
      <c r="Q9" s="615"/>
      <c r="R9" s="615"/>
      <c r="S9" s="615"/>
      <c r="T9" s="615"/>
      <c r="U9" s="615"/>
      <c r="V9" s="615"/>
      <c r="W9" s="615"/>
      <c r="X9" s="615"/>
      <c r="Y9" s="615"/>
      <c r="Z9" s="615"/>
      <c r="AA9" s="615"/>
      <c r="AB9" s="615"/>
      <c r="AC9" s="616"/>
      <c r="AD9" s="620" t="s">
        <v>8</v>
      </c>
      <c r="AE9" s="621"/>
      <c r="AF9" s="621"/>
      <c r="AG9" s="622"/>
      <c r="AH9" s="574" t="s">
        <v>9</v>
      </c>
      <c r="AI9" s="575"/>
      <c r="AJ9" s="575"/>
      <c r="AK9" s="576"/>
      <c r="AL9" s="10"/>
    </row>
    <row r="10" spans="2:53" ht="28.5" customHeight="1" thickBot="1" x14ac:dyDescent="0.25">
      <c r="B10" s="9"/>
      <c r="C10" s="602"/>
      <c r="D10" s="603"/>
      <c r="E10" s="603"/>
      <c r="F10" s="603"/>
      <c r="G10" s="603"/>
      <c r="H10" s="604"/>
      <c r="I10" s="617"/>
      <c r="J10" s="618"/>
      <c r="K10" s="618"/>
      <c r="L10" s="618"/>
      <c r="M10" s="618"/>
      <c r="N10" s="618"/>
      <c r="O10" s="618"/>
      <c r="P10" s="618"/>
      <c r="Q10" s="618"/>
      <c r="R10" s="618"/>
      <c r="S10" s="618"/>
      <c r="T10" s="618"/>
      <c r="U10" s="618"/>
      <c r="V10" s="618"/>
      <c r="W10" s="618"/>
      <c r="X10" s="618"/>
      <c r="Y10" s="618"/>
      <c r="Z10" s="618"/>
      <c r="AA10" s="618"/>
      <c r="AB10" s="618"/>
      <c r="AC10" s="619"/>
      <c r="AD10" s="564" t="s">
        <v>339</v>
      </c>
      <c r="AE10" s="623"/>
      <c r="AF10" s="623"/>
      <c r="AG10" s="624"/>
      <c r="AH10" s="824" t="s">
        <v>340</v>
      </c>
      <c r="AI10" s="825"/>
      <c r="AJ10" s="825"/>
      <c r="AK10" s="826"/>
      <c r="AL10" s="10"/>
    </row>
    <row r="11" spans="2:53" ht="15"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22"/>
    </row>
    <row r="12" spans="2:53" ht="15" customHeight="1" x14ac:dyDescent="0.2">
      <c r="B12" s="14"/>
      <c r="C12" s="599" t="s">
        <v>11</v>
      </c>
      <c r="D12" s="600"/>
      <c r="E12" s="600"/>
      <c r="F12" s="600"/>
      <c r="G12" s="600"/>
      <c r="H12" s="601"/>
      <c r="I12" s="827" t="s">
        <v>341</v>
      </c>
      <c r="J12" s="828"/>
      <c r="K12" s="828"/>
      <c r="L12" s="828"/>
      <c r="M12" s="828"/>
      <c r="N12" s="828"/>
      <c r="O12" s="828"/>
      <c r="P12" s="828"/>
      <c r="Q12" s="828"/>
      <c r="R12" s="828"/>
      <c r="S12" s="828"/>
      <c r="T12" s="828"/>
      <c r="U12" s="828"/>
      <c r="V12" s="828"/>
      <c r="W12" s="828"/>
      <c r="X12" s="828"/>
      <c r="Y12" s="828"/>
      <c r="Z12" s="828"/>
      <c r="AA12" s="828"/>
      <c r="AB12" s="828"/>
      <c r="AC12" s="828"/>
      <c r="AD12" s="828"/>
      <c r="AE12" s="829"/>
      <c r="AF12" s="833" t="s">
        <v>13</v>
      </c>
      <c r="AG12" s="834"/>
      <c r="AH12" s="834"/>
      <c r="AI12" s="834"/>
      <c r="AJ12" s="834"/>
      <c r="AK12" s="835"/>
      <c r="AL12" s="22"/>
    </row>
    <row r="13" spans="2:53" ht="42.75" customHeight="1" thickBot="1" x14ac:dyDescent="0.25">
      <c r="B13" s="14"/>
      <c r="C13" s="602"/>
      <c r="D13" s="603"/>
      <c r="E13" s="603"/>
      <c r="F13" s="603"/>
      <c r="G13" s="603"/>
      <c r="H13" s="604"/>
      <c r="I13" s="830"/>
      <c r="J13" s="831"/>
      <c r="K13" s="831"/>
      <c r="L13" s="831"/>
      <c r="M13" s="831"/>
      <c r="N13" s="831"/>
      <c r="O13" s="831"/>
      <c r="P13" s="831"/>
      <c r="Q13" s="831"/>
      <c r="R13" s="831"/>
      <c r="S13" s="831"/>
      <c r="T13" s="831"/>
      <c r="U13" s="831"/>
      <c r="V13" s="831"/>
      <c r="W13" s="831"/>
      <c r="X13" s="831"/>
      <c r="Y13" s="831"/>
      <c r="Z13" s="831"/>
      <c r="AA13" s="831"/>
      <c r="AB13" s="831"/>
      <c r="AC13" s="831"/>
      <c r="AD13" s="831"/>
      <c r="AE13" s="832"/>
      <c r="AF13" s="611" t="s">
        <v>81</v>
      </c>
      <c r="AG13" s="612"/>
      <c r="AH13" s="612"/>
      <c r="AI13" s="612"/>
      <c r="AJ13" s="612"/>
      <c r="AK13" s="613"/>
      <c r="AL13" s="22"/>
    </row>
    <row r="14" spans="2:53" ht="15" thickBot="1" x14ac:dyDescent="0.25">
      <c r="B14" s="14"/>
      <c r="C14" s="15"/>
      <c r="D14" s="15"/>
      <c r="E14" s="15"/>
      <c r="F14" s="15"/>
      <c r="G14" s="15"/>
      <c r="H14" s="15"/>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22"/>
    </row>
    <row r="15" spans="2:53" ht="57.75" customHeight="1" thickBot="1" x14ac:dyDescent="0.25">
      <c r="B15" s="14"/>
      <c r="C15" s="558" t="s">
        <v>15</v>
      </c>
      <c r="D15" s="559"/>
      <c r="E15" s="559"/>
      <c r="F15" s="559"/>
      <c r="G15" s="559"/>
      <c r="H15" s="560"/>
      <c r="I15" s="836" t="s">
        <v>342</v>
      </c>
      <c r="J15" s="837"/>
      <c r="K15" s="837"/>
      <c r="L15" s="837"/>
      <c r="M15" s="837"/>
      <c r="N15" s="837"/>
      <c r="O15" s="837"/>
      <c r="P15" s="837"/>
      <c r="Q15" s="837"/>
      <c r="R15" s="837"/>
      <c r="S15" s="837"/>
      <c r="T15" s="837"/>
      <c r="U15" s="837"/>
      <c r="V15" s="837"/>
      <c r="W15" s="837"/>
      <c r="X15" s="837"/>
      <c r="Y15" s="837"/>
      <c r="Z15" s="837"/>
      <c r="AA15" s="837"/>
      <c r="AB15" s="837"/>
      <c r="AC15" s="837"/>
      <c r="AD15" s="837"/>
      <c r="AE15" s="837"/>
      <c r="AF15" s="837"/>
      <c r="AG15" s="837"/>
      <c r="AH15" s="837"/>
      <c r="AI15" s="837"/>
      <c r="AJ15" s="837"/>
      <c r="AK15" s="838"/>
      <c r="AL15" s="22"/>
    </row>
    <row r="16" spans="2:53" ht="16.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22"/>
    </row>
    <row r="17" spans="2:38" ht="52.5" customHeight="1" thickBot="1" x14ac:dyDescent="0.25">
      <c r="B17" s="14"/>
      <c r="C17" s="558" t="s">
        <v>17</v>
      </c>
      <c r="D17" s="559"/>
      <c r="E17" s="559"/>
      <c r="F17" s="559"/>
      <c r="G17" s="559"/>
      <c r="H17" s="560"/>
      <c r="I17" s="561" t="s">
        <v>343</v>
      </c>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3"/>
      <c r="AL17" s="22"/>
    </row>
    <row r="18" spans="2:38" ht="16.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22"/>
    </row>
    <row r="19" spans="2:38" ht="22.5" customHeight="1" x14ac:dyDescent="0.2">
      <c r="B19" s="14"/>
      <c r="C19" s="583" t="s">
        <v>19</v>
      </c>
      <c r="D19" s="584"/>
      <c r="E19" s="584"/>
      <c r="F19" s="584"/>
      <c r="G19" s="584"/>
      <c r="H19" s="585"/>
      <c r="I19" s="839" t="s">
        <v>344</v>
      </c>
      <c r="J19" s="840"/>
      <c r="K19" s="840"/>
      <c r="L19" s="841"/>
      <c r="M19" s="574" t="s">
        <v>21</v>
      </c>
      <c r="N19" s="575"/>
      <c r="O19" s="575"/>
      <c r="P19" s="575"/>
      <c r="Q19" s="575"/>
      <c r="R19" s="575"/>
      <c r="S19" s="575"/>
      <c r="T19" s="575"/>
      <c r="U19" s="575"/>
      <c r="V19" s="575"/>
      <c r="W19" s="575"/>
      <c r="X19" s="575"/>
      <c r="Y19" s="575"/>
      <c r="Z19" s="575"/>
      <c r="AA19" s="575"/>
      <c r="AB19" s="575"/>
      <c r="AC19" s="575"/>
      <c r="AD19" s="575"/>
      <c r="AE19" s="576"/>
      <c r="AF19" s="574" t="s">
        <v>22</v>
      </c>
      <c r="AG19" s="575"/>
      <c r="AH19" s="575"/>
      <c r="AI19" s="575"/>
      <c r="AJ19" s="575"/>
      <c r="AK19" s="576"/>
      <c r="AL19" s="22"/>
    </row>
    <row r="20" spans="2:38" ht="30.75" customHeight="1" thickBot="1" x14ac:dyDescent="0.25">
      <c r="B20" s="14"/>
      <c r="C20" s="586"/>
      <c r="D20" s="587"/>
      <c r="E20" s="587"/>
      <c r="F20" s="587"/>
      <c r="G20" s="587"/>
      <c r="H20" s="588"/>
      <c r="I20" s="842"/>
      <c r="J20" s="843"/>
      <c r="K20" s="843"/>
      <c r="L20" s="844"/>
      <c r="M20" s="845" t="s">
        <v>328</v>
      </c>
      <c r="N20" s="846"/>
      <c r="O20" s="846"/>
      <c r="P20" s="846"/>
      <c r="Q20" s="846"/>
      <c r="R20" s="846"/>
      <c r="S20" s="846"/>
      <c r="T20" s="846"/>
      <c r="U20" s="846"/>
      <c r="V20" s="846"/>
      <c r="W20" s="846"/>
      <c r="X20" s="846"/>
      <c r="Y20" s="846"/>
      <c r="Z20" s="846"/>
      <c r="AA20" s="846"/>
      <c r="AB20" s="846"/>
      <c r="AC20" s="846"/>
      <c r="AD20" s="846"/>
      <c r="AE20" s="847"/>
      <c r="AF20" s="598" t="s">
        <v>345</v>
      </c>
      <c r="AG20" s="596"/>
      <c r="AH20" s="596"/>
      <c r="AI20" s="596"/>
      <c r="AJ20" s="596"/>
      <c r="AK20" s="597"/>
      <c r="AL20" s="22"/>
    </row>
    <row r="21" spans="2:38" ht="15"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22"/>
    </row>
    <row r="22" spans="2:38" ht="31.5" customHeight="1" x14ac:dyDescent="0.2">
      <c r="B22" s="14"/>
      <c r="C22" s="574" t="s">
        <v>25</v>
      </c>
      <c r="D22" s="575"/>
      <c r="E22" s="575"/>
      <c r="F22" s="575"/>
      <c r="G22" s="575"/>
      <c r="H22" s="575"/>
      <c r="I22" s="576"/>
      <c r="J22" s="574" t="s">
        <v>26</v>
      </c>
      <c r="K22" s="575"/>
      <c r="L22" s="575"/>
      <c r="M22" s="575"/>
      <c r="N22" s="575"/>
      <c r="O22" s="575"/>
      <c r="P22" s="575"/>
      <c r="Q22" s="575"/>
      <c r="R22" s="575"/>
      <c r="S22" s="575"/>
      <c r="T22" s="575"/>
      <c r="U22" s="575"/>
      <c r="V22" s="575"/>
      <c r="W22" s="575"/>
      <c r="X22" s="575"/>
      <c r="Y22" s="575"/>
      <c r="Z22" s="575"/>
      <c r="AA22" s="575"/>
      <c r="AB22" s="576"/>
      <c r="AC22" s="574" t="s">
        <v>27</v>
      </c>
      <c r="AD22" s="575"/>
      <c r="AE22" s="575"/>
      <c r="AF22" s="575"/>
      <c r="AG22" s="575"/>
      <c r="AH22" s="575"/>
      <c r="AI22" s="575"/>
      <c r="AJ22" s="575"/>
      <c r="AK22" s="576"/>
      <c r="AL22" s="22"/>
    </row>
    <row r="23" spans="2:38" ht="33" customHeight="1" thickBot="1" x14ac:dyDescent="0.25">
      <c r="B23" s="14"/>
      <c r="C23" s="848" t="s">
        <v>346</v>
      </c>
      <c r="D23" s="849"/>
      <c r="E23" s="849"/>
      <c r="F23" s="849"/>
      <c r="G23" s="849"/>
      <c r="H23" s="849"/>
      <c r="I23" s="850"/>
      <c r="J23" s="848" t="s">
        <v>347</v>
      </c>
      <c r="K23" s="849"/>
      <c r="L23" s="849"/>
      <c r="M23" s="849"/>
      <c r="N23" s="849"/>
      <c r="O23" s="849"/>
      <c r="P23" s="849"/>
      <c r="Q23" s="849"/>
      <c r="R23" s="849"/>
      <c r="S23" s="849"/>
      <c r="T23" s="849"/>
      <c r="U23" s="849"/>
      <c r="V23" s="849"/>
      <c r="W23" s="849"/>
      <c r="X23" s="849"/>
      <c r="Y23" s="849"/>
      <c r="Z23" s="849"/>
      <c r="AA23" s="849"/>
      <c r="AB23" s="850"/>
      <c r="AC23" s="851" t="s">
        <v>348</v>
      </c>
      <c r="AD23" s="852"/>
      <c r="AE23" s="852"/>
      <c r="AF23" s="852"/>
      <c r="AG23" s="852"/>
      <c r="AH23" s="852"/>
      <c r="AI23" s="852"/>
      <c r="AJ23" s="852"/>
      <c r="AK23" s="853"/>
      <c r="AL23" s="22"/>
    </row>
    <row r="24" spans="2:38" ht="15"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22"/>
    </row>
    <row r="25" spans="2:38" ht="50.25" customHeight="1" thickBot="1" x14ac:dyDescent="0.25">
      <c r="B25" s="14"/>
      <c r="C25" s="558" t="s">
        <v>31</v>
      </c>
      <c r="D25" s="559"/>
      <c r="E25" s="559"/>
      <c r="F25" s="559"/>
      <c r="G25" s="559"/>
      <c r="H25" s="560"/>
      <c r="I25" s="855" t="s">
        <v>349</v>
      </c>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6"/>
      <c r="AJ25" s="856"/>
      <c r="AK25" s="857"/>
      <c r="AL25" s="22"/>
    </row>
    <row r="26" spans="2:38" ht="15.75"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22"/>
    </row>
    <row r="27" spans="2:38" ht="39.75" customHeight="1" thickBot="1" x14ac:dyDescent="0.25">
      <c r="B27" s="14"/>
      <c r="C27" s="558" t="s">
        <v>32</v>
      </c>
      <c r="D27" s="559"/>
      <c r="E27" s="559"/>
      <c r="F27" s="559"/>
      <c r="G27" s="559"/>
      <c r="H27" s="560"/>
      <c r="I27" s="858" t="s">
        <v>350</v>
      </c>
      <c r="J27" s="859"/>
      <c r="K27" s="738" t="s">
        <v>33</v>
      </c>
      <c r="L27" s="739"/>
      <c r="M27" s="739"/>
      <c r="N27" s="739"/>
      <c r="O27" s="739"/>
      <c r="P27" s="739"/>
      <c r="Q27" s="739"/>
      <c r="R27" s="739"/>
      <c r="S27" s="739"/>
      <c r="T27" s="739"/>
      <c r="U27" s="739"/>
      <c r="V27" s="739"/>
      <c r="W27" s="739"/>
      <c r="X27" s="739"/>
      <c r="Y27" s="739"/>
      <c r="Z27" s="740"/>
      <c r="AA27" s="860" t="s">
        <v>34</v>
      </c>
      <c r="AB27" s="569"/>
      <c r="AC27" s="569"/>
      <c r="AD27" s="198"/>
      <c r="AE27" s="48" t="s">
        <v>35</v>
      </c>
      <c r="AF27" s="199" t="s">
        <v>36</v>
      </c>
      <c r="AG27" s="568" t="s">
        <v>37</v>
      </c>
      <c r="AH27" s="570"/>
      <c r="AI27" s="200"/>
      <c r="AJ27" s="18"/>
      <c r="AK27" s="50"/>
      <c r="AL27" s="22"/>
    </row>
    <row r="28" spans="2:38" ht="15"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22"/>
    </row>
    <row r="29" spans="2:38" ht="15" x14ac:dyDescent="0.2">
      <c r="B29" s="14"/>
      <c r="C29" s="541" t="s">
        <v>38</v>
      </c>
      <c r="D29" s="542"/>
      <c r="E29" s="542"/>
      <c r="F29" s="542"/>
      <c r="G29" s="542"/>
      <c r="H29" s="542"/>
      <c r="I29" s="542"/>
      <c r="J29" s="543"/>
      <c r="K29" s="869" t="s">
        <v>39</v>
      </c>
      <c r="L29" s="870"/>
      <c r="M29" s="870"/>
      <c r="N29" s="870"/>
      <c r="O29" s="870"/>
      <c r="P29" s="870"/>
      <c r="Q29" s="870"/>
      <c r="R29" s="870"/>
      <c r="S29" s="870"/>
      <c r="T29" s="870"/>
      <c r="U29" s="870"/>
      <c r="V29" s="870"/>
      <c r="W29" s="871"/>
      <c r="X29" s="872" t="s">
        <v>40</v>
      </c>
      <c r="Y29" s="873"/>
      <c r="Z29" s="873"/>
      <c r="AA29" s="873"/>
      <c r="AB29" s="873"/>
      <c r="AC29" s="873"/>
      <c r="AD29" s="873"/>
      <c r="AE29" s="874"/>
      <c r="AF29" s="875" t="s">
        <v>41</v>
      </c>
      <c r="AG29" s="876"/>
      <c r="AH29" s="876"/>
      <c r="AI29" s="876"/>
      <c r="AJ29" s="876"/>
      <c r="AK29" s="876"/>
      <c r="AL29" s="22"/>
    </row>
    <row r="30" spans="2:38" x14ac:dyDescent="0.2">
      <c r="B30" s="14"/>
      <c r="C30" s="544"/>
      <c r="D30" s="545"/>
      <c r="E30" s="545"/>
      <c r="F30" s="545"/>
      <c r="G30" s="545"/>
      <c r="H30" s="545"/>
      <c r="I30" s="545"/>
      <c r="J30" s="545"/>
      <c r="K30" s="556" t="s">
        <v>42</v>
      </c>
      <c r="L30" s="556"/>
      <c r="M30" s="556"/>
      <c r="N30" s="556"/>
      <c r="O30" s="556"/>
      <c r="P30" s="556"/>
      <c r="Q30" s="556" t="s">
        <v>43</v>
      </c>
      <c r="R30" s="556"/>
      <c r="S30" s="556"/>
      <c r="T30" s="556"/>
      <c r="U30" s="556"/>
      <c r="V30" s="556"/>
      <c r="W30" s="556"/>
      <c r="X30" s="556" t="s">
        <v>42</v>
      </c>
      <c r="Y30" s="556"/>
      <c r="Z30" s="556"/>
      <c r="AA30" s="556"/>
      <c r="AB30" s="556"/>
      <c r="AC30" s="556" t="s">
        <v>43</v>
      </c>
      <c r="AD30" s="556"/>
      <c r="AE30" s="556"/>
      <c r="AF30" s="556" t="s">
        <v>42</v>
      </c>
      <c r="AG30" s="556"/>
      <c r="AH30" s="556" t="s">
        <v>43</v>
      </c>
      <c r="AI30" s="556"/>
      <c r="AJ30" s="556"/>
      <c r="AK30" s="556"/>
      <c r="AL30" s="22"/>
    </row>
    <row r="31" spans="2:38" ht="15" thickBot="1" x14ac:dyDescent="0.25">
      <c r="B31" s="14"/>
      <c r="C31" s="547"/>
      <c r="D31" s="548"/>
      <c r="E31" s="548"/>
      <c r="F31" s="548"/>
      <c r="G31" s="548"/>
      <c r="H31" s="548"/>
      <c r="I31" s="548"/>
      <c r="J31" s="548"/>
      <c r="K31" s="854">
        <v>0</v>
      </c>
      <c r="L31" s="854"/>
      <c r="M31" s="854"/>
      <c r="N31" s="854"/>
      <c r="O31" s="854"/>
      <c r="P31" s="854"/>
      <c r="Q31" s="854" t="s">
        <v>351</v>
      </c>
      <c r="R31" s="854"/>
      <c r="S31" s="854"/>
      <c r="T31" s="854"/>
      <c r="U31" s="854"/>
      <c r="V31" s="854"/>
      <c r="W31" s="854"/>
      <c r="X31" s="854" t="s">
        <v>352</v>
      </c>
      <c r="Y31" s="854"/>
      <c r="Z31" s="854"/>
      <c r="AA31" s="854"/>
      <c r="AB31" s="854"/>
      <c r="AC31" s="854" t="s">
        <v>353</v>
      </c>
      <c r="AD31" s="854"/>
      <c r="AE31" s="854"/>
      <c r="AF31" s="854" t="s">
        <v>354</v>
      </c>
      <c r="AG31" s="854"/>
      <c r="AH31" s="854">
        <v>5</v>
      </c>
      <c r="AI31" s="854"/>
      <c r="AJ31" s="854"/>
      <c r="AK31" s="854"/>
      <c r="AL31" s="22"/>
    </row>
    <row r="32" spans="2:38" ht="15" thickBot="1" x14ac:dyDescent="0.25">
      <c r="B32" s="14"/>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22"/>
    </row>
    <row r="33" spans="2:50" s="21" customFormat="1" x14ac:dyDescent="0.2">
      <c r="B33" s="20"/>
      <c r="C33" s="877" t="s">
        <v>44</v>
      </c>
      <c r="D33" s="878"/>
      <c r="E33" s="878"/>
      <c r="F33" s="878"/>
      <c r="G33" s="878"/>
      <c r="H33" s="878"/>
      <c r="I33" s="878"/>
      <c r="J33" s="878"/>
      <c r="K33" s="878"/>
      <c r="L33" s="878"/>
      <c r="M33" s="878"/>
      <c r="N33" s="878"/>
      <c r="O33" s="878"/>
      <c r="P33" s="878"/>
      <c r="Q33" s="878"/>
      <c r="R33" s="878"/>
      <c r="S33" s="878"/>
      <c r="T33" s="878"/>
      <c r="U33" s="878"/>
      <c r="V33" s="878"/>
      <c r="W33" s="878"/>
      <c r="X33" s="878"/>
      <c r="Y33" s="878"/>
      <c r="Z33" s="878"/>
      <c r="AA33" s="878"/>
      <c r="AB33" s="878"/>
      <c r="AC33" s="878"/>
      <c r="AD33" s="878"/>
      <c r="AE33" s="878"/>
      <c r="AF33" s="878"/>
      <c r="AG33" s="878"/>
      <c r="AH33" s="878"/>
      <c r="AI33" s="878"/>
      <c r="AJ33" s="878"/>
      <c r="AK33" s="879"/>
      <c r="AL33" s="22"/>
    </row>
    <row r="34" spans="2:50" s="21" customFormat="1" ht="15" thickBot="1" x14ac:dyDescent="0.25">
      <c r="B34" s="20"/>
      <c r="C34" s="880"/>
      <c r="D34" s="881"/>
      <c r="E34" s="881"/>
      <c r="F34" s="881"/>
      <c r="G34" s="881"/>
      <c r="H34" s="881"/>
      <c r="I34" s="881"/>
      <c r="J34" s="881"/>
      <c r="K34" s="881"/>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2"/>
      <c r="AL34" s="22"/>
    </row>
    <row r="35" spans="2:50" s="21" customFormat="1" x14ac:dyDescent="0.2">
      <c r="B35" s="20"/>
      <c r="C35" s="877" t="s">
        <v>45</v>
      </c>
      <c r="D35" s="878"/>
      <c r="E35" s="878"/>
      <c r="F35" s="878"/>
      <c r="G35" s="879"/>
      <c r="H35" s="883" t="s">
        <v>355</v>
      </c>
      <c r="I35" s="883" t="s">
        <v>356</v>
      </c>
      <c r="J35" s="885" t="s">
        <v>98</v>
      </c>
      <c r="K35" s="887" t="s">
        <v>49</v>
      </c>
      <c r="L35" s="878"/>
      <c r="M35" s="878"/>
      <c r="N35" s="878"/>
      <c r="O35" s="878"/>
      <c r="P35" s="878"/>
      <c r="Q35" s="878"/>
      <c r="R35" s="878"/>
      <c r="S35" s="878"/>
      <c r="T35" s="878"/>
      <c r="U35" s="878"/>
      <c r="V35" s="878"/>
      <c r="W35" s="878"/>
      <c r="X35" s="878"/>
      <c r="Y35" s="878"/>
      <c r="Z35" s="878"/>
      <c r="AA35" s="878"/>
      <c r="AB35" s="878"/>
      <c r="AC35" s="878"/>
      <c r="AD35" s="878"/>
      <c r="AE35" s="878"/>
      <c r="AF35" s="878"/>
      <c r="AG35" s="878"/>
      <c r="AH35" s="878"/>
      <c r="AI35" s="878"/>
      <c r="AJ35" s="878"/>
      <c r="AK35" s="879"/>
      <c r="AL35" s="22"/>
    </row>
    <row r="36" spans="2:50" s="21" customFormat="1" ht="31.5" customHeight="1" thickBot="1" x14ac:dyDescent="0.25">
      <c r="B36" s="20"/>
      <c r="C36" s="880"/>
      <c r="D36" s="881"/>
      <c r="E36" s="881"/>
      <c r="F36" s="881"/>
      <c r="G36" s="882"/>
      <c r="H36" s="884"/>
      <c r="I36" s="884"/>
      <c r="J36" s="886"/>
      <c r="K36" s="888"/>
      <c r="L36" s="881"/>
      <c r="M36" s="881"/>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2"/>
      <c r="AL36" s="22"/>
    </row>
    <row r="37" spans="2:50" s="21" customFormat="1" ht="196.5" customHeight="1" x14ac:dyDescent="0.2">
      <c r="B37" s="20"/>
      <c r="C37" s="861" t="s">
        <v>334</v>
      </c>
      <c r="D37" s="862"/>
      <c r="E37" s="862"/>
      <c r="F37" s="862"/>
      <c r="G37" s="863"/>
      <c r="H37" s="201">
        <f>5+4+3+4+3+3+4+4+4</f>
        <v>34</v>
      </c>
      <c r="I37" s="202">
        <v>9</v>
      </c>
      <c r="J37" s="203">
        <f>+H37/I37</f>
        <v>3.7777777777777777</v>
      </c>
      <c r="K37" s="864" t="s">
        <v>357</v>
      </c>
      <c r="L37" s="865"/>
      <c r="M37" s="865"/>
      <c r="N37" s="865"/>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6"/>
      <c r="AL37" s="22"/>
      <c r="AN37" s="80"/>
    </row>
    <row r="38" spans="2:50" s="21" customFormat="1" ht="96" customHeight="1" thickBot="1" x14ac:dyDescent="0.25">
      <c r="B38" s="20"/>
      <c r="C38" s="867" t="s">
        <v>358</v>
      </c>
      <c r="D38" s="868"/>
      <c r="E38" s="868"/>
      <c r="F38" s="868"/>
      <c r="G38" s="868"/>
      <c r="H38" s="201"/>
      <c r="I38" s="202"/>
      <c r="J38" s="203"/>
      <c r="K38" s="864"/>
      <c r="L38" s="865"/>
      <c r="M38" s="865"/>
      <c r="N38" s="865"/>
      <c r="O38" s="865"/>
      <c r="P38" s="865"/>
      <c r="Q38" s="865"/>
      <c r="R38" s="865"/>
      <c r="S38" s="865"/>
      <c r="T38" s="865"/>
      <c r="U38" s="865"/>
      <c r="V38" s="865"/>
      <c r="W38" s="865"/>
      <c r="X38" s="865"/>
      <c r="Y38" s="865"/>
      <c r="Z38" s="865"/>
      <c r="AA38" s="865"/>
      <c r="AB38" s="865"/>
      <c r="AC38" s="865"/>
      <c r="AD38" s="865"/>
      <c r="AE38" s="865"/>
      <c r="AF38" s="865"/>
      <c r="AG38" s="865"/>
      <c r="AH38" s="865"/>
      <c r="AI38" s="865"/>
      <c r="AJ38" s="865"/>
      <c r="AK38" s="866"/>
      <c r="AL38" s="889"/>
      <c r="AM38" s="889"/>
      <c r="AN38" s="889"/>
      <c r="AO38" s="889"/>
      <c r="AP38" s="889"/>
      <c r="AQ38" s="889"/>
      <c r="AR38" s="889"/>
      <c r="AS38" s="889"/>
      <c r="AT38" s="889"/>
      <c r="AU38" s="889"/>
      <c r="AV38" s="889"/>
      <c r="AW38" s="889"/>
      <c r="AX38" s="889"/>
    </row>
    <row r="39" spans="2:50" s="21" customFormat="1" ht="15.75" customHeight="1" thickBot="1" x14ac:dyDescent="0.3">
      <c r="B39" s="20"/>
      <c r="C39" s="908" t="s">
        <v>68</v>
      </c>
      <c r="D39" s="909"/>
      <c r="E39" s="909"/>
      <c r="F39" s="909"/>
      <c r="G39" s="910"/>
      <c r="H39" s="204">
        <f>SUM(H37:H38)</f>
        <v>34</v>
      </c>
      <c r="I39" s="204">
        <f>SUM(I37:I38)</f>
        <v>9</v>
      </c>
      <c r="J39" s="204">
        <f>SUM(J37:J38)</f>
        <v>3.7777777777777777</v>
      </c>
      <c r="K39" s="911"/>
      <c r="L39" s="912"/>
      <c r="M39" s="912"/>
      <c r="N39" s="912"/>
      <c r="O39" s="912"/>
      <c r="P39" s="912"/>
      <c r="Q39" s="912"/>
      <c r="R39" s="912"/>
      <c r="S39" s="912"/>
      <c r="T39" s="912"/>
      <c r="U39" s="912"/>
      <c r="V39" s="912"/>
      <c r="W39" s="912"/>
      <c r="X39" s="912"/>
      <c r="Y39" s="912"/>
      <c r="Z39" s="912"/>
      <c r="AA39" s="912"/>
      <c r="AB39" s="912"/>
      <c r="AC39" s="912"/>
      <c r="AD39" s="912"/>
      <c r="AE39" s="912"/>
      <c r="AF39" s="912"/>
      <c r="AG39" s="912"/>
      <c r="AH39" s="912"/>
      <c r="AI39" s="912"/>
      <c r="AJ39" s="912"/>
      <c r="AK39" s="913"/>
      <c r="AL39" s="22"/>
    </row>
    <row r="40" spans="2:50" s="21" customFormat="1" ht="15" thickBot="1" x14ac:dyDescent="0.25">
      <c r="B40" s="20"/>
      <c r="C40" s="15"/>
      <c r="D40" s="15"/>
      <c r="E40" s="15"/>
      <c r="F40" s="15"/>
      <c r="G40" s="15"/>
      <c r="H40" s="33"/>
      <c r="I40" s="33"/>
      <c r="J40" s="34"/>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22"/>
    </row>
    <row r="41" spans="2:50" s="21" customFormat="1" ht="14.25" customHeight="1" x14ac:dyDescent="0.2">
      <c r="B41" s="20"/>
      <c r="C41" s="651" t="s">
        <v>69</v>
      </c>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3"/>
      <c r="AL41" s="22"/>
    </row>
    <row r="42" spans="2:50" ht="15" customHeight="1" thickBot="1" x14ac:dyDescent="0.25">
      <c r="B42" s="14"/>
      <c r="C42" s="726"/>
      <c r="D42" s="727"/>
      <c r="E42" s="727"/>
      <c r="F42" s="727"/>
      <c r="G42" s="727"/>
      <c r="H42" s="727"/>
      <c r="I42" s="727"/>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8"/>
      <c r="AL42" s="22"/>
    </row>
    <row r="43" spans="2:50" ht="23.25" customHeight="1" x14ac:dyDescent="0.2">
      <c r="B43" s="14"/>
      <c r="C43" s="890" t="s">
        <v>70</v>
      </c>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1"/>
      <c r="AB43" s="891"/>
      <c r="AC43" s="891"/>
      <c r="AD43" s="891"/>
      <c r="AE43" s="891"/>
      <c r="AF43" s="891"/>
      <c r="AG43" s="891"/>
      <c r="AH43" s="891"/>
      <c r="AI43" s="891"/>
      <c r="AJ43" s="891"/>
      <c r="AK43" s="892"/>
      <c r="AL43" s="22"/>
    </row>
    <row r="44" spans="2:50" ht="23.25" customHeight="1" x14ac:dyDescent="0.2">
      <c r="B44" s="14"/>
      <c r="C44" s="893"/>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c r="AJ44" s="894"/>
      <c r="AK44" s="895"/>
      <c r="AL44" s="22"/>
    </row>
    <row r="45" spans="2:50" ht="23.25" customHeight="1" x14ac:dyDescent="0.2">
      <c r="B45" s="14"/>
      <c r="C45" s="89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c r="AF45" s="894"/>
      <c r="AG45" s="894"/>
      <c r="AH45" s="894"/>
      <c r="AI45" s="894"/>
      <c r="AJ45" s="894"/>
      <c r="AK45" s="895"/>
      <c r="AL45" s="22"/>
    </row>
    <row r="46" spans="2:50" ht="23.25" customHeight="1"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4"/>
      <c r="AB46" s="894"/>
      <c r="AC46" s="894"/>
      <c r="AD46" s="894"/>
      <c r="AE46" s="894"/>
      <c r="AF46" s="894"/>
      <c r="AG46" s="894"/>
      <c r="AH46" s="894"/>
      <c r="AI46" s="894"/>
      <c r="AJ46" s="894"/>
      <c r="AK46" s="895"/>
      <c r="AL46" s="22"/>
    </row>
    <row r="47" spans="2:50" ht="23.25" customHeight="1"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c r="AF47" s="894"/>
      <c r="AG47" s="894"/>
      <c r="AH47" s="894"/>
      <c r="AI47" s="894"/>
      <c r="AJ47" s="894"/>
      <c r="AK47" s="895"/>
      <c r="AL47" s="22"/>
    </row>
    <row r="48" spans="2:50" ht="23.25" customHeight="1"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c r="AF48" s="894"/>
      <c r="AG48" s="894"/>
      <c r="AH48" s="894"/>
      <c r="AI48" s="894"/>
      <c r="AJ48" s="894"/>
      <c r="AK48" s="895"/>
      <c r="AL48" s="22"/>
    </row>
    <row r="49" spans="2:38" ht="23.25" customHeight="1"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894"/>
      <c r="AC49" s="894"/>
      <c r="AD49" s="894"/>
      <c r="AE49" s="894"/>
      <c r="AF49" s="894"/>
      <c r="AG49" s="894"/>
      <c r="AH49" s="894"/>
      <c r="AI49" s="894"/>
      <c r="AJ49" s="894"/>
      <c r="AK49" s="895"/>
      <c r="AL49" s="22"/>
    </row>
    <row r="50" spans="2:38" ht="23.25" customHeight="1"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4"/>
      <c r="AB50" s="894"/>
      <c r="AC50" s="894"/>
      <c r="AD50" s="894"/>
      <c r="AE50" s="894"/>
      <c r="AF50" s="894"/>
      <c r="AG50" s="894"/>
      <c r="AH50" s="894"/>
      <c r="AI50" s="894"/>
      <c r="AJ50" s="894"/>
      <c r="AK50" s="895"/>
      <c r="AL50" s="22"/>
    </row>
    <row r="51" spans="2:38" ht="23.25" customHeight="1"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c r="AJ51" s="894"/>
      <c r="AK51" s="895"/>
      <c r="AL51" s="22"/>
    </row>
    <row r="52" spans="2:38" ht="23.25" customHeight="1" thickBot="1" x14ac:dyDescent="0.25">
      <c r="B52" s="14"/>
      <c r="C52" s="896"/>
      <c r="D52" s="897"/>
      <c r="E52" s="897"/>
      <c r="F52" s="897"/>
      <c r="G52" s="897"/>
      <c r="H52" s="897"/>
      <c r="I52" s="897"/>
      <c r="J52" s="897"/>
      <c r="K52" s="897"/>
      <c r="L52" s="897"/>
      <c r="M52" s="897"/>
      <c r="N52" s="897"/>
      <c r="O52" s="897"/>
      <c r="P52" s="897"/>
      <c r="Q52" s="897"/>
      <c r="R52" s="897"/>
      <c r="S52" s="897"/>
      <c r="T52" s="897"/>
      <c r="U52" s="897"/>
      <c r="V52" s="897"/>
      <c r="W52" s="897"/>
      <c r="X52" s="897"/>
      <c r="Y52" s="897"/>
      <c r="Z52" s="897"/>
      <c r="AA52" s="897"/>
      <c r="AB52" s="897"/>
      <c r="AC52" s="897"/>
      <c r="AD52" s="897"/>
      <c r="AE52" s="897"/>
      <c r="AF52" s="897"/>
      <c r="AG52" s="897"/>
      <c r="AH52" s="897"/>
      <c r="AI52" s="897"/>
      <c r="AJ52" s="897"/>
      <c r="AK52" s="898"/>
      <c r="AL52" s="22"/>
    </row>
    <row r="53" spans="2:38" ht="15" thickBot="1" x14ac:dyDescent="0.25">
      <c r="B53" s="35"/>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7"/>
    </row>
    <row r="54" spans="2:38" ht="24" customHeight="1" x14ac:dyDescent="0.2">
      <c r="B54" s="41"/>
      <c r="C54" s="899" t="s">
        <v>45</v>
      </c>
      <c r="D54" s="900"/>
      <c r="E54" s="900"/>
      <c r="F54" s="900"/>
      <c r="G54" s="901"/>
      <c r="H54" s="899" t="s">
        <v>71</v>
      </c>
      <c r="I54" s="901"/>
      <c r="J54" s="899" t="s">
        <v>72</v>
      </c>
      <c r="K54" s="900"/>
      <c r="L54" s="900"/>
      <c r="M54" s="900"/>
      <c r="N54" s="899" t="s">
        <v>106</v>
      </c>
      <c r="O54" s="900"/>
      <c r="P54" s="900"/>
      <c r="Q54" s="900"/>
      <c r="R54" s="900"/>
      <c r="S54" s="900"/>
      <c r="T54" s="900"/>
      <c r="U54" s="900"/>
      <c r="V54" s="900"/>
      <c r="W54" s="900"/>
      <c r="X54" s="900"/>
      <c r="Y54" s="901"/>
      <c r="Z54" s="899" t="s">
        <v>74</v>
      </c>
      <c r="AA54" s="900"/>
      <c r="AB54" s="900"/>
      <c r="AC54" s="900"/>
      <c r="AD54" s="900"/>
      <c r="AE54" s="900"/>
      <c r="AF54" s="900"/>
      <c r="AG54" s="900"/>
      <c r="AH54" s="900"/>
      <c r="AI54" s="900"/>
      <c r="AJ54" s="900"/>
      <c r="AK54" s="901"/>
      <c r="AL54" s="42"/>
    </row>
    <row r="55" spans="2:38" ht="24" customHeight="1" x14ac:dyDescent="0.2">
      <c r="B55" s="43"/>
      <c r="C55" s="902"/>
      <c r="D55" s="903"/>
      <c r="E55" s="903"/>
      <c r="F55" s="903"/>
      <c r="G55" s="904"/>
      <c r="H55" s="902"/>
      <c r="I55" s="904"/>
      <c r="J55" s="902"/>
      <c r="K55" s="903"/>
      <c r="L55" s="903"/>
      <c r="M55" s="903"/>
      <c r="N55" s="902"/>
      <c r="O55" s="903"/>
      <c r="P55" s="903"/>
      <c r="Q55" s="903"/>
      <c r="R55" s="903"/>
      <c r="S55" s="903"/>
      <c r="T55" s="903"/>
      <c r="U55" s="903"/>
      <c r="V55" s="903"/>
      <c r="W55" s="903"/>
      <c r="X55" s="903"/>
      <c r="Y55" s="904"/>
      <c r="Z55" s="902"/>
      <c r="AA55" s="903"/>
      <c r="AB55" s="903"/>
      <c r="AC55" s="903"/>
      <c r="AD55" s="903"/>
      <c r="AE55" s="903"/>
      <c r="AF55" s="903"/>
      <c r="AG55" s="903"/>
      <c r="AH55" s="903"/>
      <c r="AI55" s="903"/>
      <c r="AJ55" s="903"/>
      <c r="AK55" s="904"/>
      <c r="AL55" s="42"/>
    </row>
    <row r="56" spans="2:38" ht="24" customHeight="1" thickBot="1" x14ac:dyDescent="0.25">
      <c r="B56" s="43"/>
      <c r="C56" s="905"/>
      <c r="D56" s="906"/>
      <c r="E56" s="906"/>
      <c r="F56" s="906"/>
      <c r="G56" s="907"/>
      <c r="H56" s="905"/>
      <c r="I56" s="907"/>
      <c r="J56" s="905"/>
      <c r="K56" s="906"/>
      <c r="L56" s="906"/>
      <c r="M56" s="906"/>
      <c r="N56" s="905"/>
      <c r="O56" s="906"/>
      <c r="P56" s="906"/>
      <c r="Q56" s="906"/>
      <c r="R56" s="906"/>
      <c r="S56" s="906"/>
      <c r="T56" s="906"/>
      <c r="U56" s="906"/>
      <c r="V56" s="906"/>
      <c r="W56" s="906"/>
      <c r="X56" s="906"/>
      <c r="Y56" s="907"/>
      <c r="Z56" s="905"/>
      <c r="AA56" s="906"/>
      <c r="AB56" s="906"/>
      <c r="AC56" s="906"/>
      <c r="AD56" s="906"/>
      <c r="AE56" s="906"/>
      <c r="AF56" s="906"/>
      <c r="AG56" s="906"/>
      <c r="AH56" s="906"/>
      <c r="AI56" s="906"/>
      <c r="AJ56" s="906"/>
      <c r="AK56" s="907"/>
      <c r="AL56" s="42"/>
    </row>
    <row r="57" spans="2:38" ht="73.5" customHeight="1" thickBot="1" x14ac:dyDescent="0.25">
      <c r="B57" s="41"/>
      <c r="C57" s="861" t="s">
        <v>359</v>
      </c>
      <c r="D57" s="862"/>
      <c r="E57" s="862"/>
      <c r="F57" s="862"/>
      <c r="G57" s="863"/>
      <c r="H57" s="914" t="s">
        <v>360</v>
      </c>
      <c r="I57" s="915"/>
      <c r="J57" s="916" t="s">
        <v>361</v>
      </c>
      <c r="K57" s="917"/>
      <c r="L57" s="917"/>
      <c r="M57" s="918"/>
      <c r="N57" s="919" t="s">
        <v>362</v>
      </c>
      <c r="O57" s="920"/>
      <c r="P57" s="920"/>
      <c r="Q57" s="920"/>
      <c r="R57" s="920"/>
      <c r="S57" s="920"/>
      <c r="T57" s="920"/>
      <c r="U57" s="920"/>
      <c r="V57" s="920"/>
      <c r="W57" s="920"/>
      <c r="X57" s="920"/>
      <c r="Y57" s="921"/>
      <c r="Z57" s="919" t="s">
        <v>363</v>
      </c>
      <c r="AA57" s="920"/>
      <c r="AB57" s="920"/>
      <c r="AC57" s="920"/>
      <c r="AD57" s="920"/>
      <c r="AE57" s="920"/>
      <c r="AF57" s="920"/>
      <c r="AG57" s="920"/>
      <c r="AH57" s="920"/>
      <c r="AI57" s="920"/>
      <c r="AJ57" s="920"/>
      <c r="AK57" s="921"/>
      <c r="AL57" s="44"/>
    </row>
    <row r="58" spans="2:38" ht="47.25" customHeight="1" x14ac:dyDescent="0.2">
      <c r="B58" s="41"/>
      <c r="C58" s="861" t="s">
        <v>358</v>
      </c>
      <c r="D58" s="862"/>
      <c r="E58" s="862"/>
      <c r="F58" s="862"/>
      <c r="G58" s="863"/>
      <c r="H58" s="914"/>
      <c r="I58" s="915"/>
      <c r="J58" s="916"/>
      <c r="K58" s="917"/>
      <c r="L58" s="917"/>
      <c r="M58" s="918"/>
      <c r="N58" s="919"/>
      <c r="O58" s="920"/>
      <c r="P58" s="920"/>
      <c r="Q58" s="920"/>
      <c r="R58" s="920"/>
      <c r="S58" s="920"/>
      <c r="T58" s="920"/>
      <c r="U58" s="920"/>
      <c r="V58" s="920"/>
      <c r="W58" s="920"/>
      <c r="X58" s="920"/>
      <c r="Y58" s="921"/>
      <c r="Z58" s="919"/>
      <c r="AA58" s="920"/>
      <c r="AB58" s="920"/>
      <c r="AC58" s="920"/>
      <c r="AD58" s="920"/>
      <c r="AE58" s="920"/>
      <c r="AF58" s="920"/>
      <c r="AG58" s="920"/>
      <c r="AH58" s="920"/>
      <c r="AI58" s="920"/>
      <c r="AJ58" s="920"/>
      <c r="AK58" s="921"/>
      <c r="AL58" s="44"/>
    </row>
    <row r="59" spans="2:38" x14ac:dyDescent="0.2">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row>
    <row r="97" ht="6" customHeight="1" x14ac:dyDescent="0.2"/>
  </sheetData>
  <mergeCells count="86">
    <mergeCell ref="C57:G57"/>
    <mergeCell ref="H57:I57"/>
    <mergeCell ref="J57:M57"/>
    <mergeCell ref="N57:Y57"/>
    <mergeCell ref="Z57:AK57"/>
    <mergeCell ref="C58:G58"/>
    <mergeCell ref="H58:I58"/>
    <mergeCell ref="J58:M58"/>
    <mergeCell ref="N58:Y58"/>
    <mergeCell ref="Z58:AK58"/>
    <mergeCell ref="AL38:AX38"/>
    <mergeCell ref="C41:AK42"/>
    <mergeCell ref="C43:AK52"/>
    <mergeCell ref="C54:G56"/>
    <mergeCell ref="H54:I56"/>
    <mergeCell ref="J54:M56"/>
    <mergeCell ref="N54:Y56"/>
    <mergeCell ref="Z54:AK56"/>
    <mergeCell ref="C39:G39"/>
    <mergeCell ref="K39:AK39"/>
    <mergeCell ref="C33:AK34"/>
    <mergeCell ref="C35:G36"/>
    <mergeCell ref="H35:H36"/>
    <mergeCell ref="I35:I36"/>
    <mergeCell ref="J35:J36"/>
    <mergeCell ref="K35:AK36"/>
    <mergeCell ref="C37:G37"/>
    <mergeCell ref="K37:AK37"/>
    <mergeCell ref="C38:G38"/>
    <mergeCell ref="K38:AK38"/>
    <mergeCell ref="AH31:AK31"/>
    <mergeCell ref="C29:J31"/>
    <mergeCell ref="K29:W29"/>
    <mergeCell ref="X29:AE29"/>
    <mergeCell ref="AF29:AK29"/>
    <mergeCell ref="K30:P30"/>
    <mergeCell ref="Q30:W30"/>
    <mergeCell ref="X30:AB30"/>
    <mergeCell ref="AC30:AE30"/>
    <mergeCell ref="AF30:AG30"/>
    <mergeCell ref="AH30:AK30"/>
    <mergeCell ref="K31:P31"/>
    <mergeCell ref="Q31:W31"/>
    <mergeCell ref="X31:AB31"/>
    <mergeCell ref="AC31:AE31"/>
    <mergeCell ref="AF31:AG31"/>
    <mergeCell ref="C25:H25"/>
    <mergeCell ref="I25:AK25"/>
    <mergeCell ref="C27:H27"/>
    <mergeCell ref="I27:J27"/>
    <mergeCell ref="K27:Z27"/>
    <mergeCell ref="AA27:AC27"/>
    <mergeCell ref="AG27:AH27"/>
    <mergeCell ref="C22:I22"/>
    <mergeCell ref="J22:AB22"/>
    <mergeCell ref="AC22:AK22"/>
    <mergeCell ref="C23:I23"/>
    <mergeCell ref="J23:AB23"/>
    <mergeCell ref="AC23:AK23"/>
    <mergeCell ref="C17:H17"/>
    <mergeCell ref="I17:AK17"/>
    <mergeCell ref="C19:H20"/>
    <mergeCell ref="I19:L20"/>
    <mergeCell ref="M19:AE19"/>
    <mergeCell ref="AF19:AK19"/>
    <mergeCell ref="M20:AE20"/>
    <mergeCell ref="AF20:AK20"/>
    <mergeCell ref="C12:H13"/>
    <mergeCell ref="I12:AE13"/>
    <mergeCell ref="AF12:AK12"/>
    <mergeCell ref="AF13:AK13"/>
    <mergeCell ref="C15:H15"/>
    <mergeCell ref="I15:AK15"/>
    <mergeCell ref="C9:H10"/>
    <mergeCell ref="I9:AC10"/>
    <mergeCell ref="AD9:AG9"/>
    <mergeCell ref="AH9:AK9"/>
    <mergeCell ref="AD10:AG10"/>
    <mergeCell ref="AH10:AK10"/>
    <mergeCell ref="C6:H7"/>
    <mergeCell ref="I6:AK7"/>
    <mergeCell ref="B2:G4"/>
    <mergeCell ref="H2:AL2"/>
    <mergeCell ref="H3:AA3"/>
    <mergeCell ref="AB3:AL3"/>
    <mergeCell ref="H4:AL4"/>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rowBreaks count="1" manualBreakCount="1">
    <brk id="40" min="1" max="3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2"/>
  <sheetViews>
    <sheetView view="pageBreakPreview" topLeftCell="A30" zoomScaleNormal="100" zoomScaleSheetLayoutView="100" zoomScalePageLayoutView="70" workbookViewId="0">
      <selection activeCell="K36" sqref="K36:AA36"/>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9" width="17.285156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645" t="s">
        <v>249</v>
      </c>
      <c r="J7" s="646"/>
      <c r="K7" s="646"/>
      <c r="L7" s="646"/>
      <c r="M7" s="646"/>
      <c r="N7" s="646"/>
      <c r="O7" s="646"/>
      <c r="P7" s="646"/>
      <c r="Q7" s="646"/>
      <c r="R7" s="646"/>
      <c r="S7" s="646"/>
      <c r="T7" s="646"/>
      <c r="U7" s="646"/>
      <c r="V7" s="646"/>
      <c r="W7" s="646"/>
      <c r="X7" s="646"/>
      <c r="Y7" s="646"/>
      <c r="Z7" s="646"/>
      <c r="AA7" s="647"/>
      <c r="AB7" s="10"/>
    </row>
    <row r="8" spans="2:28" ht="13.15" customHeight="1" thickBot="1" x14ac:dyDescent="0.25">
      <c r="B8" s="9"/>
      <c r="C8" s="602"/>
      <c r="D8" s="603"/>
      <c r="E8" s="603"/>
      <c r="F8" s="603"/>
      <c r="G8" s="603"/>
      <c r="H8" s="604"/>
      <c r="I8" s="648"/>
      <c r="J8" s="649"/>
      <c r="K8" s="649"/>
      <c r="L8" s="649"/>
      <c r="M8" s="649"/>
      <c r="N8" s="649"/>
      <c r="O8" s="649"/>
      <c r="P8" s="649"/>
      <c r="Q8" s="649"/>
      <c r="R8" s="649"/>
      <c r="S8" s="649"/>
      <c r="T8" s="649"/>
      <c r="U8" s="649"/>
      <c r="V8" s="649"/>
      <c r="W8" s="649"/>
      <c r="X8" s="649"/>
      <c r="Y8" s="649"/>
      <c r="Z8" s="649"/>
      <c r="AA8" s="650"/>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364</v>
      </c>
      <c r="J10" s="615"/>
      <c r="K10" s="615"/>
      <c r="L10" s="615"/>
      <c r="M10" s="615"/>
      <c r="N10" s="615"/>
      <c r="O10" s="615"/>
      <c r="P10" s="615"/>
      <c r="Q10" s="616"/>
      <c r="R10" s="620" t="s">
        <v>8</v>
      </c>
      <c r="S10" s="621"/>
      <c r="T10" s="621"/>
      <c r="U10" s="622"/>
      <c r="V10" s="574" t="s">
        <v>9</v>
      </c>
      <c r="W10" s="575"/>
      <c r="X10" s="575"/>
      <c r="Y10" s="575"/>
      <c r="Z10" s="575"/>
      <c r="AA10" s="576"/>
      <c r="AB10" s="10"/>
    </row>
    <row r="11" spans="2:28" ht="17.45" customHeight="1" thickBot="1" x14ac:dyDescent="0.25">
      <c r="B11" s="9"/>
      <c r="C11" s="602"/>
      <c r="D11" s="603"/>
      <c r="E11" s="603"/>
      <c r="F11" s="603"/>
      <c r="G11" s="603"/>
      <c r="H11" s="604"/>
      <c r="I11" s="617"/>
      <c r="J11" s="618"/>
      <c r="K11" s="618"/>
      <c r="L11" s="618"/>
      <c r="M11" s="618"/>
      <c r="N11" s="618"/>
      <c r="O11" s="618"/>
      <c r="P11" s="618"/>
      <c r="Q11" s="619"/>
      <c r="R11" s="922" t="s">
        <v>365</v>
      </c>
      <c r="S11" s="923"/>
      <c r="T11" s="923"/>
      <c r="U11" s="924"/>
      <c r="V11" s="598" t="s">
        <v>274</v>
      </c>
      <c r="W11" s="625"/>
      <c r="X11" s="625"/>
      <c r="Y11" s="625"/>
      <c r="Z11" s="625"/>
      <c r="AA11" s="626"/>
      <c r="AB11" s="10"/>
    </row>
    <row r="12" spans="2:28" ht="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366</v>
      </c>
      <c r="J13" s="658"/>
      <c r="K13" s="658"/>
      <c r="L13" s="658"/>
      <c r="M13" s="658"/>
      <c r="N13" s="658"/>
      <c r="O13" s="658"/>
      <c r="P13" s="658"/>
      <c r="Q13" s="658"/>
      <c r="R13" s="658"/>
      <c r="S13" s="659"/>
      <c r="T13" s="599" t="s">
        <v>13</v>
      </c>
      <c r="U13" s="600"/>
      <c r="V13" s="600"/>
      <c r="W13" s="600"/>
      <c r="X13" s="600"/>
      <c r="Y13" s="600"/>
      <c r="Z13" s="600"/>
      <c r="AA13" s="601"/>
      <c r="AB13" s="22"/>
    </row>
    <row r="14" spans="2:28" ht="25.5" customHeight="1"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22"/>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24.6" customHeight="1" thickBot="1" x14ac:dyDescent="0.25">
      <c r="B16" s="14"/>
      <c r="C16" s="558" t="s">
        <v>15</v>
      </c>
      <c r="D16" s="559"/>
      <c r="E16" s="559"/>
      <c r="F16" s="559"/>
      <c r="G16" s="559"/>
      <c r="H16" s="560"/>
      <c r="I16" s="561" t="s">
        <v>367</v>
      </c>
      <c r="J16" s="562"/>
      <c r="K16" s="562"/>
      <c r="L16" s="562"/>
      <c r="M16" s="562"/>
      <c r="N16" s="562"/>
      <c r="O16" s="562"/>
      <c r="P16" s="562"/>
      <c r="Q16" s="562"/>
      <c r="R16" s="562"/>
      <c r="S16" s="562"/>
      <c r="T16" s="562"/>
      <c r="U16" s="562"/>
      <c r="V16" s="562"/>
      <c r="W16" s="562"/>
      <c r="X16" s="562"/>
      <c r="Y16" s="562"/>
      <c r="Z16" s="562"/>
      <c r="AA16" s="563"/>
      <c r="AB16" s="22"/>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55.15" customHeight="1" thickBot="1" x14ac:dyDescent="0.25">
      <c r="B18" s="14"/>
      <c r="C18" s="558" t="s">
        <v>17</v>
      </c>
      <c r="D18" s="559"/>
      <c r="E18" s="559"/>
      <c r="F18" s="559"/>
      <c r="G18" s="559"/>
      <c r="H18" s="560"/>
      <c r="I18" s="561" t="s">
        <v>368</v>
      </c>
      <c r="J18" s="562"/>
      <c r="K18" s="562"/>
      <c r="L18" s="562"/>
      <c r="M18" s="562"/>
      <c r="N18" s="562"/>
      <c r="O18" s="562"/>
      <c r="P18" s="562"/>
      <c r="Q18" s="562"/>
      <c r="R18" s="562"/>
      <c r="S18" s="562"/>
      <c r="T18" s="562"/>
      <c r="U18" s="562"/>
      <c r="V18" s="562"/>
      <c r="W18" s="562"/>
      <c r="X18" s="562"/>
      <c r="Y18" s="562"/>
      <c r="Z18" s="562"/>
      <c r="AA18" s="563"/>
      <c r="AB18" s="22"/>
    </row>
    <row r="19" spans="2:28" ht="10.1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14.45" customHeight="1" thickBot="1" x14ac:dyDescent="0.25">
      <c r="B20" s="14"/>
      <c r="C20" s="583" t="s">
        <v>19</v>
      </c>
      <c r="D20" s="584"/>
      <c r="E20" s="584"/>
      <c r="F20" s="584"/>
      <c r="G20" s="584"/>
      <c r="H20" s="585"/>
      <c r="I20" s="589" t="s">
        <v>306</v>
      </c>
      <c r="J20" s="590"/>
      <c r="K20" s="590"/>
      <c r="L20" s="591"/>
      <c r="M20" s="574" t="s">
        <v>21</v>
      </c>
      <c r="N20" s="575"/>
      <c r="O20" s="575"/>
      <c r="P20" s="575"/>
      <c r="Q20" s="575"/>
      <c r="R20" s="575"/>
      <c r="S20" s="576"/>
      <c r="T20" s="651" t="s">
        <v>22</v>
      </c>
      <c r="U20" s="652"/>
      <c r="V20" s="652"/>
      <c r="W20" s="652"/>
      <c r="X20" s="652"/>
      <c r="Y20" s="652"/>
      <c r="Z20" s="652"/>
      <c r="AA20" s="653"/>
      <c r="AB20" s="22"/>
    </row>
    <row r="21" spans="2:28" ht="15.6" customHeight="1" thickBot="1" x14ac:dyDescent="0.25">
      <c r="B21" s="14"/>
      <c r="C21" s="586"/>
      <c r="D21" s="587"/>
      <c r="E21" s="587"/>
      <c r="F21" s="587"/>
      <c r="G21" s="587"/>
      <c r="H21" s="588"/>
      <c r="I21" s="592"/>
      <c r="J21" s="593"/>
      <c r="K21" s="593"/>
      <c r="L21" s="594"/>
      <c r="M21" s="595" t="s">
        <v>85</v>
      </c>
      <c r="N21" s="596"/>
      <c r="O21" s="596"/>
      <c r="P21" s="596"/>
      <c r="Q21" s="596"/>
      <c r="R21" s="596"/>
      <c r="S21" s="597"/>
      <c r="T21" s="654" t="s">
        <v>86</v>
      </c>
      <c r="U21" s="655"/>
      <c r="V21" s="655"/>
      <c r="W21" s="655"/>
      <c r="X21" s="655"/>
      <c r="Y21" s="655"/>
      <c r="Z21" s="655"/>
      <c r="AA21" s="656"/>
      <c r="AB21" s="22"/>
    </row>
    <row r="22" spans="2:28" ht="7.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26.4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40.9" customHeight="1" thickBot="1" x14ac:dyDescent="0.25">
      <c r="B24" s="14"/>
      <c r="C24" s="577" t="s">
        <v>257</v>
      </c>
      <c r="D24" s="578"/>
      <c r="E24" s="578"/>
      <c r="F24" s="578"/>
      <c r="G24" s="578"/>
      <c r="H24" s="578"/>
      <c r="I24" s="579"/>
      <c r="J24" s="577" t="s">
        <v>258</v>
      </c>
      <c r="K24" s="578"/>
      <c r="L24" s="578"/>
      <c r="M24" s="578"/>
      <c r="N24" s="578"/>
      <c r="O24" s="578"/>
      <c r="P24" s="579"/>
      <c r="Q24" s="580" t="s">
        <v>259</v>
      </c>
      <c r="R24" s="581"/>
      <c r="S24" s="581"/>
      <c r="T24" s="581"/>
      <c r="U24" s="581"/>
      <c r="V24" s="581"/>
      <c r="W24" s="581"/>
      <c r="X24" s="581"/>
      <c r="Y24" s="581"/>
      <c r="Z24" s="581"/>
      <c r="AA24" s="582"/>
      <c r="AB24" s="22"/>
    </row>
    <row r="25" spans="2:28" ht="8.4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26.45" customHeight="1" thickBot="1" x14ac:dyDescent="0.25">
      <c r="B26" s="14"/>
      <c r="C26" s="558" t="s">
        <v>31</v>
      </c>
      <c r="D26" s="559"/>
      <c r="E26" s="559"/>
      <c r="F26" s="559"/>
      <c r="G26" s="559"/>
      <c r="H26" s="560"/>
      <c r="I26" s="561" t="s">
        <v>369</v>
      </c>
      <c r="J26" s="562"/>
      <c r="K26" s="562"/>
      <c r="L26" s="562"/>
      <c r="M26" s="562"/>
      <c r="N26" s="562"/>
      <c r="O26" s="562"/>
      <c r="P26" s="562"/>
      <c r="Q26" s="562"/>
      <c r="R26" s="562"/>
      <c r="S26" s="562"/>
      <c r="T26" s="562"/>
      <c r="U26" s="562"/>
      <c r="V26" s="562"/>
      <c r="W26" s="562"/>
      <c r="X26" s="562"/>
      <c r="Y26" s="562"/>
      <c r="Z26" s="562"/>
      <c r="AA26" s="563"/>
      <c r="AB26" s="22"/>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42" customHeight="1" thickBot="1" x14ac:dyDescent="0.25">
      <c r="B28" s="14"/>
      <c r="C28" s="558" t="s">
        <v>32</v>
      </c>
      <c r="D28" s="559"/>
      <c r="E28" s="559"/>
      <c r="F28" s="559"/>
      <c r="G28" s="559"/>
      <c r="H28" s="560"/>
      <c r="I28" s="922">
        <v>0.01</v>
      </c>
      <c r="J28" s="925"/>
      <c r="K28" s="565" t="s">
        <v>33</v>
      </c>
      <c r="L28" s="566"/>
      <c r="M28" s="566"/>
      <c r="N28" s="567"/>
      <c r="O28" s="568" t="s">
        <v>34</v>
      </c>
      <c r="P28" s="569"/>
      <c r="Q28" s="569"/>
      <c r="R28" s="570"/>
      <c r="S28" s="166"/>
      <c r="T28" s="569" t="s">
        <v>35</v>
      </c>
      <c r="U28" s="569"/>
      <c r="V28" s="570"/>
      <c r="W28" s="49" t="s">
        <v>36</v>
      </c>
      <c r="X28" s="571" t="s">
        <v>37</v>
      </c>
      <c r="Y28" s="572"/>
      <c r="Z28" s="573"/>
      <c r="AA28" s="50"/>
      <c r="AB28" s="22"/>
    </row>
    <row r="29" spans="2:28" ht="9.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663">
        <v>0.11</v>
      </c>
      <c r="L32" s="538"/>
      <c r="M32" s="538"/>
      <c r="N32" s="538"/>
      <c r="O32" s="539">
        <v>1</v>
      </c>
      <c r="P32" s="538"/>
      <c r="Q32" s="538"/>
      <c r="R32" s="538"/>
      <c r="S32" s="539">
        <v>0.01</v>
      </c>
      <c r="T32" s="538"/>
      <c r="U32" s="539">
        <v>0.1</v>
      </c>
      <c r="V32" s="538"/>
      <c r="W32" s="538"/>
      <c r="X32" s="539">
        <v>0</v>
      </c>
      <c r="Y32" s="538"/>
      <c r="Z32" s="539">
        <v>0</v>
      </c>
      <c r="AA32" s="540"/>
      <c r="AB32" s="22"/>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 thickBot="1" x14ac:dyDescent="0.25">
      <c r="B34" s="20"/>
      <c r="C34" s="926" t="s">
        <v>44</v>
      </c>
      <c r="D34" s="927"/>
      <c r="E34" s="927"/>
      <c r="F34" s="927"/>
      <c r="G34" s="927"/>
      <c r="H34" s="927"/>
      <c r="I34" s="927"/>
      <c r="J34" s="927"/>
      <c r="K34" s="927"/>
      <c r="L34" s="927"/>
      <c r="M34" s="927"/>
      <c r="N34" s="927"/>
      <c r="O34" s="927"/>
      <c r="P34" s="927"/>
      <c r="Q34" s="927"/>
      <c r="R34" s="927"/>
      <c r="S34" s="927"/>
      <c r="T34" s="927"/>
      <c r="U34" s="927"/>
      <c r="V34" s="927"/>
      <c r="W34" s="927"/>
      <c r="X34" s="927"/>
      <c r="Y34" s="927"/>
      <c r="Z34" s="927"/>
      <c r="AA34" s="928"/>
      <c r="AB34" s="22"/>
    </row>
    <row r="35" spans="2:28" s="21" customFormat="1" ht="81" customHeight="1" thickBot="1" x14ac:dyDescent="0.25">
      <c r="B35" s="20"/>
      <c r="C35" s="519" t="s">
        <v>45</v>
      </c>
      <c r="D35" s="520"/>
      <c r="E35" s="520"/>
      <c r="F35" s="520"/>
      <c r="G35" s="521"/>
      <c r="H35" s="52" t="s">
        <v>370</v>
      </c>
      <c r="I35" s="52" t="s">
        <v>371</v>
      </c>
      <c r="J35" s="52" t="s">
        <v>98</v>
      </c>
      <c r="K35" s="522" t="s">
        <v>49</v>
      </c>
      <c r="L35" s="523"/>
      <c r="M35" s="523"/>
      <c r="N35" s="523"/>
      <c r="O35" s="523"/>
      <c r="P35" s="523"/>
      <c r="Q35" s="523"/>
      <c r="R35" s="523"/>
      <c r="S35" s="523"/>
      <c r="T35" s="523"/>
      <c r="U35" s="523"/>
      <c r="V35" s="523"/>
      <c r="W35" s="523"/>
      <c r="X35" s="523"/>
      <c r="Y35" s="523"/>
      <c r="Z35" s="523"/>
      <c r="AA35" s="524"/>
      <c r="AB35" s="22"/>
    </row>
    <row r="36" spans="2:28" s="21" customFormat="1" ht="111.75" customHeight="1" thickBot="1" x14ac:dyDescent="0.25">
      <c r="B36" s="20"/>
      <c r="C36" s="664" t="s">
        <v>263</v>
      </c>
      <c r="D36" s="665"/>
      <c r="E36" s="665"/>
      <c r="F36" s="665"/>
      <c r="G36" s="666"/>
      <c r="H36" s="205">
        <v>11</v>
      </c>
      <c r="I36" s="206">
        <v>1270</v>
      </c>
      <c r="J36" s="72">
        <f>H36/I36</f>
        <v>8.6614173228346455E-3</v>
      </c>
      <c r="K36" s="929" t="s">
        <v>372</v>
      </c>
      <c r="L36" s="930"/>
      <c r="M36" s="930"/>
      <c r="N36" s="930"/>
      <c r="O36" s="930"/>
      <c r="P36" s="930"/>
      <c r="Q36" s="930"/>
      <c r="R36" s="930"/>
      <c r="S36" s="930"/>
      <c r="T36" s="930"/>
      <c r="U36" s="930"/>
      <c r="V36" s="930"/>
      <c r="W36" s="930"/>
      <c r="X36" s="930"/>
      <c r="Y36" s="930"/>
      <c r="Z36" s="930"/>
      <c r="AA36" s="931"/>
      <c r="AB36" s="22"/>
    </row>
    <row r="37" spans="2:28" s="21" customFormat="1" ht="136.5" customHeight="1" thickBot="1" x14ac:dyDescent="0.25">
      <c r="B37" s="20"/>
      <c r="C37" s="664" t="s">
        <v>265</v>
      </c>
      <c r="D37" s="665"/>
      <c r="E37" s="665"/>
      <c r="F37" s="665"/>
      <c r="G37" s="666"/>
      <c r="H37" s="208">
        <v>5</v>
      </c>
      <c r="I37" s="208">
        <v>1082</v>
      </c>
      <c r="J37" s="416">
        <f>H37/I37</f>
        <v>4.6210720887245845E-3</v>
      </c>
      <c r="K37" s="929" t="s">
        <v>373</v>
      </c>
      <c r="L37" s="930"/>
      <c r="M37" s="930"/>
      <c r="N37" s="930"/>
      <c r="O37" s="930"/>
      <c r="P37" s="930"/>
      <c r="Q37" s="930"/>
      <c r="R37" s="930"/>
      <c r="S37" s="930"/>
      <c r="T37" s="930"/>
      <c r="U37" s="930"/>
      <c r="V37" s="930"/>
      <c r="W37" s="930"/>
      <c r="X37" s="930"/>
      <c r="Y37" s="930"/>
      <c r="Z37" s="930"/>
      <c r="AA37" s="931"/>
      <c r="AB37" s="22"/>
    </row>
    <row r="38" spans="2:28" s="21" customFormat="1" ht="137.25" customHeight="1" thickBot="1" x14ac:dyDescent="0.25">
      <c r="B38" s="20"/>
      <c r="C38" s="664"/>
      <c r="D38" s="665"/>
      <c r="E38" s="665"/>
      <c r="F38" s="665"/>
      <c r="G38" s="666"/>
      <c r="H38" s="209"/>
      <c r="I38" s="209"/>
      <c r="J38" s="207" t="e">
        <f>H38*100/I38</f>
        <v>#DIV/0!</v>
      </c>
      <c r="K38" s="929"/>
      <c r="L38" s="930"/>
      <c r="M38" s="930"/>
      <c r="N38" s="930"/>
      <c r="O38" s="930"/>
      <c r="P38" s="930"/>
      <c r="Q38" s="930"/>
      <c r="R38" s="930"/>
      <c r="S38" s="930"/>
      <c r="T38" s="930"/>
      <c r="U38" s="930"/>
      <c r="V38" s="930"/>
      <c r="W38" s="930"/>
      <c r="X38" s="930"/>
      <c r="Y38" s="930"/>
      <c r="Z38" s="930"/>
      <c r="AA38" s="931"/>
      <c r="AB38" s="22"/>
    </row>
    <row r="39" spans="2:28" s="21" customFormat="1" ht="101.25" customHeight="1" thickBot="1" x14ac:dyDescent="0.25">
      <c r="B39" s="20"/>
      <c r="C39" s="664"/>
      <c r="D39" s="665"/>
      <c r="E39" s="665"/>
      <c r="F39" s="665"/>
      <c r="G39" s="666"/>
      <c r="H39" s="209"/>
      <c r="I39" s="209"/>
      <c r="J39" s="207" t="e">
        <f>H39*100/I39</f>
        <v>#DIV/0!</v>
      </c>
      <c r="K39" s="929"/>
      <c r="L39" s="930"/>
      <c r="M39" s="930"/>
      <c r="N39" s="930"/>
      <c r="O39" s="930"/>
      <c r="P39" s="930"/>
      <c r="Q39" s="930"/>
      <c r="R39" s="930"/>
      <c r="S39" s="930"/>
      <c r="T39" s="930"/>
      <c r="U39" s="930"/>
      <c r="V39" s="930"/>
      <c r="W39" s="930"/>
      <c r="X39" s="930"/>
      <c r="Y39" s="930"/>
      <c r="Z39" s="930"/>
      <c r="AA39" s="931"/>
      <c r="AB39" s="22"/>
    </row>
    <row r="40" spans="2:28" s="21" customFormat="1" ht="15.75" customHeight="1" thickBot="1" x14ac:dyDescent="0.25">
      <c r="B40" s="20"/>
      <c r="C40" s="946" t="s">
        <v>68</v>
      </c>
      <c r="D40" s="947"/>
      <c r="E40" s="947"/>
      <c r="F40" s="947"/>
      <c r="G40" s="948"/>
      <c r="H40" s="210">
        <f>SUM(H36:H39)</f>
        <v>16</v>
      </c>
      <c r="I40" s="211">
        <f>SUM(I36:I39)</f>
        <v>2352</v>
      </c>
      <c r="J40" s="212">
        <f>+H40/I40</f>
        <v>6.8027210884353739E-3</v>
      </c>
      <c r="K40" s="949"/>
      <c r="L40" s="949"/>
      <c r="M40" s="949"/>
      <c r="N40" s="949"/>
      <c r="O40" s="949"/>
      <c r="P40" s="949"/>
      <c r="Q40" s="949"/>
      <c r="R40" s="949"/>
      <c r="S40" s="949"/>
      <c r="T40" s="949"/>
      <c r="U40" s="949"/>
      <c r="V40" s="949"/>
      <c r="W40" s="949"/>
      <c r="X40" s="949"/>
      <c r="Y40" s="949"/>
      <c r="Z40" s="949"/>
      <c r="AA40" s="950"/>
      <c r="AB40" s="22"/>
    </row>
    <row r="41" spans="2:28" s="21" customFormat="1" ht="5.25" customHeight="1" x14ac:dyDescent="0.2">
      <c r="B41" s="20"/>
      <c r="C41" s="89"/>
      <c r="D41" s="89"/>
      <c r="E41" s="89"/>
      <c r="F41" s="89"/>
      <c r="G41" s="89"/>
      <c r="H41" s="90"/>
      <c r="I41" s="90"/>
      <c r="J41" s="91"/>
      <c r="K41" s="89"/>
      <c r="L41" s="89"/>
      <c r="M41" s="89"/>
      <c r="N41" s="89"/>
      <c r="O41" s="89"/>
      <c r="P41" s="89"/>
      <c r="Q41" s="89"/>
      <c r="R41" s="89"/>
      <c r="S41" s="89"/>
      <c r="T41" s="89"/>
      <c r="U41" s="89"/>
      <c r="V41" s="89"/>
      <c r="W41" s="89"/>
      <c r="X41" s="89"/>
      <c r="Y41" s="89"/>
      <c r="Z41" s="89"/>
      <c r="AA41" s="89"/>
      <c r="AB41" s="22"/>
    </row>
    <row r="42" spans="2:28" s="21" customFormat="1" ht="7.9" customHeight="1" thickBot="1" x14ac:dyDescent="0.25">
      <c r="B42" s="20"/>
      <c r="C42" s="89"/>
      <c r="D42" s="89"/>
      <c r="E42" s="89"/>
      <c r="F42" s="89"/>
      <c r="G42" s="89"/>
      <c r="H42" s="90"/>
      <c r="I42" s="90"/>
      <c r="J42" s="91"/>
      <c r="K42" s="89"/>
      <c r="L42" s="89"/>
      <c r="M42" s="89"/>
      <c r="N42" s="89"/>
      <c r="O42" s="89"/>
      <c r="P42" s="89"/>
      <c r="Q42" s="89"/>
      <c r="R42" s="89"/>
      <c r="S42" s="89"/>
      <c r="T42" s="89"/>
      <c r="U42" s="89"/>
      <c r="V42" s="89"/>
      <c r="W42" s="89"/>
      <c r="X42" s="89"/>
      <c r="Y42" s="89"/>
      <c r="Z42" s="89"/>
      <c r="AA42" s="89"/>
      <c r="AB42" s="22"/>
    </row>
    <row r="43" spans="2:28" s="21" customFormat="1" x14ac:dyDescent="0.2">
      <c r="B43" s="20"/>
      <c r="C43" s="932" t="s">
        <v>69</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4"/>
      <c r="AB43" s="22"/>
    </row>
    <row r="44" spans="2:28" ht="15" thickBot="1" x14ac:dyDescent="0.25">
      <c r="B44" s="14"/>
      <c r="C44" s="935"/>
      <c r="D44" s="936"/>
      <c r="E44" s="936"/>
      <c r="F44" s="936"/>
      <c r="G44" s="936"/>
      <c r="H44" s="936"/>
      <c r="I44" s="936"/>
      <c r="J44" s="936"/>
      <c r="K44" s="936"/>
      <c r="L44" s="936"/>
      <c r="M44" s="936"/>
      <c r="N44" s="936"/>
      <c r="O44" s="936"/>
      <c r="P44" s="936"/>
      <c r="Q44" s="936"/>
      <c r="R44" s="936"/>
      <c r="S44" s="936"/>
      <c r="T44" s="936"/>
      <c r="U44" s="936"/>
      <c r="V44" s="936"/>
      <c r="W44" s="936"/>
      <c r="X44" s="936"/>
      <c r="Y44" s="936"/>
      <c r="Z44" s="936"/>
      <c r="AA44" s="937"/>
      <c r="AB44" s="22"/>
    </row>
    <row r="45" spans="2:28" ht="64.5" customHeight="1" x14ac:dyDescent="0.2">
      <c r="B45" s="14"/>
      <c r="C45" s="767" t="s">
        <v>188</v>
      </c>
      <c r="D45" s="938"/>
      <c r="E45" s="938"/>
      <c r="F45" s="938"/>
      <c r="G45" s="938"/>
      <c r="H45" s="938"/>
      <c r="I45" s="938"/>
      <c r="J45" s="938"/>
      <c r="K45" s="938"/>
      <c r="L45" s="938"/>
      <c r="M45" s="938"/>
      <c r="N45" s="938"/>
      <c r="O45" s="938"/>
      <c r="P45" s="938"/>
      <c r="Q45" s="938"/>
      <c r="R45" s="938"/>
      <c r="S45" s="938"/>
      <c r="T45" s="938"/>
      <c r="U45" s="938"/>
      <c r="V45" s="938"/>
      <c r="W45" s="938"/>
      <c r="X45" s="938"/>
      <c r="Y45" s="938"/>
      <c r="Z45" s="938"/>
      <c r="AA45" s="939"/>
      <c r="AB45" s="22"/>
    </row>
    <row r="46" spans="2:28" ht="72.75" customHeight="1" x14ac:dyDescent="0.2">
      <c r="B46" s="14"/>
      <c r="C46" s="940"/>
      <c r="D46" s="941"/>
      <c r="E46" s="941"/>
      <c r="F46" s="941"/>
      <c r="G46" s="941"/>
      <c r="H46" s="941"/>
      <c r="I46" s="941"/>
      <c r="J46" s="941"/>
      <c r="K46" s="941"/>
      <c r="L46" s="941"/>
      <c r="M46" s="941"/>
      <c r="N46" s="941"/>
      <c r="O46" s="941"/>
      <c r="P46" s="941"/>
      <c r="Q46" s="941"/>
      <c r="R46" s="941"/>
      <c r="S46" s="941"/>
      <c r="T46" s="941"/>
      <c r="U46" s="941"/>
      <c r="V46" s="941"/>
      <c r="W46" s="941"/>
      <c r="X46" s="941"/>
      <c r="Y46" s="941"/>
      <c r="Z46" s="941"/>
      <c r="AA46" s="942"/>
      <c r="AB46" s="22"/>
    </row>
    <row r="47" spans="2:28" x14ac:dyDescent="0.2">
      <c r="B47" s="14"/>
      <c r="C47" s="940"/>
      <c r="D47" s="941"/>
      <c r="E47" s="941"/>
      <c r="F47" s="941"/>
      <c r="G47" s="941"/>
      <c r="H47" s="941"/>
      <c r="I47" s="941"/>
      <c r="J47" s="941"/>
      <c r="K47" s="941"/>
      <c r="L47" s="941"/>
      <c r="M47" s="941"/>
      <c r="N47" s="941"/>
      <c r="O47" s="941"/>
      <c r="P47" s="941"/>
      <c r="Q47" s="941"/>
      <c r="R47" s="941"/>
      <c r="S47" s="941"/>
      <c r="T47" s="941"/>
      <c r="U47" s="941"/>
      <c r="V47" s="941"/>
      <c r="W47" s="941"/>
      <c r="X47" s="941"/>
      <c r="Y47" s="941"/>
      <c r="Z47" s="941"/>
      <c r="AA47" s="942"/>
      <c r="AB47" s="22"/>
    </row>
    <row r="48" spans="2:28" x14ac:dyDescent="0.2">
      <c r="B48" s="14"/>
      <c r="C48" s="940"/>
      <c r="D48" s="941"/>
      <c r="E48" s="941"/>
      <c r="F48" s="941"/>
      <c r="G48" s="941"/>
      <c r="H48" s="941"/>
      <c r="I48" s="941"/>
      <c r="J48" s="941"/>
      <c r="K48" s="941"/>
      <c r="L48" s="941"/>
      <c r="M48" s="941"/>
      <c r="N48" s="941"/>
      <c r="O48" s="941"/>
      <c r="P48" s="941"/>
      <c r="Q48" s="941"/>
      <c r="R48" s="941"/>
      <c r="S48" s="941"/>
      <c r="T48" s="941"/>
      <c r="U48" s="941"/>
      <c r="V48" s="941"/>
      <c r="W48" s="941"/>
      <c r="X48" s="941"/>
      <c r="Y48" s="941"/>
      <c r="Z48" s="941"/>
      <c r="AA48" s="942"/>
      <c r="AB48" s="22"/>
    </row>
    <row r="49" spans="2:28" x14ac:dyDescent="0.2">
      <c r="B49" s="14"/>
      <c r="C49" s="940"/>
      <c r="D49" s="941"/>
      <c r="E49" s="941"/>
      <c r="F49" s="941"/>
      <c r="G49" s="941"/>
      <c r="H49" s="941"/>
      <c r="I49" s="941"/>
      <c r="J49" s="941"/>
      <c r="K49" s="941"/>
      <c r="L49" s="941"/>
      <c r="M49" s="941"/>
      <c r="N49" s="941"/>
      <c r="O49" s="941"/>
      <c r="P49" s="941"/>
      <c r="Q49" s="941"/>
      <c r="R49" s="941"/>
      <c r="S49" s="941"/>
      <c r="T49" s="941"/>
      <c r="U49" s="941"/>
      <c r="V49" s="941"/>
      <c r="W49" s="941"/>
      <c r="X49" s="941"/>
      <c r="Y49" s="941"/>
      <c r="Z49" s="941"/>
      <c r="AA49" s="942"/>
      <c r="AB49" s="22"/>
    </row>
    <row r="50" spans="2:28" ht="29.25" customHeight="1" x14ac:dyDescent="0.2">
      <c r="B50" s="14"/>
      <c r="C50" s="940"/>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2"/>
      <c r="AB50" s="22"/>
    </row>
    <row r="51" spans="2:28" ht="15" thickBot="1" x14ac:dyDescent="0.25">
      <c r="B51" s="14"/>
      <c r="C51" s="943"/>
      <c r="D51" s="944"/>
      <c r="E51" s="944"/>
      <c r="F51" s="944"/>
      <c r="G51" s="944"/>
      <c r="H51" s="944"/>
      <c r="I51" s="944"/>
      <c r="J51" s="944"/>
      <c r="K51" s="944"/>
      <c r="L51" s="944"/>
      <c r="M51" s="944"/>
      <c r="N51" s="944"/>
      <c r="O51" s="944"/>
      <c r="P51" s="944"/>
      <c r="Q51" s="944"/>
      <c r="R51" s="944"/>
      <c r="S51" s="944"/>
      <c r="T51" s="944"/>
      <c r="U51" s="944"/>
      <c r="V51" s="944"/>
      <c r="W51" s="944"/>
      <c r="X51" s="944"/>
      <c r="Y51" s="944"/>
      <c r="Z51" s="944"/>
      <c r="AA51" s="945"/>
      <c r="AB51" s="22"/>
    </row>
    <row r="52" spans="2:28" ht="9" customHeight="1" x14ac:dyDescent="0.2">
      <c r="B52" s="35"/>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37"/>
    </row>
    <row r="53" spans="2:28" ht="7.9" customHeight="1" thickBot="1" x14ac:dyDescent="0.25">
      <c r="B53" s="38"/>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40"/>
    </row>
    <row r="54" spans="2:28" ht="15.75" x14ac:dyDescent="0.2">
      <c r="B54" s="41"/>
      <c r="C54" s="697" t="s">
        <v>45</v>
      </c>
      <c r="D54" s="698"/>
      <c r="E54" s="698"/>
      <c r="F54" s="698"/>
      <c r="G54" s="699"/>
      <c r="H54" s="697" t="s">
        <v>71</v>
      </c>
      <c r="I54" s="699"/>
      <c r="J54" s="697" t="s">
        <v>72</v>
      </c>
      <c r="K54" s="698"/>
      <c r="L54" s="698"/>
      <c r="M54" s="699"/>
      <c r="N54" s="697" t="s">
        <v>106</v>
      </c>
      <c r="O54" s="698"/>
      <c r="P54" s="698"/>
      <c r="Q54" s="698"/>
      <c r="R54" s="698"/>
      <c r="S54" s="698"/>
      <c r="T54" s="698"/>
      <c r="U54" s="699"/>
      <c r="V54" s="703" t="s">
        <v>74</v>
      </c>
      <c r="W54" s="703"/>
      <c r="X54" s="703"/>
      <c r="Y54" s="703"/>
      <c r="Z54" s="703"/>
      <c r="AA54" s="704"/>
      <c r="AB54" s="42"/>
    </row>
    <row r="55" spans="2:28" ht="9" customHeight="1" thickBot="1" x14ac:dyDescent="0.25">
      <c r="B55" s="43"/>
      <c r="C55" s="700"/>
      <c r="D55" s="701"/>
      <c r="E55" s="701"/>
      <c r="F55" s="701"/>
      <c r="G55" s="702"/>
      <c r="H55" s="700"/>
      <c r="I55" s="702"/>
      <c r="J55" s="700"/>
      <c r="K55" s="701"/>
      <c r="L55" s="701"/>
      <c r="M55" s="702"/>
      <c r="N55" s="700"/>
      <c r="O55" s="701"/>
      <c r="P55" s="701"/>
      <c r="Q55" s="701"/>
      <c r="R55" s="701"/>
      <c r="S55" s="701"/>
      <c r="T55" s="701"/>
      <c r="U55" s="702"/>
      <c r="V55" s="705"/>
      <c r="W55" s="705"/>
      <c r="X55" s="705"/>
      <c r="Y55" s="705"/>
      <c r="Z55" s="705"/>
      <c r="AA55" s="706"/>
      <c r="AB55" s="42"/>
    </row>
    <row r="56" spans="2:28" ht="16.5" hidden="1" thickBot="1" x14ac:dyDescent="0.25">
      <c r="B56" s="43"/>
      <c r="C56" s="700"/>
      <c r="D56" s="701"/>
      <c r="E56" s="701"/>
      <c r="F56" s="701"/>
      <c r="G56" s="702"/>
      <c r="H56" s="700"/>
      <c r="I56" s="702"/>
      <c r="J56" s="700"/>
      <c r="K56" s="701"/>
      <c r="L56" s="701"/>
      <c r="M56" s="702"/>
      <c r="N56" s="807"/>
      <c r="O56" s="808"/>
      <c r="P56" s="808"/>
      <c r="Q56" s="808"/>
      <c r="R56" s="808"/>
      <c r="S56" s="808"/>
      <c r="T56" s="808"/>
      <c r="U56" s="809"/>
      <c r="V56" s="810"/>
      <c r="W56" s="810"/>
      <c r="X56" s="810"/>
      <c r="Y56" s="810"/>
      <c r="Z56" s="810"/>
      <c r="AA56" s="811"/>
      <c r="AB56" s="42"/>
    </row>
    <row r="57" spans="2:28" ht="186.95" customHeight="1" thickBot="1" x14ac:dyDescent="0.25">
      <c r="B57" s="41"/>
      <c r="C57" s="951" t="s">
        <v>374</v>
      </c>
      <c r="D57" s="952"/>
      <c r="E57" s="952"/>
      <c r="F57" s="952"/>
      <c r="G57" s="952"/>
      <c r="H57" s="953">
        <v>0</v>
      </c>
      <c r="I57" s="952"/>
      <c r="J57" s="954">
        <v>0.01</v>
      </c>
      <c r="K57" s="955"/>
      <c r="L57" s="955"/>
      <c r="M57" s="956"/>
      <c r="N57" s="714" t="s">
        <v>375</v>
      </c>
      <c r="O57" s="714"/>
      <c r="P57" s="714"/>
      <c r="Q57" s="714"/>
      <c r="R57" s="714"/>
      <c r="S57" s="714"/>
      <c r="T57" s="714"/>
      <c r="U57" s="714"/>
      <c r="V57" s="957" t="s">
        <v>268</v>
      </c>
      <c r="W57" s="957"/>
      <c r="X57" s="957"/>
      <c r="Y57" s="957"/>
      <c r="Z57" s="957"/>
      <c r="AA57" s="957"/>
      <c r="AB57" s="44"/>
    </row>
    <row r="58" spans="2:28" ht="225" customHeight="1" thickBot="1" x14ac:dyDescent="0.25">
      <c r="B58" s="41"/>
      <c r="C58" s="951" t="s">
        <v>294</v>
      </c>
      <c r="D58" s="952"/>
      <c r="E58" s="952"/>
      <c r="F58" s="952"/>
      <c r="G58" s="952"/>
      <c r="H58" s="953" t="s">
        <v>376</v>
      </c>
      <c r="I58" s="952"/>
      <c r="J58" s="953">
        <v>0</v>
      </c>
      <c r="K58" s="952"/>
      <c r="L58" s="952"/>
      <c r="M58" s="952"/>
      <c r="N58" s="714" t="s">
        <v>377</v>
      </c>
      <c r="O58" s="714"/>
      <c r="P58" s="714"/>
      <c r="Q58" s="714"/>
      <c r="R58" s="714"/>
      <c r="S58" s="714"/>
      <c r="T58" s="714"/>
      <c r="U58" s="714"/>
      <c r="V58" s="957" t="s">
        <v>268</v>
      </c>
      <c r="W58" s="957"/>
      <c r="X58" s="957"/>
      <c r="Y58" s="957"/>
      <c r="Z58" s="957"/>
      <c r="AA58" s="957"/>
      <c r="AB58" s="44"/>
    </row>
    <row r="59" spans="2:28" ht="210.75" customHeight="1" thickBot="1" x14ac:dyDescent="0.25">
      <c r="B59" s="41"/>
      <c r="C59" s="951"/>
      <c r="D59" s="952"/>
      <c r="E59" s="952"/>
      <c r="F59" s="952"/>
      <c r="G59" s="952"/>
      <c r="H59" s="953"/>
      <c r="I59" s="952"/>
      <c r="J59" s="953"/>
      <c r="K59" s="952"/>
      <c r="L59" s="952"/>
      <c r="M59" s="952"/>
      <c r="N59" s="958"/>
      <c r="O59" s="959"/>
      <c r="P59" s="959"/>
      <c r="Q59" s="959"/>
      <c r="R59" s="959"/>
      <c r="S59" s="959"/>
      <c r="T59" s="959"/>
      <c r="U59" s="960"/>
      <c r="V59" s="957"/>
      <c r="W59" s="957"/>
      <c r="X59" s="957"/>
      <c r="Y59" s="957"/>
      <c r="Z59" s="957"/>
      <c r="AA59" s="957"/>
      <c r="AB59" s="44"/>
    </row>
    <row r="60" spans="2:28" ht="145.5" customHeight="1" thickBot="1" x14ac:dyDescent="0.25">
      <c r="B60" s="41"/>
      <c r="C60" s="951"/>
      <c r="D60" s="952"/>
      <c r="E60" s="952"/>
      <c r="F60" s="952"/>
      <c r="G60" s="952"/>
      <c r="H60" s="953"/>
      <c r="I60" s="952"/>
      <c r="J60" s="953"/>
      <c r="K60" s="952"/>
      <c r="L60" s="952"/>
      <c r="M60" s="952"/>
      <c r="N60" s="958"/>
      <c r="O60" s="959"/>
      <c r="P60" s="959"/>
      <c r="Q60" s="959"/>
      <c r="R60" s="959"/>
      <c r="S60" s="959"/>
      <c r="T60" s="959"/>
      <c r="U60" s="960"/>
      <c r="V60" s="957"/>
      <c r="W60" s="957"/>
      <c r="X60" s="957"/>
      <c r="Y60" s="957"/>
      <c r="Z60" s="957"/>
      <c r="AA60" s="957"/>
      <c r="AB60" s="44"/>
    </row>
    <row r="61" spans="2:28" ht="10.9" customHeight="1" x14ac:dyDescent="0.2">
      <c r="B61" s="41"/>
      <c r="C61" s="635"/>
      <c r="D61" s="636"/>
      <c r="E61" s="636"/>
      <c r="F61" s="636"/>
      <c r="G61" s="636"/>
      <c r="H61" s="636"/>
      <c r="I61" s="636"/>
      <c r="J61" s="636"/>
      <c r="K61" s="636"/>
      <c r="L61" s="636"/>
      <c r="M61" s="636"/>
      <c r="N61" s="961"/>
      <c r="O61" s="962"/>
      <c r="P61" s="962"/>
      <c r="Q61" s="962"/>
      <c r="R61" s="962"/>
      <c r="S61" s="962"/>
      <c r="T61" s="962"/>
      <c r="U61" s="963"/>
      <c r="V61" s="961"/>
      <c r="W61" s="962"/>
      <c r="X61" s="962"/>
      <c r="Y61" s="962"/>
      <c r="Z61" s="962"/>
      <c r="AA61" s="964"/>
      <c r="AB61" s="44"/>
    </row>
    <row r="62" spans="2:28" ht="15.75" customHeight="1" thickBot="1" x14ac:dyDescent="0.25">
      <c r="B62" s="41"/>
      <c r="C62" s="637"/>
      <c r="D62" s="638"/>
      <c r="E62" s="638"/>
      <c r="F62" s="638"/>
      <c r="G62" s="638"/>
      <c r="H62" s="638"/>
      <c r="I62" s="638"/>
      <c r="J62" s="638"/>
      <c r="K62" s="638"/>
      <c r="L62" s="638"/>
      <c r="M62" s="638"/>
      <c r="N62" s="965"/>
      <c r="O62" s="966"/>
      <c r="P62" s="966"/>
      <c r="Q62" s="966"/>
      <c r="R62" s="966"/>
      <c r="S62" s="966"/>
      <c r="T62" s="966"/>
      <c r="U62" s="967"/>
      <c r="V62" s="965"/>
      <c r="W62" s="966"/>
      <c r="X62" s="966"/>
      <c r="Y62" s="966"/>
      <c r="Z62" s="966"/>
      <c r="AA62" s="968"/>
      <c r="AB62" s="44"/>
    </row>
    <row r="63" spans="2:28" x14ac:dyDescent="0.2">
      <c r="B63" s="45"/>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46"/>
    </row>
    <row r="102" ht="6" customHeight="1" x14ac:dyDescent="0.2"/>
  </sheetData>
  <mergeCells count="107">
    <mergeCell ref="C61:G61"/>
    <mergeCell ref="H61:I61"/>
    <mergeCell ref="J61:M61"/>
    <mergeCell ref="N61:U61"/>
    <mergeCell ref="V61:AA61"/>
    <mergeCell ref="C62:G62"/>
    <mergeCell ref="H62:I62"/>
    <mergeCell ref="J62:M62"/>
    <mergeCell ref="N62:U62"/>
    <mergeCell ref="V62:AA62"/>
    <mergeCell ref="C59:G59"/>
    <mergeCell ref="H59:I59"/>
    <mergeCell ref="J59:M59"/>
    <mergeCell ref="N59:U59"/>
    <mergeCell ref="V59:AA59"/>
    <mergeCell ref="C60:G60"/>
    <mergeCell ref="H60:I60"/>
    <mergeCell ref="J60:M60"/>
    <mergeCell ref="N60:U60"/>
    <mergeCell ref="V60:AA60"/>
    <mergeCell ref="C57:G57"/>
    <mergeCell ref="H57:I57"/>
    <mergeCell ref="J57:M57"/>
    <mergeCell ref="N57:U57"/>
    <mergeCell ref="V57:AA57"/>
    <mergeCell ref="C58:G58"/>
    <mergeCell ref="H58:I58"/>
    <mergeCell ref="J58:M58"/>
    <mergeCell ref="N58:U58"/>
    <mergeCell ref="V58:AA58"/>
    <mergeCell ref="C43:AA44"/>
    <mergeCell ref="C45:AA51"/>
    <mergeCell ref="C54:G56"/>
    <mergeCell ref="H54:I56"/>
    <mergeCell ref="J54:M56"/>
    <mergeCell ref="N54:U56"/>
    <mergeCell ref="V54:AA56"/>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6"/>
  <sheetViews>
    <sheetView topLeftCell="A22" zoomScale="110" zoomScaleNormal="110" zoomScaleSheetLayoutView="85" zoomScalePageLayoutView="70" workbookViewId="0">
      <selection activeCell="H35" sqref="H35:I35"/>
    </sheetView>
  </sheetViews>
  <sheetFormatPr baseColWidth="10" defaultColWidth="3.7109375" defaultRowHeight="14.25" x14ac:dyDescent="0.2"/>
  <cols>
    <col min="1" max="1" width="3.7109375" style="47"/>
    <col min="2" max="2" width="2.85546875" style="47" customWidth="1"/>
    <col min="3" max="6" width="2.7109375" style="47" customWidth="1"/>
    <col min="7" max="7" width="4.28515625" style="47" customWidth="1"/>
    <col min="8" max="8" width="14.28515625" style="47" customWidth="1"/>
    <col min="9" max="9" width="13.42578125" style="47" customWidth="1"/>
    <col min="10" max="10" width="15" style="47" customWidth="1"/>
    <col min="11" max="12" width="3.42578125" style="47" customWidth="1"/>
    <col min="13" max="15" width="2.7109375" style="47" customWidth="1"/>
    <col min="16" max="16" width="3.42578125" style="47" customWidth="1"/>
    <col min="17" max="17" width="3.5703125" style="47" customWidth="1"/>
    <col min="18" max="18" width="3.7109375" style="47"/>
    <col min="19" max="19" width="3.28515625" style="47" customWidth="1"/>
    <col min="20" max="20" width="7.42578125" style="47" customWidth="1"/>
    <col min="21" max="21" width="3.5703125" style="47" customWidth="1"/>
    <col min="22" max="22" width="3.7109375" style="47"/>
    <col min="23" max="25" width="5" style="47" customWidth="1"/>
    <col min="26" max="26" width="6.7109375" style="47" customWidth="1"/>
    <col min="27" max="27" width="4.140625" style="47" customWidth="1"/>
    <col min="28" max="28" width="2" style="47" customWidth="1"/>
    <col min="29" max="16384" width="3.7109375" style="47"/>
  </cols>
  <sheetData>
    <row r="1" spans="2:28" ht="15" thickBot="1" x14ac:dyDescent="0.25">
      <c r="B1" s="1"/>
      <c r="C1" s="1"/>
      <c r="D1" s="1"/>
      <c r="E1" s="1"/>
      <c r="F1" s="1"/>
    </row>
    <row r="2" spans="2:28" ht="45.75" customHeight="1"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99" t="s">
        <v>4</v>
      </c>
      <c r="D7" s="600"/>
      <c r="E7" s="600"/>
      <c r="F7" s="600"/>
      <c r="G7" s="600"/>
      <c r="H7" s="601"/>
      <c r="I7" s="773" t="s">
        <v>378</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99" t="s">
        <v>6</v>
      </c>
      <c r="D10" s="600"/>
      <c r="E10" s="600"/>
      <c r="F10" s="600"/>
      <c r="G10" s="600"/>
      <c r="H10" s="601"/>
      <c r="I10" s="614" t="s">
        <v>379</v>
      </c>
      <c r="J10" s="615"/>
      <c r="K10" s="615"/>
      <c r="L10" s="615"/>
      <c r="M10" s="615"/>
      <c r="N10" s="615"/>
      <c r="O10" s="615"/>
      <c r="P10" s="615"/>
      <c r="Q10" s="616"/>
      <c r="R10" s="620" t="s">
        <v>8</v>
      </c>
      <c r="S10" s="621"/>
      <c r="T10" s="621"/>
      <c r="U10" s="622"/>
      <c r="V10" s="574" t="s">
        <v>9</v>
      </c>
      <c r="W10" s="575"/>
      <c r="X10" s="575"/>
      <c r="Y10" s="575"/>
      <c r="Z10" s="575"/>
      <c r="AA10" s="576"/>
      <c r="AB10" s="10"/>
    </row>
    <row r="11" spans="2:28" ht="28.5" customHeight="1" thickBot="1" x14ac:dyDescent="0.25">
      <c r="B11" s="9"/>
      <c r="C11" s="602"/>
      <c r="D11" s="603"/>
      <c r="E11" s="603"/>
      <c r="F11" s="603"/>
      <c r="G11" s="603"/>
      <c r="H11" s="604"/>
      <c r="I11" s="617"/>
      <c r="J11" s="618"/>
      <c r="K11" s="618"/>
      <c r="L11" s="618"/>
      <c r="M11" s="618"/>
      <c r="N11" s="618"/>
      <c r="O11" s="618"/>
      <c r="P11" s="618"/>
      <c r="Q11" s="619"/>
      <c r="R11" s="564" t="s">
        <v>380</v>
      </c>
      <c r="S11" s="623"/>
      <c r="T11" s="623"/>
      <c r="U11" s="624"/>
      <c r="V11" s="598">
        <v>3</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22"/>
    </row>
    <row r="13" spans="2:28" ht="15" customHeight="1" x14ac:dyDescent="0.2">
      <c r="B13" s="14"/>
      <c r="C13" s="599" t="s">
        <v>11</v>
      </c>
      <c r="D13" s="600"/>
      <c r="E13" s="600"/>
      <c r="F13" s="600"/>
      <c r="G13" s="600"/>
      <c r="H13" s="601"/>
      <c r="I13" s="657" t="s">
        <v>381</v>
      </c>
      <c r="J13" s="658"/>
      <c r="K13" s="658"/>
      <c r="L13" s="658"/>
      <c r="M13" s="658"/>
      <c r="N13" s="658"/>
      <c r="O13" s="658"/>
      <c r="P13" s="658"/>
      <c r="Q13" s="658"/>
      <c r="R13" s="658"/>
      <c r="S13" s="659"/>
      <c r="T13" s="599" t="s">
        <v>13</v>
      </c>
      <c r="U13" s="600"/>
      <c r="V13" s="600"/>
      <c r="W13" s="600"/>
      <c r="X13" s="600"/>
      <c r="Y13" s="600"/>
      <c r="Z13" s="600"/>
      <c r="AA13" s="601"/>
      <c r="AB13" s="22"/>
    </row>
    <row r="14" spans="2:28" ht="30" customHeight="1" thickBot="1" x14ac:dyDescent="0.25">
      <c r="B14" s="14"/>
      <c r="C14" s="602"/>
      <c r="D14" s="603"/>
      <c r="E14" s="603"/>
      <c r="F14" s="603"/>
      <c r="G14" s="603"/>
      <c r="H14" s="604"/>
      <c r="I14" s="660"/>
      <c r="J14" s="661"/>
      <c r="K14" s="661"/>
      <c r="L14" s="661"/>
      <c r="M14" s="661"/>
      <c r="N14" s="661"/>
      <c r="O14" s="661"/>
      <c r="P14" s="661"/>
      <c r="Q14" s="661"/>
      <c r="R14" s="661"/>
      <c r="S14" s="662"/>
      <c r="T14" s="611" t="s">
        <v>382</v>
      </c>
      <c r="U14" s="612"/>
      <c r="V14" s="612"/>
      <c r="W14" s="612"/>
      <c r="X14" s="612"/>
      <c r="Y14" s="612"/>
      <c r="Z14" s="612"/>
      <c r="AA14" s="613"/>
      <c r="AB14" s="22"/>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22"/>
    </row>
    <row r="16" spans="2:28" ht="57.75" customHeight="1" thickBot="1" x14ac:dyDescent="0.25">
      <c r="B16" s="14"/>
      <c r="C16" s="558" t="s">
        <v>15</v>
      </c>
      <c r="D16" s="559"/>
      <c r="E16" s="559"/>
      <c r="F16" s="559"/>
      <c r="G16" s="559"/>
      <c r="H16" s="560"/>
      <c r="I16" s="561" t="s">
        <v>383</v>
      </c>
      <c r="J16" s="562"/>
      <c r="K16" s="562"/>
      <c r="L16" s="562"/>
      <c r="M16" s="562"/>
      <c r="N16" s="562"/>
      <c r="O16" s="562"/>
      <c r="P16" s="562"/>
      <c r="Q16" s="562"/>
      <c r="R16" s="562"/>
      <c r="S16" s="562"/>
      <c r="T16" s="562"/>
      <c r="U16" s="562"/>
      <c r="V16" s="562"/>
      <c r="W16" s="562"/>
      <c r="X16" s="562"/>
      <c r="Y16" s="562"/>
      <c r="Z16" s="562"/>
      <c r="AA16" s="563"/>
      <c r="AB16" s="22"/>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22"/>
    </row>
    <row r="18" spans="2:28" ht="52.5" customHeight="1" thickBot="1" x14ac:dyDescent="0.25">
      <c r="B18" s="14"/>
      <c r="C18" s="558" t="s">
        <v>325</v>
      </c>
      <c r="D18" s="559"/>
      <c r="E18" s="559"/>
      <c r="F18" s="559"/>
      <c r="G18" s="559"/>
      <c r="H18" s="560"/>
      <c r="I18" s="561" t="s">
        <v>384</v>
      </c>
      <c r="J18" s="562"/>
      <c r="K18" s="562"/>
      <c r="L18" s="562"/>
      <c r="M18" s="562"/>
      <c r="N18" s="562"/>
      <c r="O18" s="562"/>
      <c r="P18" s="562"/>
      <c r="Q18" s="562"/>
      <c r="R18" s="562"/>
      <c r="S18" s="562"/>
      <c r="T18" s="562"/>
      <c r="U18" s="562"/>
      <c r="V18" s="562"/>
      <c r="W18" s="562"/>
      <c r="X18" s="562"/>
      <c r="Y18" s="562"/>
      <c r="Z18" s="562"/>
      <c r="AA18" s="563"/>
      <c r="AB18" s="22"/>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22"/>
    </row>
    <row r="20" spans="2:28" ht="22.5" customHeight="1" x14ac:dyDescent="0.2">
      <c r="B20" s="14"/>
      <c r="C20" s="583" t="s">
        <v>19</v>
      </c>
      <c r="D20" s="584"/>
      <c r="E20" s="584"/>
      <c r="F20" s="584"/>
      <c r="G20" s="584"/>
      <c r="H20" s="585"/>
      <c r="I20" s="589" t="s">
        <v>385</v>
      </c>
      <c r="J20" s="590"/>
      <c r="K20" s="590"/>
      <c r="L20" s="591"/>
      <c r="M20" s="574" t="s">
        <v>21</v>
      </c>
      <c r="N20" s="575"/>
      <c r="O20" s="575"/>
      <c r="P20" s="575"/>
      <c r="Q20" s="575"/>
      <c r="R20" s="575"/>
      <c r="S20" s="576"/>
      <c r="T20" s="574" t="s">
        <v>22</v>
      </c>
      <c r="U20" s="575"/>
      <c r="V20" s="575"/>
      <c r="W20" s="575"/>
      <c r="X20" s="575"/>
      <c r="Y20" s="575"/>
      <c r="Z20" s="575"/>
      <c r="AA20" s="576"/>
      <c r="AB20" s="22"/>
    </row>
    <row r="21" spans="2:28" ht="30.75" customHeight="1" thickBot="1" x14ac:dyDescent="0.25">
      <c r="B21" s="14"/>
      <c r="C21" s="586"/>
      <c r="D21" s="587"/>
      <c r="E21" s="587"/>
      <c r="F21" s="587"/>
      <c r="G21" s="587"/>
      <c r="H21" s="588"/>
      <c r="I21" s="592"/>
      <c r="J21" s="593"/>
      <c r="K21" s="593"/>
      <c r="L21" s="594"/>
      <c r="M21" s="595" t="s">
        <v>85</v>
      </c>
      <c r="N21" s="596"/>
      <c r="O21" s="596"/>
      <c r="P21" s="596"/>
      <c r="Q21" s="596"/>
      <c r="R21" s="596"/>
      <c r="S21" s="597"/>
      <c r="T21" s="598" t="s">
        <v>120</v>
      </c>
      <c r="U21" s="596"/>
      <c r="V21" s="596"/>
      <c r="W21" s="596"/>
      <c r="X21" s="596"/>
      <c r="Y21" s="596"/>
      <c r="Z21" s="596"/>
      <c r="AA21" s="597"/>
      <c r="AB21" s="22"/>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22"/>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22"/>
    </row>
    <row r="24" spans="2:28" ht="15.75" customHeight="1" thickBot="1" x14ac:dyDescent="0.25">
      <c r="B24" s="14"/>
      <c r="C24" s="577" t="s">
        <v>386</v>
      </c>
      <c r="D24" s="578"/>
      <c r="E24" s="578"/>
      <c r="F24" s="578"/>
      <c r="G24" s="578"/>
      <c r="H24" s="578"/>
      <c r="I24" s="579"/>
      <c r="J24" s="577" t="s">
        <v>387</v>
      </c>
      <c r="K24" s="578"/>
      <c r="L24" s="578"/>
      <c r="M24" s="578"/>
      <c r="N24" s="578"/>
      <c r="O24" s="578"/>
      <c r="P24" s="579"/>
      <c r="Q24" s="969" t="s">
        <v>388</v>
      </c>
      <c r="R24" s="538"/>
      <c r="S24" s="538"/>
      <c r="T24" s="538"/>
      <c r="U24" s="538"/>
      <c r="V24" s="538"/>
      <c r="W24" s="538"/>
      <c r="X24" s="538"/>
      <c r="Y24" s="538"/>
      <c r="Z24" s="538"/>
      <c r="AA24" s="540"/>
      <c r="AB24" s="22"/>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22"/>
    </row>
    <row r="26" spans="2:28" ht="33" customHeight="1" thickBot="1" x14ac:dyDescent="0.25">
      <c r="B26" s="14"/>
      <c r="C26" s="558" t="s">
        <v>31</v>
      </c>
      <c r="D26" s="559"/>
      <c r="E26" s="559"/>
      <c r="F26" s="559"/>
      <c r="G26" s="559"/>
      <c r="H26" s="560"/>
      <c r="I26" s="561" t="s">
        <v>389</v>
      </c>
      <c r="J26" s="562"/>
      <c r="K26" s="562"/>
      <c r="L26" s="562"/>
      <c r="M26" s="562"/>
      <c r="N26" s="562"/>
      <c r="O26" s="562"/>
      <c r="P26" s="562"/>
      <c r="Q26" s="562"/>
      <c r="R26" s="562"/>
      <c r="S26" s="562"/>
      <c r="T26" s="562"/>
      <c r="U26" s="562"/>
      <c r="V26" s="562"/>
      <c r="W26" s="562"/>
      <c r="X26" s="562"/>
      <c r="Y26" s="562"/>
      <c r="Z26" s="562"/>
      <c r="AA26" s="563"/>
      <c r="AB26" s="22"/>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22"/>
    </row>
    <row r="28" spans="2:28" ht="53.25" customHeight="1" thickBot="1" x14ac:dyDescent="0.25">
      <c r="B28" s="14"/>
      <c r="C28" s="558" t="s">
        <v>32</v>
      </c>
      <c r="D28" s="559"/>
      <c r="E28" s="559"/>
      <c r="F28" s="559"/>
      <c r="G28" s="559"/>
      <c r="H28" s="560"/>
      <c r="I28" s="922">
        <v>0.79</v>
      </c>
      <c r="J28" s="970"/>
      <c r="K28" s="565" t="s">
        <v>33</v>
      </c>
      <c r="L28" s="566"/>
      <c r="M28" s="566"/>
      <c r="N28" s="567"/>
      <c r="O28" s="571" t="s">
        <v>34</v>
      </c>
      <c r="P28" s="572"/>
      <c r="Q28" s="572"/>
      <c r="R28" s="573"/>
      <c r="S28" s="213" t="s">
        <v>94</v>
      </c>
      <c r="T28" s="572" t="s">
        <v>35</v>
      </c>
      <c r="U28" s="572"/>
      <c r="V28" s="573"/>
      <c r="W28" s="49"/>
      <c r="X28" s="571" t="s">
        <v>37</v>
      </c>
      <c r="Y28" s="572"/>
      <c r="Z28" s="573"/>
      <c r="AA28" s="214"/>
      <c r="AB28" s="22"/>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22"/>
    </row>
    <row r="30" spans="2:28" ht="15" customHeight="1"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22"/>
    </row>
    <row r="31" spans="2:28" ht="14.25" customHeight="1"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22"/>
    </row>
    <row r="32" spans="2:28" ht="15" customHeight="1" thickBot="1" x14ac:dyDescent="0.25">
      <c r="B32" s="14"/>
      <c r="C32" s="547"/>
      <c r="D32" s="548"/>
      <c r="E32" s="548"/>
      <c r="F32" s="548"/>
      <c r="G32" s="548"/>
      <c r="H32" s="548"/>
      <c r="I32" s="548"/>
      <c r="J32" s="549"/>
      <c r="K32" s="537">
        <v>0</v>
      </c>
      <c r="L32" s="538"/>
      <c r="M32" s="538"/>
      <c r="N32" s="538"/>
      <c r="O32" s="538">
        <v>69</v>
      </c>
      <c r="P32" s="538"/>
      <c r="Q32" s="538"/>
      <c r="R32" s="538"/>
      <c r="S32" s="538">
        <v>70</v>
      </c>
      <c r="T32" s="538"/>
      <c r="U32" s="538">
        <v>82</v>
      </c>
      <c r="V32" s="538"/>
      <c r="W32" s="538"/>
      <c r="X32" s="538">
        <v>83</v>
      </c>
      <c r="Y32" s="538"/>
      <c r="Z32" s="538">
        <v>100</v>
      </c>
      <c r="AA32" s="540"/>
      <c r="AB32" s="22"/>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22"/>
    </row>
    <row r="34" spans="2:28"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22"/>
    </row>
    <row r="35" spans="2:28" s="21" customFormat="1" ht="32.25" customHeight="1" thickBot="1" x14ac:dyDescent="0.25">
      <c r="B35" s="20"/>
      <c r="C35" s="877" t="s">
        <v>45</v>
      </c>
      <c r="D35" s="878"/>
      <c r="E35" s="878"/>
      <c r="F35" s="878"/>
      <c r="G35" s="879"/>
      <c r="H35" s="215" t="s">
        <v>390</v>
      </c>
      <c r="I35" s="215" t="s">
        <v>391</v>
      </c>
      <c r="J35" s="216" t="s">
        <v>98</v>
      </c>
      <c r="K35" s="974" t="s">
        <v>49</v>
      </c>
      <c r="L35" s="975"/>
      <c r="M35" s="975"/>
      <c r="N35" s="975"/>
      <c r="O35" s="975"/>
      <c r="P35" s="975"/>
      <c r="Q35" s="975"/>
      <c r="R35" s="975"/>
      <c r="S35" s="975"/>
      <c r="T35" s="975"/>
      <c r="U35" s="975"/>
      <c r="V35" s="975"/>
      <c r="W35" s="975"/>
      <c r="X35" s="975"/>
      <c r="Y35" s="975"/>
      <c r="Z35" s="975"/>
      <c r="AA35" s="976"/>
      <c r="AB35" s="22"/>
    </row>
    <row r="36" spans="2:28" s="21" customFormat="1" ht="42.75" customHeight="1" x14ac:dyDescent="0.2">
      <c r="B36" s="20"/>
      <c r="C36" s="861" t="s">
        <v>99</v>
      </c>
      <c r="D36" s="862"/>
      <c r="E36" s="862"/>
      <c r="F36" s="862"/>
      <c r="G36" s="863"/>
      <c r="H36" s="159">
        <v>12</v>
      </c>
      <c r="I36" s="159">
        <v>22</v>
      </c>
      <c r="J36" s="160">
        <f>+H36/I36</f>
        <v>0.54545454545454541</v>
      </c>
      <c r="K36" s="977" t="s">
        <v>392</v>
      </c>
      <c r="L36" s="978"/>
      <c r="M36" s="978"/>
      <c r="N36" s="978"/>
      <c r="O36" s="978"/>
      <c r="P36" s="978"/>
      <c r="Q36" s="978"/>
      <c r="R36" s="978"/>
      <c r="S36" s="978"/>
      <c r="T36" s="978"/>
      <c r="U36" s="978"/>
      <c r="V36" s="978"/>
      <c r="W36" s="978"/>
      <c r="X36" s="978"/>
      <c r="Y36" s="978"/>
      <c r="Z36" s="978"/>
      <c r="AA36" s="979"/>
      <c r="AB36" s="22"/>
    </row>
    <row r="37" spans="2:28" s="21" customFormat="1" ht="42.75" customHeight="1" x14ac:dyDescent="0.2">
      <c r="B37" s="20"/>
      <c r="C37" s="861" t="s">
        <v>110</v>
      </c>
      <c r="D37" s="862"/>
      <c r="E37" s="862"/>
      <c r="F37" s="862"/>
      <c r="G37" s="863"/>
      <c r="H37" s="161">
        <v>12</v>
      </c>
      <c r="I37" s="161">
        <v>25</v>
      </c>
      <c r="J37" s="160">
        <f>+H37/I37</f>
        <v>0.48</v>
      </c>
      <c r="K37" s="971" t="s">
        <v>393</v>
      </c>
      <c r="L37" s="972"/>
      <c r="M37" s="972"/>
      <c r="N37" s="972"/>
      <c r="O37" s="972"/>
      <c r="P37" s="972"/>
      <c r="Q37" s="972"/>
      <c r="R37" s="972"/>
      <c r="S37" s="972"/>
      <c r="T37" s="972"/>
      <c r="U37" s="972"/>
      <c r="V37" s="972"/>
      <c r="W37" s="972"/>
      <c r="X37" s="972"/>
      <c r="Y37" s="972"/>
      <c r="Z37" s="972"/>
      <c r="AA37" s="973"/>
      <c r="AB37" s="22"/>
    </row>
    <row r="38" spans="2:28" s="21" customFormat="1" ht="42.75" customHeight="1" x14ac:dyDescent="0.2">
      <c r="B38" s="20"/>
      <c r="C38" s="861" t="s">
        <v>394</v>
      </c>
      <c r="D38" s="862"/>
      <c r="E38" s="862"/>
      <c r="F38" s="862"/>
      <c r="G38" s="863"/>
      <c r="H38" s="161"/>
      <c r="I38" s="161"/>
      <c r="J38" s="160" t="e">
        <f>+H38/I38</f>
        <v>#DIV/0!</v>
      </c>
      <c r="K38" s="980"/>
      <c r="L38" s="981"/>
      <c r="M38" s="981"/>
      <c r="N38" s="981"/>
      <c r="O38" s="981"/>
      <c r="P38" s="981"/>
      <c r="Q38" s="981"/>
      <c r="R38" s="981"/>
      <c r="S38" s="981"/>
      <c r="T38" s="981"/>
      <c r="U38" s="981"/>
      <c r="V38" s="981"/>
      <c r="W38" s="981"/>
      <c r="X38" s="981"/>
      <c r="Y38" s="981"/>
      <c r="Z38" s="981"/>
      <c r="AA38" s="982"/>
      <c r="AB38" s="22"/>
    </row>
    <row r="39" spans="2:28" s="21" customFormat="1" ht="42.75" customHeight="1" thickBot="1" x14ac:dyDescent="0.25">
      <c r="B39" s="20"/>
      <c r="C39" s="861" t="s">
        <v>395</v>
      </c>
      <c r="D39" s="862"/>
      <c r="E39" s="862"/>
      <c r="F39" s="862"/>
      <c r="G39" s="863"/>
      <c r="H39" s="161"/>
      <c r="I39" s="161"/>
      <c r="J39" s="160" t="e">
        <f>+H39/I39</f>
        <v>#DIV/0!</v>
      </c>
      <c r="K39" s="980"/>
      <c r="L39" s="981"/>
      <c r="M39" s="981"/>
      <c r="N39" s="981"/>
      <c r="O39" s="981"/>
      <c r="P39" s="981"/>
      <c r="Q39" s="981"/>
      <c r="R39" s="981"/>
      <c r="S39" s="981"/>
      <c r="T39" s="981"/>
      <c r="U39" s="981"/>
      <c r="V39" s="981"/>
      <c r="W39" s="981"/>
      <c r="X39" s="981"/>
      <c r="Y39" s="981"/>
      <c r="Z39" s="981"/>
      <c r="AA39" s="982"/>
      <c r="AB39" s="22"/>
    </row>
    <row r="40" spans="2:28" s="21" customFormat="1" ht="15.75" customHeight="1" thickBot="1" x14ac:dyDescent="0.3">
      <c r="B40" s="20"/>
      <c r="C40" s="908" t="s">
        <v>68</v>
      </c>
      <c r="D40" s="909"/>
      <c r="E40" s="909"/>
      <c r="F40" s="909"/>
      <c r="G40" s="910"/>
      <c r="H40" s="217">
        <f>SUM(H36:H39)</f>
        <v>24</v>
      </c>
      <c r="I40" s="217">
        <f>SUM(I36:I39)</f>
        <v>47</v>
      </c>
      <c r="J40" s="218">
        <f>+H40/I40</f>
        <v>0.51063829787234039</v>
      </c>
      <c r="K40" s="911"/>
      <c r="L40" s="912"/>
      <c r="M40" s="912"/>
      <c r="N40" s="912"/>
      <c r="O40" s="912"/>
      <c r="P40" s="912"/>
      <c r="Q40" s="912"/>
      <c r="R40" s="912"/>
      <c r="S40" s="912"/>
      <c r="T40" s="912"/>
      <c r="U40" s="912"/>
      <c r="V40" s="912"/>
      <c r="W40" s="912"/>
      <c r="X40" s="912"/>
      <c r="Y40" s="912"/>
      <c r="Z40" s="912"/>
      <c r="AA40" s="913"/>
      <c r="AB40" s="22"/>
    </row>
    <row r="41" spans="2:28" s="21" customFormat="1" ht="5.25" customHeigh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22"/>
    </row>
    <row r="42" spans="2:28"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22"/>
    </row>
    <row r="43" spans="2:28"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22"/>
    </row>
    <row r="44" spans="2:28"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22"/>
    </row>
    <row r="45" spans="2:28" x14ac:dyDescent="0.2">
      <c r="B45" s="14"/>
      <c r="C45" s="890" t="s">
        <v>396</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22"/>
    </row>
    <row r="46" spans="2:28"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22"/>
    </row>
    <row r="47" spans="2:28"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22"/>
    </row>
    <row r="48" spans="2:28"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22"/>
    </row>
    <row r="49" spans="2:28"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22"/>
    </row>
    <row r="50" spans="2:28"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22"/>
    </row>
    <row r="51" spans="2:28"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22"/>
    </row>
    <row r="52" spans="2:28"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22"/>
    </row>
    <row r="53" spans="2:28"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22"/>
    </row>
    <row r="54" spans="2:28"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22"/>
    </row>
    <row r="55" spans="2:28"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22"/>
    </row>
    <row r="56" spans="2:28"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22"/>
    </row>
    <row r="57" spans="2:28"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22"/>
    </row>
    <row r="58" spans="2:28"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28"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28" ht="15.75" x14ac:dyDescent="0.2">
      <c r="B60" s="41"/>
      <c r="C60" s="899" t="s">
        <v>45</v>
      </c>
      <c r="D60" s="900"/>
      <c r="E60" s="900"/>
      <c r="F60" s="900"/>
      <c r="G60" s="900"/>
      <c r="H60" s="986" t="s">
        <v>71</v>
      </c>
      <c r="I60" s="987"/>
      <c r="J60" s="987" t="s">
        <v>72</v>
      </c>
      <c r="K60" s="987"/>
      <c r="L60" s="987"/>
      <c r="M60" s="987"/>
      <c r="N60" s="987" t="s">
        <v>106</v>
      </c>
      <c r="O60" s="987"/>
      <c r="P60" s="987"/>
      <c r="Q60" s="987"/>
      <c r="R60" s="987"/>
      <c r="S60" s="987"/>
      <c r="T60" s="987"/>
      <c r="U60" s="987"/>
      <c r="V60" s="992" t="s">
        <v>74</v>
      </c>
      <c r="W60" s="992"/>
      <c r="X60" s="992"/>
      <c r="Y60" s="992"/>
      <c r="Z60" s="992"/>
      <c r="AA60" s="993"/>
      <c r="AB60" s="42"/>
    </row>
    <row r="61" spans="2:28" ht="15.75" x14ac:dyDescent="0.2">
      <c r="B61" s="43"/>
      <c r="C61" s="902"/>
      <c r="D61" s="903"/>
      <c r="E61" s="903"/>
      <c r="F61" s="903"/>
      <c r="G61" s="903"/>
      <c r="H61" s="988"/>
      <c r="I61" s="989"/>
      <c r="J61" s="989"/>
      <c r="K61" s="989"/>
      <c r="L61" s="989"/>
      <c r="M61" s="989"/>
      <c r="N61" s="989"/>
      <c r="O61" s="989"/>
      <c r="P61" s="989"/>
      <c r="Q61" s="989"/>
      <c r="R61" s="989"/>
      <c r="S61" s="989"/>
      <c r="T61" s="989"/>
      <c r="U61" s="989"/>
      <c r="V61" s="994"/>
      <c r="W61" s="994"/>
      <c r="X61" s="994"/>
      <c r="Y61" s="994"/>
      <c r="Z61" s="994"/>
      <c r="AA61" s="995"/>
      <c r="AB61" s="42"/>
    </row>
    <row r="62" spans="2:28" ht="16.5" thickBot="1" x14ac:dyDescent="0.25">
      <c r="B62" s="43"/>
      <c r="C62" s="902"/>
      <c r="D62" s="903"/>
      <c r="E62" s="903"/>
      <c r="F62" s="903"/>
      <c r="G62" s="903"/>
      <c r="H62" s="990"/>
      <c r="I62" s="991"/>
      <c r="J62" s="991"/>
      <c r="K62" s="991"/>
      <c r="L62" s="991"/>
      <c r="M62" s="991"/>
      <c r="N62" s="991"/>
      <c r="O62" s="991"/>
      <c r="P62" s="991"/>
      <c r="Q62" s="991"/>
      <c r="R62" s="991"/>
      <c r="S62" s="991"/>
      <c r="T62" s="991"/>
      <c r="U62" s="991"/>
      <c r="V62" s="996"/>
      <c r="W62" s="996"/>
      <c r="X62" s="996"/>
      <c r="Y62" s="996"/>
      <c r="Z62" s="996"/>
      <c r="AA62" s="997"/>
      <c r="AB62" s="42"/>
    </row>
    <row r="63" spans="2:28" s="221" customFormat="1" ht="48.75" customHeight="1" x14ac:dyDescent="0.25">
      <c r="B63" s="219"/>
      <c r="C63" s="1008" t="s">
        <v>99</v>
      </c>
      <c r="D63" s="1009"/>
      <c r="E63" s="1009"/>
      <c r="F63" s="1009"/>
      <c r="G63" s="1010"/>
      <c r="H63" s="1011">
        <v>0.92600000000000005</v>
      </c>
      <c r="I63" s="1012"/>
      <c r="J63" s="1013">
        <f>+J36</f>
        <v>0.54545454545454541</v>
      </c>
      <c r="K63" s="1012"/>
      <c r="L63" s="1012"/>
      <c r="M63" s="1012"/>
      <c r="N63" s="1004" t="s">
        <v>397</v>
      </c>
      <c r="O63" s="1005"/>
      <c r="P63" s="1005"/>
      <c r="Q63" s="1005"/>
      <c r="R63" s="1005"/>
      <c r="S63" s="1005"/>
      <c r="T63" s="1005"/>
      <c r="U63" s="1006"/>
      <c r="V63" s="1004" t="s">
        <v>398</v>
      </c>
      <c r="W63" s="1005"/>
      <c r="X63" s="1005"/>
      <c r="Y63" s="1005"/>
      <c r="Z63" s="1005"/>
      <c r="AA63" s="1007"/>
      <c r="AB63" s="220"/>
    </row>
    <row r="64" spans="2:28" s="221" customFormat="1" ht="48.75" customHeight="1" x14ac:dyDescent="0.25">
      <c r="B64" s="219"/>
      <c r="C64" s="998" t="s">
        <v>110</v>
      </c>
      <c r="D64" s="999"/>
      <c r="E64" s="999"/>
      <c r="F64" s="999"/>
      <c r="G64" s="1000"/>
      <c r="H64" s="1001">
        <v>0.81499999999999995</v>
      </c>
      <c r="I64" s="1002"/>
      <c r="J64" s="1003">
        <f>+J37</f>
        <v>0.48</v>
      </c>
      <c r="K64" s="1002"/>
      <c r="L64" s="1002"/>
      <c r="M64" s="1002"/>
      <c r="N64" s="1004" t="s">
        <v>397</v>
      </c>
      <c r="O64" s="1005"/>
      <c r="P64" s="1005"/>
      <c r="Q64" s="1005"/>
      <c r="R64" s="1005"/>
      <c r="S64" s="1005"/>
      <c r="T64" s="1005"/>
      <c r="U64" s="1006"/>
      <c r="V64" s="1004" t="s">
        <v>398</v>
      </c>
      <c r="W64" s="1005"/>
      <c r="X64" s="1005"/>
      <c r="Y64" s="1005"/>
      <c r="Z64" s="1005"/>
      <c r="AA64" s="1007"/>
      <c r="AB64" s="220"/>
    </row>
    <row r="65" spans="2:28" s="221" customFormat="1" ht="48.75" customHeight="1" x14ac:dyDescent="0.25">
      <c r="B65" s="219"/>
      <c r="C65" s="998" t="s">
        <v>394</v>
      </c>
      <c r="D65" s="999"/>
      <c r="E65" s="999"/>
      <c r="F65" s="999"/>
      <c r="G65" s="1000"/>
      <c r="H65" s="1001">
        <v>0.84</v>
      </c>
      <c r="I65" s="1002"/>
      <c r="J65" s="1002"/>
      <c r="K65" s="1002"/>
      <c r="L65" s="1002"/>
      <c r="M65" s="1002"/>
      <c r="N65" s="1020"/>
      <c r="O65" s="1021"/>
      <c r="P65" s="1021"/>
      <c r="Q65" s="1021"/>
      <c r="R65" s="1021"/>
      <c r="S65" s="1021"/>
      <c r="T65" s="1021"/>
      <c r="U65" s="1022"/>
      <c r="V65" s="1020"/>
      <c r="W65" s="1021"/>
      <c r="X65" s="1021"/>
      <c r="Y65" s="1021"/>
      <c r="Z65" s="1021"/>
      <c r="AA65" s="1023"/>
      <c r="AB65" s="220"/>
    </row>
    <row r="66" spans="2:28" s="221" customFormat="1" ht="48.75" customHeight="1" thickBot="1" x14ac:dyDescent="0.3">
      <c r="B66" s="219"/>
      <c r="C66" s="1014" t="s">
        <v>395</v>
      </c>
      <c r="D66" s="1015"/>
      <c r="E66" s="1015"/>
      <c r="F66" s="1015"/>
      <c r="G66" s="1016"/>
      <c r="H66" s="1017">
        <v>1</v>
      </c>
      <c r="I66" s="612"/>
      <c r="J66" s="612"/>
      <c r="K66" s="612"/>
      <c r="L66" s="612"/>
      <c r="M66" s="612"/>
      <c r="N66" s="1018"/>
      <c r="O66" s="625"/>
      <c r="P66" s="625"/>
      <c r="Q66" s="625"/>
      <c r="R66" s="625"/>
      <c r="S66" s="625"/>
      <c r="T66" s="625"/>
      <c r="U66" s="1019"/>
      <c r="V66" s="1018"/>
      <c r="W66" s="625"/>
      <c r="X66" s="625"/>
      <c r="Y66" s="625"/>
      <c r="Z66" s="625"/>
      <c r="AA66" s="626"/>
      <c r="AB66" s="220"/>
    </row>
    <row r="67" spans="2:28" x14ac:dyDescent="0.2">
      <c r="B67" s="45"/>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46"/>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P75"/>
  <sheetViews>
    <sheetView workbookViewId="0">
      <selection sqref="A1:XFD1048576"/>
    </sheetView>
  </sheetViews>
  <sheetFormatPr baseColWidth="10" defaultColWidth="3.7109375" defaultRowHeight="14.25" x14ac:dyDescent="0.2"/>
  <cols>
    <col min="1" max="1" width="3.7109375" style="405"/>
    <col min="2" max="2" width="2.85546875" style="405" customWidth="1"/>
    <col min="3" max="6" width="2.7109375" style="405" customWidth="1"/>
    <col min="7" max="7" width="4.28515625" style="405" customWidth="1"/>
    <col min="8" max="8" width="19.5703125" style="405" customWidth="1"/>
    <col min="9" max="9" width="18.140625" style="405" customWidth="1"/>
    <col min="10" max="10" width="15" style="405" customWidth="1"/>
    <col min="11" max="12" width="3.42578125" style="405" customWidth="1"/>
    <col min="13" max="15" width="2.7109375" style="405" customWidth="1"/>
    <col min="16" max="16" width="3.42578125" style="405" customWidth="1"/>
    <col min="17" max="17" width="3.5703125" style="405" customWidth="1"/>
    <col min="18" max="18" width="3.7109375" style="405"/>
    <col min="19" max="19" width="3.28515625" style="405" customWidth="1"/>
    <col min="20" max="20" width="7.42578125" style="405" customWidth="1"/>
    <col min="21" max="21" width="3.5703125" style="405" customWidth="1"/>
    <col min="22" max="22" width="3.7109375" style="405"/>
    <col min="23" max="25" width="5" style="405" customWidth="1"/>
    <col min="26" max="26" width="6.7109375" style="405" customWidth="1"/>
    <col min="27" max="27" width="4.140625" style="405" customWidth="1"/>
    <col min="28" max="28" width="2" style="405" customWidth="1"/>
    <col min="29" max="32" width="3.7109375" style="405"/>
    <col min="33" max="33" width="68.140625" style="405" customWidth="1"/>
    <col min="34" max="38" width="12.28515625" style="405" hidden="1" customWidth="1"/>
    <col min="39" max="39" width="13.140625" style="405" customWidth="1"/>
    <col min="40" max="40" width="30.7109375" style="405" customWidth="1"/>
    <col min="41" max="41" width="24.5703125" style="405" customWidth="1"/>
    <col min="42" max="42" width="16.85546875" style="405" customWidth="1"/>
    <col min="43" max="16384" width="3.7109375" style="405"/>
  </cols>
  <sheetData>
    <row r="1" spans="2:28" ht="15" thickBot="1" x14ac:dyDescent="0.25">
      <c r="B1" s="1"/>
      <c r="C1" s="1"/>
      <c r="D1" s="1"/>
      <c r="E1" s="1"/>
      <c r="F1" s="1"/>
    </row>
    <row r="2" spans="2:28" ht="15.75" x14ac:dyDescent="0.2">
      <c r="B2" s="633"/>
      <c r="C2" s="634"/>
      <c r="D2" s="634"/>
      <c r="E2" s="634"/>
      <c r="F2" s="634"/>
      <c r="G2" s="634"/>
      <c r="H2" s="639" t="s">
        <v>0</v>
      </c>
      <c r="I2" s="639"/>
      <c r="J2" s="639"/>
      <c r="K2" s="639"/>
      <c r="L2" s="639"/>
      <c r="M2" s="639"/>
      <c r="N2" s="639"/>
      <c r="O2" s="639"/>
      <c r="P2" s="639"/>
      <c r="Q2" s="639"/>
      <c r="R2" s="639"/>
      <c r="S2" s="639"/>
      <c r="T2" s="639"/>
      <c r="U2" s="639"/>
      <c r="V2" s="639"/>
      <c r="W2" s="639"/>
      <c r="X2" s="639"/>
      <c r="Y2" s="639"/>
      <c r="Z2" s="639"/>
      <c r="AA2" s="639"/>
      <c r="AB2" s="640"/>
    </row>
    <row r="3" spans="2:28" ht="15" x14ac:dyDescent="0.2">
      <c r="B3" s="635"/>
      <c r="C3" s="636"/>
      <c r="D3" s="636"/>
      <c r="E3" s="636"/>
      <c r="F3" s="636"/>
      <c r="G3" s="636"/>
      <c r="H3" s="641" t="s">
        <v>1</v>
      </c>
      <c r="I3" s="641"/>
      <c r="J3" s="641"/>
      <c r="K3" s="641"/>
      <c r="L3" s="641"/>
      <c r="M3" s="641"/>
      <c r="N3" s="641"/>
      <c r="O3" s="641"/>
      <c r="P3" s="641" t="s">
        <v>2</v>
      </c>
      <c r="Q3" s="641"/>
      <c r="R3" s="641"/>
      <c r="S3" s="641"/>
      <c r="T3" s="641"/>
      <c r="U3" s="641"/>
      <c r="V3" s="641"/>
      <c r="W3" s="641"/>
      <c r="X3" s="641"/>
      <c r="Y3" s="641"/>
      <c r="Z3" s="641"/>
      <c r="AA3" s="641"/>
      <c r="AB3" s="642"/>
    </row>
    <row r="4" spans="2:28" ht="15.75" thickBot="1" x14ac:dyDescent="0.25">
      <c r="B4" s="637"/>
      <c r="C4" s="638"/>
      <c r="D4" s="638"/>
      <c r="E4" s="638"/>
      <c r="F4" s="638"/>
      <c r="G4" s="638"/>
      <c r="H4" s="643" t="s">
        <v>3</v>
      </c>
      <c r="I4" s="643"/>
      <c r="J4" s="643"/>
      <c r="K4" s="643"/>
      <c r="L4" s="643"/>
      <c r="M4" s="643"/>
      <c r="N4" s="643"/>
      <c r="O4" s="643"/>
      <c r="P4" s="643"/>
      <c r="Q4" s="643"/>
      <c r="R4" s="643"/>
      <c r="S4" s="643"/>
      <c r="T4" s="643"/>
      <c r="U4" s="643"/>
      <c r="V4" s="643"/>
      <c r="W4" s="643"/>
      <c r="X4" s="643"/>
      <c r="Y4" s="643"/>
      <c r="Z4" s="643"/>
      <c r="AA4" s="643"/>
      <c r="AB4" s="644"/>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x14ac:dyDescent="0.2">
      <c r="B7" s="9"/>
      <c r="C7" s="599" t="s">
        <v>4</v>
      </c>
      <c r="D7" s="600"/>
      <c r="E7" s="600"/>
      <c r="F7" s="600"/>
      <c r="G7" s="600"/>
      <c r="H7" s="601"/>
      <c r="I7" s="773" t="s">
        <v>1017</v>
      </c>
      <c r="J7" s="774"/>
      <c r="K7" s="774"/>
      <c r="L7" s="774"/>
      <c r="M7" s="774"/>
      <c r="N7" s="774"/>
      <c r="O7" s="774"/>
      <c r="P7" s="774"/>
      <c r="Q7" s="774"/>
      <c r="R7" s="774"/>
      <c r="S7" s="774"/>
      <c r="T7" s="774"/>
      <c r="U7" s="774"/>
      <c r="V7" s="774"/>
      <c r="W7" s="774"/>
      <c r="X7" s="774"/>
      <c r="Y7" s="774"/>
      <c r="Z7" s="774"/>
      <c r="AA7" s="775"/>
      <c r="AB7" s="10"/>
    </row>
    <row r="8" spans="2:28" ht="15.75" thickBot="1" x14ac:dyDescent="0.25">
      <c r="B8" s="9"/>
      <c r="C8" s="602"/>
      <c r="D8" s="603"/>
      <c r="E8" s="603"/>
      <c r="F8" s="603"/>
      <c r="G8" s="603"/>
      <c r="H8" s="604"/>
      <c r="I8" s="776"/>
      <c r="J8" s="777"/>
      <c r="K8" s="777"/>
      <c r="L8" s="777"/>
      <c r="M8" s="777"/>
      <c r="N8" s="777"/>
      <c r="O8" s="777"/>
      <c r="P8" s="777"/>
      <c r="Q8" s="777"/>
      <c r="R8" s="777"/>
      <c r="S8" s="777"/>
      <c r="T8" s="777"/>
      <c r="U8" s="777"/>
      <c r="V8" s="777"/>
      <c r="W8" s="777"/>
      <c r="X8" s="777"/>
      <c r="Y8" s="777"/>
      <c r="Z8" s="777"/>
      <c r="AA8" s="778"/>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75" thickBot="1" x14ac:dyDescent="0.25">
      <c r="B10" s="9"/>
      <c r="C10" s="599" t="s">
        <v>6</v>
      </c>
      <c r="D10" s="600"/>
      <c r="E10" s="600"/>
      <c r="F10" s="600"/>
      <c r="G10" s="600"/>
      <c r="H10" s="601"/>
      <c r="I10" s="614" t="s">
        <v>1018</v>
      </c>
      <c r="J10" s="615"/>
      <c r="K10" s="615"/>
      <c r="L10" s="615"/>
      <c r="M10" s="615"/>
      <c r="N10" s="615"/>
      <c r="O10" s="615"/>
      <c r="P10" s="615"/>
      <c r="Q10" s="616"/>
      <c r="R10" s="620" t="s">
        <v>8</v>
      </c>
      <c r="S10" s="621"/>
      <c r="T10" s="621"/>
      <c r="U10" s="622"/>
      <c r="V10" s="574" t="s">
        <v>9</v>
      </c>
      <c r="W10" s="575"/>
      <c r="X10" s="575"/>
      <c r="Y10" s="575"/>
      <c r="Z10" s="575"/>
      <c r="AA10" s="576"/>
      <c r="AB10" s="10"/>
    </row>
    <row r="11" spans="2:28" ht="15.75" thickBot="1" x14ac:dyDescent="0.25">
      <c r="B11" s="9"/>
      <c r="C11" s="602"/>
      <c r="D11" s="603"/>
      <c r="E11" s="603"/>
      <c r="F11" s="603"/>
      <c r="G11" s="603"/>
      <c r="H11" s="604"/>
      <c r="I11" s="617"/>
      <c r="J11" s="618"/>
      <c r="K11" s="618"/>
      <c r="L11" s="618"/>
      <c r="M11" s="618"/>
      <c r="N11" s="618"/>
      <c r="O11" s="618"/>
      <c r="P11" s="618"/>
      <c r="Q11" s="619"/>
      <c r="R11" s="564" t="s">
        <v>1019</v>
      </c>
      <c r="S11" s="623"/>
      <c r="T11" s="623"/>
      <c r="U11" s="624"/>
      <c r="V11" s="598" t="s">
        <v>252</v>
      </c>
      <c r="W11" s="625"/>
      <c r="X11" s="625"/>
      <c r="Y11" s="625"/>
      <c r="Z11" s="625"/>
      <c r="AA11" s="62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401"/>
    </row>
    <row r="13" spans="2:28" ht="15" x14ac:dyDescent="0.2">
      <c r="B13" s="14"/>
      <c r="C13" s="599" t="s">
        <v>11</v>
      </c>
      <c r="D13" s="600"/>
      <c r="E13" s="600"/>
      <c r="F13" s="600"/>
      <c r="G13" s="600"/>
      <c r="H13" s="601"/>
      <c r="I13" s="657" t="s">
        <v>1020</v>
      </c>
      <c r="J13" s="658"/>
      <c r="K13" s="658"/>
      <c r="L13" s="658"/>
      <c r="M13" s="658"/>
      <c r="N13" s="658"/>
      <c r="O13" s="658"/>
      <c r="P13" s="658"/>
      <c r="Q13" s="658"/>
      <c r="R13" s="658"/>
      <c r="S13" s="659"/>
      <c r="T13" s="599" t="s">
        <v>13</v>
      </c>
      <c r="U13" s="600"/>
      <c r="V13" s="600"/>
      <c r="W13" s="600"/>
      <c r="X13" s="600"/>
      <c r="Y13" s="600"/>
      <c r="Z13" s="600"/>
      <c r="AA13" s="601"/>
      <c r="AB13" s="401"/>
    </row>
    <row r="14" spans="2:28" ht="15" thickBot="1" x14ac:dyDescent="0.25">
      <c r="B14" s="14"/>
      <c r="C14" s="602"/>
      <c r="D14" s="603"/>
      <c r="E14" s="603"/>
      <c r="F14" s="603"/>
      <c r="G14" s="603"/>
      <c r="H14" s="604"/>
      <c r="I14" s="660"/>
      <c r="J14" s="661"/>
      <c r="K14" s="661"/>
      <c r="L14" s="661"/>
      <c r="M14" s="661"/>
      <c r="N14" s="661"/>
      <c r="O14" s="661"/>
      <c r="P14" s="661"/>
      <c r="Q14" s="661"/>
      <c r="R14" s="661"/>
      <c r="S14" s="662"/>
      <c r="T14" s="611" t="s">
        <v>81</v>
      </c>
      <c r="U14" s="612"/>
      <c r="V14" s="612"/>
      <c r="W14" s="612"/>
      <c r="X14" s="612"/>
      <c r="Y14" s="612"/>
      <c r="Z14" s="612"/>
      <c r="AA14" s="613"/>
      <c r="AB14" s="401"/>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401"/>
    </row>
    <row r="16" spans="2:28" ht="35.25" customHeight="1" thickBot="1" x14ac:dyDescent="0.25">
      <c r="B16" s="14"/>
      <c r="C16" s="558" t="s">
        <v>15</v>
      </c>
      <c r="D16" s="559"/>
      <c r="E16" s="559"/>
      <c r="F16" s="559"/>
      <c r="G16" s="559"/>
      <c r="H16" s="560"/>
      <c r="I16" s="561" t="s">
        <v>1021</v>
      </c>
      <c r="J16" s="562"/>
      <c r="K16" s="562"/>
      <c r="L16" s="562"/>
      <c r="M16" s="562"/>
      <c r="N16" s="562"/>
      <c r="O16" s="562"/>
      <c r="P16" s="562"/>
      <c r="Q16" s="562"/>
      <c r="R16" s="562"/>
      <c r="S16" s="562"/>
      <c r="T16" s="562"/>
      <c r="U16" s="562"/>
      <c r="V16" s="562"/>
      <c r="W16" s="562"/>
      <c r="X16" s="562"/>
      <c r="Y16" s="562"/>
      <c r="Z16" s="562"/>
      <c r="AA16" s="563"/>
      <c r="AB16" s="401"/>
    </row>
    <row r="17" spans="2:28" ht="15.75"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401"/>
    </row>
    <row r="18" spans="2:28" ht="94.5" customHeight="1" thickBot="1" x14ac:dyDescent="0.25">
      <c r="B18" s="14"/>
      <c r="C18" s="558" t="s">
        <v>17</v>
      </c>
      <c r="D18" s="559"/>
      <c r="E18" s="559"/>
      <c r="F18" s="559"/>
      <c r="G18" s="559"/>
      <c r="H18" s="560"/>
      <c r="I18" s="561" t="s">
        <v>1022</v>
      </c>
      <c r="J18" s="562"/>
      <c r="K18" s="562"/>
      <c r="L18" s="562"/>
      <c r="M18" s="562"/>
      <c r="N18" s="562"/>
      <c r="O18" s="562"/>
      <c r="P18" s="562"/>
      <c r="Q18" s="562"/>
      <c r="R18" s="562"/>
      <c r="S18" s="562"/>
      <c r="T18" s="562"/>
      <c r="U18" s="562"/>
      <c r="V18" s="562"/>
      <c r="W18" s="562"/>
      <c r="X18" s="562"/>
      <c r="Y18" s="562"/>
      <c r="Z18" s="562"/>
      <c r="AA18" s="563"/>
      <c r="AB18" s="401"/>
    </row>
    <row r="19" spans="2:28" ht="15.75"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401"/>
    </row>
    <row r="20" spans="2:28" ht="15" x14ac:dyDescent="0.2">
      <c r="B20" s="14"/>
      <c r="C20" s="583" t="s">
        <v>19</v>
      </c>
      <c r="D20" s="584"/>
      <c r="E20" s="584"/>
      <c r="F20" s="584"/>
      <c r="G20" s="584"/>
      <c r="H20" s="585"/>
      <c r="I20" s="589" t="s">
        <v>1023</v>
      </c>
      <c r="J20" s="590"/>
      <c r="K20" s="590"/>
      <c r="L20" s="591"/>
      <c r="M20" s="574" t="s">
        <v>21</v>
      </c>
      <c r="N20" s="575"/>
      <c r="O20" s="575"/>
      <c r="P20" s="575"/>
      <c r="Q20" s="575"/>
      <c r="R20" s="575"/>
      <c r="S20" s="576"/>
      <c r="T20" s="574" t="s">
        <v>22</v>
      </c>
      <c r="U20" s="575"/>
      <c r="V20" s="575"/>
      <c r="W20" s="575"/>
      <c r="X20" s="575"/>
      <c r="Y20" s="575"/>
      <c r="Z20" s="575"/>
      <c r="AA20" s="576"/>
      <c r="AB20" s="401"/>
    </row>
    <row r="21" spans="2:28" ht="15" thickBot="1" x14ac:dyDescent="0.25">
      <c r="B21" s="14"/>
      <c r="C21" s="586"/>
      <c r="D21" s="587"/>
      <c r="E21" s="587"/>
      <c r="F21" s="587"/>
      <c r="G21" s="587"/>
      <c r="H21" s="588"/>
      <c r="I21" s="592"/>
      <c r="J21" s="593"/>
      <c r="K21" s="593"/>
      <c r="L21" s="594"/>
      <c r="M21" s="779" t="s">
        <v>213</v>
      </c>
      <c r="N21" s="780"/>
      <c r="O21" s="780"/>
      <c r="P21" s="780"/>
      <c r="Q21" s="780"/>
      <c r="R21" s="780"/>
      <c r="S21" s="781"/>
      <c r="T21" s="779" t="s">
        <v>24</v>
      </c>
      <c r="U21" s="780"/>
      <c r="V21" s="780"/>
      <c r="W21" s="780"/>
      <c r="X21" s="780"/>
      <c r="Y21" s="780"/>
      <c r="Z21" s="781"/>
      <c r="AA21" s="400"/>
      <c r="AB21" s="401"/>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401"/>
    </row>
    <row r="23" spans="2:28" ht="31.5" customHeight="1" x14ac:dyDescent="0.2">
      <c r="B23" s="14"/>
      <c r="C23" s="574" t="s">
        <v>25</v>
      </c>
      <c r="D23" s="575"/>
      <c r="E23" s="575"/>
      <c r="F23" s="575"/>
      <c r="G23" s="575"/>
      <c r="H23" s="575"/>
      <c r="I23" s="576"/>
      <c r="J23" s="574" t="s">
        <v>26</v>
      </c>
      <c r="K23" s="575"/>
      <c r="L23" s="575"/>
      <c r="M23" s="575"/>
      <c r="N23" s="575"/>
      <c r="O23" s="575"/>
      <c r="P23" s="576"/>
      <c r="Q23" s="574" t="s">
        <v>27</v>
      </c>
      <c r="R23" s="575"/>
      <c r="S23" s="575"/>
      <c r="T23" s="575"/>
      <c r="U23" s="575"/>
      <c r="V23" s="575"/>
      <c r="W23" s="575"/>
      <c r="X23" s="575"/>
      <c r="Y23" s="575"/>
      <c r="Z23" s="575"/>
      <c r="AA23" s="576"/>
      <c r="AB23" s="401"/>
    </row>
    <row r="24" spans="2:28" ht="17.25" customHeight="1" thickBot="1" x14ac:dyDescent="0.25">
      <c r="B24" s="14"/>
      <c r="C24" s="577" t="s">
        <v>1024</v>
      </c>
      <c r="D24" s="578"/>
      <c r="E24" s="578"/>
      <c r="F24" s="578"/>
      <c r="G24" s="578"/>
      <c r="H24" s="578"/>
      <c r="I24" s="579"/>
      <c r="J24" s="577" t="s">
        <v>1025</v>
      </c>
      <c r="K24" s="578"/>
      <c r="L24" s="578"/>
      <c r="M24" s="578"/>
      <c r="N24" s="578"/>
      <c r="O24" s="578"/>
      <c r="P24" s="579"/>
      <c r="Q24" s="969" t="s">
        <v>1026</v>
      </c>
      <c r="R24" s="538"/>
      <c r="S24" s="538"/>
      <c r="T24" s="538"/>
      <c r="U24" s="538"/>
      <c r="V24" s="538"/>
      <c r="W24" s="538"/>
      <c r="X24" s="538"/>
      <c r="Y24" s="538"/>
      <c r="Z24" s="538"/>
      <c r="AA24" s="540"/>
      <c r="AB24" s="401"/>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401"/>
    </row>
    <row r="26" spans="2:28" ht="15.75" thickBot="1" x14ac:dyDescent="0.25">
      <c r="B26" s="14"/>
      <c r="C26" s="558" t="s">
        <v>31</v>
      </c>
      <c r="D26" s="559"/>
      <c r="E26" s="559"/>
      <c r="F26" s="559"/>
      <c r="G26" s="559"/>
      <c r="H26" s="560"/>
      <c r="I26" s="561" t="s">
        <v>1027</v>
      </c>
      <c r="J26" s="562"/>
      <c r="K26" s="562"/>
      <c r="L26" s="562"/>
      <c r="M26" s="562"/>
      <c r="N26" s="562"/>
      <c r="O26" s="562"/>
      <c r="P26" s="562"/>
      <c r="Q26" s="562"/>
      <c r="R26" s="562"/>
      <c r="S26" s="562"/>
      <c r="T26" s="562"/>
      <c r="U26" s="562"/>
      <c r="V26" s="562"/>
      <c r="W26" s="562"/>
      <c r="X26" s="562"/>
      <c r="Y26" s="562"/>
      <c r="Z26" s="562"/>
      <c r="AA26" s="563"/>
      <c r="AB26" s="401"/>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401"/>
    </row>
    <row r="28" spans="2:28" ht="26.25" customHeight="1" thickBot="1" x14ac:dyDescent="0.25">
      <c r="B28" s="14"/>
      <c r="C28" s="558" t="s">
        <v>837</v>
      </c>
      <c r="D28" s="559"/>
      <c r="E28" s="559"/>
      <c r="F28" s="559"/>
      <c r="G28" s="559"/>
      <c r="H28" s="560"/>
      <c r="I28" s="564">
        <v>1</v>
      </c>
      <c r="J28" s="561"/>
      <c r="K28" s="565" t="s">
        <v>33</v>
      </c>
      <c r="L28" s="566"/>
      <c r="M28" s="566"/>
      <c r="N28" s="567"/>
      <c r="O28" s="568" t="s">
        <v>34</v>
      </c>
      <c r="P28" s="569"/>
      <c r="Q28" s="569"/>
      <c r="R28" s="570"/>
      <c r="S28" s="166" t="s">
        <v>94</v>
      </c>
      <c r="T28" s="569" t="s">
        <v>35</v>
      </c>
      <c r="U28" s="569"/>
      <c r="V28" s="570"/>
      <c r="W28" s="49"/>
      <c r="X28" s="571" t="s">
        <v>37</v>
      </c>
      <c r="Y28" s="572"/>
      <c r="Z28" s="573"/>
      <c r="AA28" s="50"/>
      <c r="AB28" s="401"/>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401"/>
    </row>
    <row r="30" spans="2:28" ht="15" x14ac:dyDescent="0.25">
      <c r="B30" s="14"/>
      <c r="C30" s="541" t="s">
        <v>38</v>
      </c>
      <c r="D30" s="542"/>
      <c r="E30" s="542"/>
      <c r="F30" s="542"/>
      <c r="G30" s="542"/>
      <c r="H30" s="542"/>
      <c r="I30" s="542"/>
      <c r="J30" s="543"/>
      <c r="K30" s="550" t="s">
        <v>39</v>
      </c>
      <c r="L30" s="551"/>
      <c r="M30" s="551"/>
      <c r="N30" s="551"/>
      <c r="O30" s="551"/>
      <c r="P30" s="551"/>
      <c r="Q30" s="551"/>
      <c r="R30" s="551"/>
      <c r="S30" s="552" t="s">
        <v>40</v>
      </c>
      <c r="T30" s="552"/>
      <c r="U30" s="552"/>
      <c r="V30" s="552"/>
      <c r="W30" s="552"/>
      <c r="X30" s="553" t="s">
        <v>41</v>
      </c>
      <c r="Y30" s="553"/>
      <c r="Z30" s="553"/>
      <c r="AA30" s="554"/>
      <c r="AB30" s="401"/>
    </row>
    <row r="31" spans="2:28" x14ac:dyDescent="0.2">
      <c r="B31" s="14"/>
      <c r="C31" s="544"/>
      <c r="D31" s="545"/>
      <c r="E31" s="545"/>
      <c r="F31" s="545"/>
      <c r="G31" s="545"/>
      <c r="H31" s="545"/>
      <c r="I31" s="545"/>
      <c r="J31" s="546"/>
      <c r="K31" s="555" t="s">
        <v>42</v>
      </c>
      <c r="L31" s="556"/>
      <c r="M31" s="556"/>
      <c r="N31" s="556"/>
      <c r="O31" s="556" t="s">
        <v>43</v>
      </c>
      <c r="P31" s="556"/>
      <c r="Q31" s="556"/>
      <c r="R31" s="556"/>
      <c r="S31" s="556" t="s">
        <v>42</v>
      </c>
      <c r="T31" s="556"/>
      <c r="U31" s="556" t="s">
        <v>43</v>
      </c>
      <c r="V31" s="556"/>
      <c r="W31" s="556"/>
      <c r="X31" s="556" t="s">
        <v>42</v>
      </c>
      <c r="Y31" s="556"/>
      <c r="Z31" s="556" t="s">
        <v>43</v>
      </c>
      <c r="AA31" s="557"/>
      <c r="AB31" s="401"/>
    </row>
    <row r="32" spans="2:28" ht="15" thickBot="1" x14ac:dyDescent="0.25">
      <c r="B32" s="14"/>
      <c r="C32" s="547"/>
      <c r="D32" s="548"/>
      <c r="E32" s="548"/>
      <c r="F32" s="548"/>
      <c r="G32" s="548"/>
      <c r="H32" s="548"/>
      <c r="I32" s="548"/>
      <c r="J32" s="549"/>
      <c r="K32" s="663">
        <v>0</v>
      </c>
      <c r="L32" s="538"/>
      <c r="M32" s="538"/>
      <c r="N32" s="538"/>
      <c r="O32" s="539">
        <v>0.89</v>
      </c>
      <c r="P32" s="538"/>
      <c r="Q32" s="538"/>
      <c r="R32" s="538"/>
      <c r="S32" s="539">
        <v>0.9</v>
      </c>
      <c r="T32" s="538"/>
      <c r="U32" s="539">
        <v>0.99</v>
      </c>
      <c r="V32" s="538"/>
      <c r="W32" s="538"/>
      <c r="X32" s="539">
        <v>1</v>
      </c>
      <c r="Y32" s="538"/>
      <c r="Z32" s="539">
        <v>1.1000000000000001</v>
      </c>
      <c r="AA32" s="540"/>
      <c r="AB32" s="401"/>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401"/>
    </row>
    <row r="34" spans="2:42" s="21" customFormat="1" ht="15.75" thickBot="1" x14ac:dyDescent="0.25">
      <c r="B34" s="20"/>
      <c r="C34" s="877" t="s">
        <v>44</v>
      </c>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9"/>
      <c r="AB34" s="401"/>
    </row>
    <row r="35" spans="2:42" s="21" customFormat="1" ht="60.75" thickBot="1" x14ac:dyDescent="0.25">
      <c r="B35" s="20"/>
      <c r="C35" s="877" t="s">
        <v>45</v>
      </c>
      <c r="D35" s="878"/>
      <c r="E35" s="878"/>
      <c r="F35" s="878"/>
      <c r="G35" s="879"/>
      <c r="H35" s="402" t="s">
        <v>1028</v>
      </c>
      <c r="I35" s="402" t="s">
        <v>1029</v>
      </c>
      <c r="J35" s="402" t="s">
        <v>98</v>
      </c>
      <c r="K35" s="974" t="s">
        <v>49</v>
      </c>
      <c r="L35" s="975"/>
      <c r="M35" s="975"/>
      <c r="N35" s="975"/>
      <c r="O35" s="975"/>
      <c r="P35" s="975"/>
      <c r="Q35" s="975"/>
      <c r="R35" s="975"/>
      <c r="S35" s="975"/>
      <c r="T35" s="975"/>
      <c r="U35" s="975"/>
      <c r="V35" s="975"/>
      <c r="W35" s="975"/>
      <c r="X35" s="975"/>
      <c r="Y35" s="975"/>
      <c r="Z35" s="975"/>
      <c r="AA35" s="976"/>
      <c r="AB35" s="401"/>
    </row>
    <row r="36" spans="2:42" s="21" customFormat="1" ht="208.5" customHeight="1" thickBot="1" x14ac:dyDescent="0.25">
      <c r="B36" s="20"/>
      <c r="C36" s="861" t="s">
        <v>1030</v>
      </c>
      <c r="D36" s="1024"/>
      <c r="E36" s="1024"/>
      <c r="F36" s="1024"/>
      <c r="G36" s="1025"/>
      <c r="H36" s="420">
        <v>162.5</v>
      </c>
      <c r="I36" s="258">
        <v>150</v>
      </c>
      <c r="J36" s="162">
        <f>ROUND((H36/I36),3)</f>
        <v>1.083</v>
      </c>
      <c r="K36" s="1026" t="s">
        <v>1031</v>
      </c>
      <c r="L36" s="1027"/>
      <c r="M36" s="1027"/>
      <c r="N36" s="1027"/>
      <c r="O36" s="1027"/>
      <c r="P36" s="1027"/>
      <c r="Q36" s="1027"/>
      <c r="R36" s="1027"/>
      <c r="S36" s="1027"/>
      <c r="T36" s="1027"/>
      <c r="U36" s="1027"/>
      <c r="V36" s="1027"/>
      <c r="W36" s="1027"/>
      <c r="X36" s="1027"/>
      <c r="Y36" s="1027"/>
      <c r="Z36" s="1027"/>
      <c r="AA36" s="1028"/>
      <c r="AB36" s="401"/>
    </row>
    <row r="37" spans="2:42" s="21" customFormat="1" ht="106.5" customHeight="1" thickBot="1" x14ac:dyDescent="0.25">
      <c r="B37" s="20"/>
      <c r="C37" s="861" t="s">
        <v>1032</v>
      </c>
      <c r="D37" s="1024"/>
      <c r="E37" s="1024"/>
      <c r="F37" s="1024"/>
      <c r="G37" s="1025"/>
      <c r="H37" s="421">
        <v>140.37</v>
      </c>
      <c r="I37" s="422">
        <v>140</v>
      </c>
      <c r="J37" s="162">
        <f t="shared" ref="J37:J39" si="0">ROUND((H37/I37),3)</f>
        <v>1.0029999999999999</v>
      </c>
      <c r="K37" s="1026" t="s">
        <v>1033</v>
      </c>
      <c r="L37" s="1027"/>
      <c r="M37" s="1027"/>
      <c r="N37" s="1027"/>
      <c r="O37" s="1027"/>
      <c r="P37" s="1027"/>
      <c r="Q37" s="1027"/>
      <c r="R37" s="1027"/>
      <c r="S37" s="1027"/>
      <c r="T37" s="1027"/>
      <c r="U37" s="1027"/>
      <c r="V37" s="1027"/>
      <c r="W37" s="1027"/>
      <c r="X37" s="1027"/>
      <c r="Y37" s="1027"/>
      <c r="Z37" s="1027"/>
      <c r="AA37" s="1028"/>
      <c r="AB37" s="401"/>
    </row>
    <row r="38" spans="2:42" s="21" customFormat="1" ht="15" thickBot="1" x14ac:dyDescent="0.25">
      <c r="B38" s="20"/>
      <c r="C38" s="861" t="s">
        <v>1034</v>
      </c>
      <c r="D38" s="1024"/>
      <c r="E38" s="1024"/>
      <c r="F38" s="1024"/>
      <c r="G38" s="1025"/>
      <c r="H38" s="421"/>
      <c r="I38" s="422">
        <v>90</v>
      </c>
      <c r="J38" s="162">
        <f t="shared" si="0"/>
        <v>0</v>
      </c>
      <c r="K38" s="1033"/>
      <c r="L38" s="1027"/>
      <c r="M38" s="1027"/>
      <c r="N38" s="1027"/>
      <c r="O38" s="1027"/>
      <c r="P38" s="1027"/>
      <c r="Q38" s="1027"/>
      <c r="R38" s="1027"/>
      <c r="S38" s="1027"/>
      <c r="T38" s="1027"/>
      <c r="U38" s="1027"/>
      <c r="V38" s="1027"/>
      <c r="W38" s="1027"/>
      <c r="X38" s="1027"/>
      <c r="Y38" s="1027"/>
      <c r="Z38" s="1027"/>
      <c r="AA38" s="1028"/>
      <c r="AB38" s="401"/>
      <c r="AG38" s="88"/>
    </row>
    <row r="39" spans="2:42" s="21" customFormat="1" ht="15" thickBot="1" x14ac:dyDescent="0.25">
      <c r="B39" s="20"/>
      <c r="C39" s="861" t="s">
        <v>1035</v>
      </c>
      <c r="D39" s="1024"/>
      <c r="E39" s="1024"/>
      <c r="F39" s="1024"/>
      <c r="G39" s="1025"/>
      <c r="H39" s="421"/>
      <c r="I39" s="422">
        <v>64.86</v>
      </c>
      <c r="J39" s="162">
        <f t="shared" si="0"/>
        <v>0</v>
      </c>
      <c r="K39" s="1033"/>
      <c r="L39" s="1027"/>
      <c r="M39" s="1027"/>
      <c r="N39" s="1027"/>
      <c r="O39" s="1027"/>
      <c r="P39" s="1027"/>
      <c r="Q39" s="1027"/>
      <c r="R39" s="1027"/>
      <c r="S39" s="1027"/>
      <c r="T39" s="1027"/>
      <c r="U39" s="1027"/>
      <c r="V39" s="1027"/>
      <c r="W39" s="1027"/>
      <c r="X39" s="1027"/>
      <c r="Y39" s="1027"/>
      <c r="Z39" s="1027"/>
      <c r="AA39" s="1028"/>
      <c r="AB39" s="401"/>
      <c r="AG39" s="88"/>
    </row>
    <row r="40" spans="2:42" s="21" customFormat="1" ht="15.75" thickBot="1" x14ac:dyDescent="0.3">
      <c r="B40" s="20"/>
      <c r="C40" s="908" t="s">
        <v>68</v>
      </c>
      <c r="D40" s="909"/>
      <c r="E40" s="909"/>
      <c r="F40" s="909"/>
      <c r="G40" s="910"/>
      <c r="H40" s="423">
        <f>+H36+H37+H38+H39</f>
        <v>302.87</v>
      </c>
      <c r="I40" s="424">
        <f>SUM(I36:I39)</f>
        <v>444.86</v>
      </c>
      <c r="J40" s="425">
        <f>+H40/I40</f>
        <v>0.68082093242817965</v>
      </c>
      <c r="K40" s="911"/>
      <c r="L40" s="912"/>
      <c r="M40" s="912"/>
      <c r="N40" s="912"/>
      <c r="O40" s="912"/>
      <c r="P40" s="912"/>
      <c r="Q40" s="912"/>
      <c r="R40" s="912"/>
      <c r="S40" s="912"/>
      <c r="T40" s="912"/>
      <c r="U40" s="912"/>
      <c r="V40" s="912"/>
      <c r="W40" s="912"/>
      <c r="X40" s="912"/>
      <c r="Y40" s="912"/>
      <c r="Z40" s="912"/>
      <c r="AA40" s="913"/>
      <c r="AB40" s="401"/>
    </row>
    <row r="41" spans="2:42" s="21" customFormat="1" x14ac:dyDescent="0.2">
      <c r="B41" s="20"/>
      <c r="C41" s="15"/>
      <c r="D41" s="15"/>
      <c r="E41" s="15"/>
      <c r="F41" s="15"/>
      <c r="G41" s="15"/>
      <c r="H41" s="33"/>
      <c r="I41" s="33"/>
      <c r="J41" s="34"/>
      <c r="K41" s="15"/>
      <c r="L41" s="15"/>
      <c r="M41" s="15"/>
      <c r="N41" s="15"/>
      <c r="O41" s="15"/>
      <c r="P41" s="15"/>
      <c r="Q41" s="15"/>
      <c r="R41" s="15"/>
      <c r="S41" s="15"/>
      <c r="T41" s="15"/>
      <c r="U41" s="15"/>
      <c r="V41" s="15"/>
      <c r="W41" s="15"/>
      <c r="X41" s="15"/>
      <c r="Y41" s="15"/>
      <c r="Z41" s="15"/>
      <c r="AA41" s="15"/>
      <c r="AB41" s="401"/>
    </row>
    <row r="42" spans="2:42" s="21" customFormat="1" ht="15" thickBot="1" x14ac:dyDescent="0.25">
      <c r="B42" s="20"/>
      <c r="C42" s="15"/>
      <c r="D42" s="15"/>
      <c r="E42" s="15"/>
      <c r="F42" s="15"/>
      <c r="G42" s="15"/>
      <c r="H42" s="33"/>
      <c r="I42" s="33"/>
      <c r="J42" s="34"/>
      <c r="K42" s="15"/>
      <c r="L42" s="15"/>
      <c r="M42" s="15"/>
      <c r="N42" s="15"/>
      <c r="O42" s="15"/>
      <c r="P42" s="15"/>
      <c r="Q42" s="15"/>
      <c r="R42" s="15"/>
      <c r="S42" s="15"/>
      <c r="T42" s="15"/>
      <c r="U42" s="15"/>
      <c r="V42" s="15"/>
      <c r="W42" s="15"/>
      <c r="X42" s="15"/>
      <c r="Y42" s="15"/>
      <c r="Z42" s="15"/>
      <c r="AA42" s="15"/>
      <c r="AB42" s="401"/>
    </row>
    <row r="43" spans="2:42" s="21" customFormat="1" x14ac:dyDescent="0.2">
      <c r="B43" s="20"/>
      <c r="C43" s="651" t="s">
        <v>69</v>
      </c>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3"/>
      <c r="AB43" s="401"/>
    </row>
    <row r="44" spans="2:42" ht="15" thickBot="1" x14ac:dyDescent="0.25">
      <c r="B44" s="14"/>
      <c r="C44" s="983"/>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5"/>
      <c r="AB44" s="401"/>
    </row>
    <row r="45" spans="2:42" x14ac:dyDescent="0.2">
      <c r="B45" s="14"/>
      <c r="C45" s="890" t="s">
        <v>396</v>
      </c>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2"/>
      <c r="AB45" s="401"/>
    </row>
    <row r="46" spans="2:42" x14ac:dyDescent="0.2">
      <c r="B46" s="14"/>
      <c r="C46" s="893"/>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5"/>
      <c r="AB46" s="401"/>
    </row>
    <row r="47" spans="2:42" x14ac:dyDescent="0.2">
      <c r="B47" s="14"/>
      <c r="C47" s="893"/>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5"/>
      <c r="AB47" s="401"/>
    </row>
    <row r="48" spans="2:42" x14ac:dyDescent="0.2">
      <c r="B48" s="14"/>
      <c r="C48" s="893"/>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5"/>
      <c r="AB48" s="401"/>
      <c r="AM48" s="405" t="s">
        <v>1036</v>
      </c>
      <c r="AN48" s="405" t="s">
        <v>1037</v>
      </c>
      <c r="AO48" s="405" t="s">
        <v>1038</v>
      </c>
      <c r="AP48" s="405" t="s">
        <v>1039</v>
      </c>
    </row>
    <row r="49" spans="2:42" x14ac:dyDescent="0.2">
      <c r="B49" s="14"/>
      <c r="C49" s="893"/>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5"/>
      <c r="AB49" s="401"/>
      <c r="AM49" s="405" t="s">
        <v>1040</v>
      </c>
      <c r="AN49" s="257">
        <f>H36</f>
        <v>162.5</v>
      </c>
      <c r="AO49" s="426">
        <f>AN49</f>
        <v>162.5</v>
      </c>
      <c r="AP49" s="257">
        <f>I36</f>
        <v>150</v>
      </c>
    </row>
    <row r="50" spans="2:42" x14ac:dyDescent="0.2">
      <c r="B50" s="14"/>
      <c r="C50" s="893"/>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5"/>
      <c r="AB50" s="401"/>
      <c r="AM50" s="405" t="s">
        <v>1041</v>
      </c>
      <c r="AN50" s="257">
        <f t="shared" ref="AN50:AN52" si="1">H37</f>
        <v>140.37</v>
      </c>
      <c r="AO50" s="426">
        <f>AO49+AN50</f>
        <v>302.87</v>
      </c>
      <c r="AP50" s="257">
        <f t="shared" ref="AP50:AP52" si="2">I37</f>
        <v>140</v>
      </c>
    </row>
    <row r="51" spans="2:42" x14ac:dyDescent="0.2">
      <c r="B51" s="14"/>
      <c r="C51" s="893"/>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5"/>
      <c r="AB51" s="401"/>
      <c r="AM51" s="405" t="s">
        <v>1042</v>
      </c>
      <c r="AN51" s="257">
        <f t="shared" si="1"/>
        <v>0</v>
      </c>
      <c r="AO51" s="426">
        <f t="shared" ref="AO51:AO52" si="3">AO50+AN51</f>
        <v>302.87</v>
      </c>
      <c r="AP51" s="257">
        <f t="shared" si="2"/>
        <v>90</v>
      </c>
    </row>
    <row r="52" spans="2:42" x14ac:dyDescent="0.2">
      <c r="B52" s="14"/>
      <c r="C52" s="893"/>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5"/>
      <c r="AB52" s="401"/>
      <c r="AM52" s="405" t="s">
        <v>1043</v>
      </c>
      <c r="AN52" s="257">
        <f t="shared" si="1"/>
        <v>0</v>
      </c>
      <c r="AO52" s="426">
        <f t="shared" si="3"/>
        <v>302.87</v>
      </c>
      <c r="AP52" s="257">
        <f t="shared" si="2"/>
        <v>64.86</v>
      </c>
    </row>
    <row r="53" spans="2:42" x14ac:dyDescent="0.2">
      <c r="B53" s="14"/>
      <c r="C53" s="893"/>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5"/>
      <c r="AB53" s="401"/>
      <c r="AM53" s="405" t="s">
        <v>68</v>
      </c>
      <c r="AN53" s="257">
        <f>SUM(AN49:AN52)</f>
        <v>302.87</v>
      </c>
      <c r="AO53" s="426">
        <f>AN53</f>
        <v>302.87</v>
      </c>
      <c r="AP53" s="257">
        <f t="shared" ref="AP53" si="4">SUM(AP49:AP52)</f>
        <v>444.86</v>
      </c>
    </row>
    <row r="54" spans="2:42" x14ac:dyDescent="0.2">
      <c r="B54" s="14"/>
      <c r="C54" s="893"/>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5"/>
      <c r="AB54" s="401"/>
    </row>
    <row r="55" spans="2:42" x14ac:dyDescent="0.2">
      <c r="B55" s="14"/>
      <c r="C55" s="893"/>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5"/>
      <c r="AB55" s="401"/>
    </row>
    <row r="56" spans="2:42" x14ac:dyDescent="0.2">
      <c r="B56" s="14"/>
      <c r="C56" s="893"/>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5"/>
      <c r="AB56" s="401"/>
    </row>
    <row r="57" spans="2:42" ht="15" thickBot="1" x14ac:dyDescent="0.25">
      <c r="B57" s="14"/>
      <c r="C57" s="896"/>
      <c r="D57" s="897"/>
      <c r="E57" s="897"/>
      <c r="F57" s="897"/>
      <c r="G57" s="897"/>
      <c r="H57" s="897"/>
      <c r="I57" s="897"/>
      <c r="J57" s="897"/>
      <c r="K57" s="897"/>
      <c r="L57" s="897"/>
      <c r="M57" s="897"/>
      <c r="N57" s="897"/>
      <c r="O57" s="897"/>
      <c r="P57" s="897"/>
      <c r="Q57" s="897"/>
      <c r="R57" s="897"/>
      <c r="S57" s="897"/>
      <c r="T57" s="897"/>
      <c r="U57" s="897"/>
      <c r="V57" s="897"/>
      <c r="W57" s="897"/>
      <c r="X57" s="897"/>
      <c r="Y57" s="897"/>
      <c r="Z57" s="897"/>
      <c r="AA57" s="898"/>
      <c r="AB57" s="401"/>
    </row>
    <row r="58" spans="2:42" x14ac:dyDescent="0.2">
      <c r="B58" s="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7"/>
    </row>
    <row r="59" spans="2:42" ht="15" thickBot="1" x14ac:dyDescent="0.25">
      <c r="B59" s="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0"/>
    </row>
    <row r="60" spans="2:42" ht="15.75" x14ac:dyDescent="0.2">
      <c r="B60" s="41"/>
      <c r="C60" s="899" t="s">
        <v>45</v>
      </c>
      <c r="D60" s="900"/>
      <c r="E60" s="900"/>
      <c r="F60" s="900"/>
      <c r="G60" s="901"/>
      <c r="H60" s="899" t="s">
        <v>71</v>
      </c>
      <c r="I60" s="901"/>
      <c r="J60" s="899" t="s">
        <v>72</v>
      </c>
      <c r="K60" s="900"/>
      <c r="L60" s="900"/>
      <c r="M60" s="901"/>
      <c r="N60" s="899" t="s">
        <v>106</v>
      </c>
      <c r="O60" s="900"/>
      <c r="P60" s="900"/>
      <c r="Q60" s="900"/>
      <c r="R60" s="900"/>
      <c r="S60" s="900"/>
      <c r="T60" s="900"/>
      <c r="U60" s="901"/>
      <c r="V60" s="1029" t="s">
        <v>74</v>
      </c>
      <c r="W60" s="1029"/>
      <c r="X60" s="1029"/>
      <c r="Y60" s="1029"/>
      <c r="Z60" s="1029"/>
      <c r="AA60" s="1030"/>
      <c r="AB60" s="42"/>
    </row>
    <row r="61" spans="2:42" ht="15.75" x14ac:dyDescent="0.2">
      <c r="B61" s="43"/>
      <c r="C61" s="902"/>
      <c r="D61" s="903"/>
      <c r="E61" s="903"/>
      <c r="F61" s="903"/>
      <c r="G61" s="904"/>
      <c r="H61" s="902"/>
      <c r="I61" s="904"/>
      <c r="J61" s="902"/>
      <c r="K61" s="903"/>
      <c r="L61" s="903"/>
      <c r="M61" s="904"/>
      <c r="N61" s="902"/>
      <c r="O61" s="903"/>
      <c r="P61" s="903"/>
      <c r="Q61" s="903"/>
      <c r="R61" s="903"/>
      <c r="S61" s="903"/>
      <c r="T61" s="903"/>
      <c r="U61" s="904"/>
      <c r="V61" s="1031"/>
      <c r="W61" s="1031"/>
      <c r="X61" s="1031"/>
      <c r="Y61" s="1031"/>
      <c r="Z61" s="1031"/>
      <c r="AA61" s="1032"/>
      <c r="AB61" s="42"/>
    </row>
    <row r="62" spans="2:42" ht="16.5" thickBot="1" x14ac:dyDescent="0.25">
      <c r="B62" s="43"/>
      <c r="C62" s="902"/>
      <c r="D62" s="903"/>
      <c r="E62" s="903"/>
      <c r="F62" s="903"/>
      <c r="G62" s="904"/>
      <c r="H62" s="902"/>
      <c r="I62" s="904"/>
      <c r="J62" s="902"/>
      <c r="K62" s="903"/>
      <c r="L62" s="903"/>
      <c r="M62" s="904"/>
      <c r="N62" s="902"/>
      <c r="O62" s="903"/>
      <c r="P62" s="903"/>
      <c r="Q62" s="903"/>
      <c r="R62" s="903"/>
      <c r="S62" s="903"/>
      <c r="T62" s="903"/>
      <c r="U62" s="904"/>
      <c r="V62" s="1031"/>
      <c r="W62" s="1031"/>
      <c r="X62" s="1031"/>
      <c r="Y62" s="1031"/>
      <c r="Z62" s="1031"/>
      <c r="AA62" s="1032"/>
      <c r="AB62" s="42"/>
    </row>
    <row r="63" spans="2:42" ht="48.75" customHeight="1" thickBot="1" x14ac:dyDescent="0.25">
      <c r="B63" s="41"/>
      <c r="C63" s="951" t="s">
        <v>241</v>
      </c>
      <c r="D63" s="952"/>
      <c r="E63" s="952"/>
      <c r="F63" s="952"/>
      <c r="G63" s="952"/>
      <c r="H63" s="952">
        <v>367.86</v>
      </c>
      <c r="I63" s="952"/>
      <c r="J63" s="1034">
        <f>H36</f>
        <v>162.5</v>
      </c>
      <c r="K63" s="952"/>
      <c r="L63" s="952"/>
      <c r="M63" s="952"/>
      <c r="N63" s="1009" t="s">
        <v>1044</v>
      </c>
      <c r="O63" s="1009"/>
      <c r="P63" s="1009"/>
      <c r="Q63" s="1009"/>
      <c r="R63" s="1009"/>
      <c r="S63" s="1009"/>
      <c r="T63" s="1009"/>
      <c r="U63" s="1009"/>
      <c r="V63" s="1009" t="s">
        <v>1045</v>
      </c>
      <c r="W63" s="1009"/>
      <c r="X63" s="1009"/>
      <c r="Y63" s="1009"/>
      <c r="Z63" s="1009"/>
      <c r="AA63" s="1035"/>
      <c r="AB63" s="406"/>
    </row>
    <row r="64" spans="2:42" ht="28.5" customHeight="1" x14ac:dyDescent="0.2">
      <c r="B64" s="41"/>
      <c r="C64" s="1036" t="s">
        <v>243</v>
      </c>
      <c r="D64" s="1037"/>
      <c r="E64" s="1037"/>
      <c r="F64" s="1037"/>
      <c r="G64" s="1037"/>
      <c r="H64" s="1037">
        <v>49.93</v>
      </c>
      <c r="I64" s="1037"/>
      <c r="J64" s="1038">
        <f>H37</f>
        <v>140.37</v>
      </c>
      <c r="K64" s="1037"/>
      <c r="L64" s="1037"/>
      <c r="M64" s="1037"/>
      <c r="N64" s="999" t="s">
        <v>1046</v>
      </c>
      <c r="O64" s="999"/>
      <c r="P64" s="999"/>
      <c r="Q64" s="999"/>
      <c r="R64" s="999"/>
      <c r="S64" s="999"/>
      <c r="T64" s="999"/>
      <c r="U64" s="999"/>
      <c r="V64" s="1009" t="s">
        <v>1045</v>
      </c>
      <c r="W64" s="1009"/>
      <c r="X64" s="1009"/>
      <c r="Y64" s="1009"/>
      <c r="Z64" s="1009"/>
      <c r="AA64" s="1035"/>
      <c r="AB64" s="406"/>
    </row>
    <row r="65" spans="2:28" x14ac:dyDescent="0.2">
      <c r="B65" s="41"/>
      <c r="C65" s="1036" t="s">
        <v>245</v>
      </c>
      <c r="D65" s="1037"/>
      <c r="E65" s="1037"/>
      <c r="F65" s="1037"/>
      <c r="G65" s="1037"/>
      <c r="H65" s="1037">
        <v>43.41</v>
      </c>
      <c r="I65" s="1037"/>
      <c r="J65" s="1038">
        <f t="shared" ref="J65:J66" si="5">H38</f>
        <v>0</v>
      </c>
      <c r="K65" s="1037"/>
      <c r="L65" s="1037"/>
      <c r="M65" s="1037"/>
      <c r="N65" s="999"/>
      <c r="O65" s="999"/>
      <c r="P65" s="999"/>
      <c r="Q65" s="999"/>
      <c r="R65" s="999"/>
      <c r="S65" s="999"/>
      <c r="T65" s="999"/>
      <c r="U65" s="999"/>
      <c r="V65" s="999"/>
      <c r="W65" s="999"/>
      <c r="X65" s="999"/>
      <c r="Y65" s="999"/>
      <c r="Z65" s="999"/>
      <c r="AA65" s="1039"/>
      <c r="AB65" s="406"/>
    </row>
    <row r="66" spans="2:28" x14ac:dyDescent="0.2">
      <c r="B66" s="41"/>
      <c r="C66" s="1036" t="s">
        <v>246</v>
      </c>
      <c r="D66" s="1037"/>
      <c r="E66" s="1037"/>
      <c r="F66" s="1037"/>
      <c r="G66" s="1037"/>
      <c r="H66" s="1037">
        <v>54.38</v>
      </c>
      <c r="I66" s="1037"/>
      <c r="J66" s="1038">
        <f t="shared" si="5"/>
        <v>0</v>
      </c>
      <c r="K66" s="1037"/>
      <c r="L66" s="1037"/>
      <c r="M66" s="1037"/>
      <c r="N66" s="999"/>
      <c r="O66" s="999"/>
      <c r="P66" s="999"/>
      <c r="Q66" s="999"/>
      <c r="R66" s="999"/>
      <c r="S66" s="999"/>
      <c r="T66" s="999"/>
      <c r="U66" s="999"/>
      <c r="V66" s="999"/>
      <c r="W66" s="999"/>
      <c r="X66" s="999"/>
      <c r="Y66" s="999"/>
      <c r="Z66" s="999"/>
      <c r="AA66" s="1039"/>
      <c r="AB66" s="406"/>
    </row>
    <row r="67" spans="2:28" x14ac:dyDescent="0.2">
      <c r="B67" s="41"/>
      <c r="C67" s="635"/>
      <c r="D67" s="636"/>
      <c r="E67" s="636"/>
      <c r="F67" s="636"/>
      <c r="G67" s="636"/>
      <c r="H67" s="636"/>
      <c r="I67" s="636"/>
      <c r="J67" s="636"/>
      <c r="K67" s="636"/>
      <c r="L67" s="636"/>
      <c r="M67" s="636"/>
      <c r="N67" s="636"/>
      <c r="O67" s="636"/>
      <c r="P67" s="636"/>
      <c r="Q67" s="636"/>
      <c r="R67" s="636"/>
      <c r="S67" s="636"/>
      <c r="T67" s="636"/>
      <c r="U67" s="636"/>
      <c r="V67" s="636"/>
      <c r="W67" s="636"/>
      <c r="X67" s="636"/>
      <c r="Y67" s="636"/>
      <c r="Z67" s="636"/>
      <c r="AA67" s="1040"/>
      <c r="AB67" s="406"/>
    </row>
    <row r="68" spans="2:28" x14ac:dyDescent="0.2">
      <c r="B68" s="41"/>
      <c r="C68" s="635"/>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1040"/>
      <c r="AB68" s="406"/>
    </row>
    <row r="69" spans="2:28" x14ac:dyDescent="0.2">
      <c r="B69" s="41"/>
      <c r="C69" s="635"/>
      <c r="D69" s="636"/>
      <c r="E69" s="636"/>
      <c r="F69" s="636"/>
      <c r="G69" s="636"/>
      <c r="H69" s="636"/>
      <c r="I69" s="636"/>
      <c r="J69" s="636"/>
      <c r="K69" s="636"/>
      <c r="L69" s="636"/>
      <c r="M69" s="636"/>
      <c r="N69" s="636"/>
      <c r="O69" s="636"/>
      <c r="P69" s="636"/>
      <c r="Q69" s="636"/>
      <c r="R69" s="636"/>
      <c r="S69" s="636"/>
      <c r="T69" s="636"/>
      <c r="U69" s="636"/>
      <c r="V69" s="636"/>
      <c r="W69" s="636"/>
      <c r="X69" s="636"/>
      <c r="Y69" s="636"/>
      <c r="Z69" s="636"/>
      <c r="AA69" s="1040"/>
      <c r="AB69" s="406"/>
    </row>
    <row r="70" spans="2:28" x14ac:dyDescent="0.2">
      <c r="B70" s="41"/>
      <c r="C70" s="635"/>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1040"/>
      <c r="AB70" s="406"/>
    </row>
    <row r="71" spans="2:28" x14ac:dyDescent="0.2">
      <c r="B71" s="41"/>
      <c r="C71" s="635"/>
      <c r="D71" s="636"/>
      <c r="E71" s="636"/>
      <c r="F71" s="636"/>
      <c r="G71" s="636"/>
      <c r="H71" s="636"/>
      <c r="I71" s="636"/>
      <c r="J71" s="636"/>
      <c r="K71" s="636"/>
      <c r="L71" s="636"/>
      <c r="M71" s="636"/>
      <c r="N71" s="636"/>
      <c r="O71" s="636"/>
      <c r="P71" s="636"/>
      <c r="Q71" s="636"/>
      <c r="R71" s="636"/>
      <c r="S71" s="636"/>
      <c r="T71" s="636"/>
      <c r="U71" s="636"/>
      <c r="V71" s="636"/>
      <c r="W71" s="636"/>
      <c r="X71" s="636"/>
      <c r="Y71" s="636"/>
      <c r="Z71" s="636"/>
      <c r="AA71" s="1040"/>
      <c r="AB71" s="406"/>
    </row>
    <row r="72" spans="2:28" x14ac:dyDescent="0.2">
      <c r="B72" s="41"/>
      <c r="C72" s="635"/>
      <c r="D72" s="636"/>
      <c r="E72" s="636"/>
      <c r="F72" s="636"/>
      <c r="G72" s="636"/>
      <c r="H72" s="636"/>
      <c r="I72" s="636"/>
      <c r="J72" s="636"/>
      <c r="K72" s="636"/>
      <c r="L72" s="636"/>
      <c r="M72" s="636"/>
      <c r="N72" s="636"/>
      <c r="O72" s="636"/>
      <c r="P72" s="636"/>
      <c r="Q72" s="636"/>
      <c r="R72" s="636"/>
      <c r="S72" s="636"/>
      <c r="T72" s="636"/>
      <c r="U72" s="636"/>
      <c r="V72" s="636"/>
      <c r="W72" s="636"/>
      <c r="X72" s="636"/>
      <c r="Y72" s="636"/>
      <c r="Z72" s="636"/>
      <c r="AA72" s="1040"/>
      <c r="AB72" s="406"/>
    </row>
    <row r="73" spans="2:28" x14ac:dyDescent="0.2">
      <c r="B73" s="41"/>
      <c r="C73" s="635"/>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1040"/>
      <c r="AB73" s="406"/>
    </row>
    <row r="74" spans="2:28" ht="15" thickBot="1" x14ac:dyDescent="0.25">
      <c r="B74" s="41"/>
      <c r="C74" s="637"/>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1041"/>
      <c r="AB74" s="406"/>
    </row>
    <row r="75" spans="2:28" x14ac:dyDescent="0.2">
      <c r="B75" s="45"/>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46"/>
    </row>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Z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7E6304FD804F41B3713A6ACAAD76EA" ma:contentTypeVersion="16" ma:contentTypeDescription="Crear nuevo documento." ma:contentTypeScope="" ma:versionID="7daf1e139944620ae18e9aaf934ffc00">
  <xsd:schema xmlns:xsd="http://www.w3.org/2001/XMLSchema" xmlns:xs="http://www.w3.org/2001/XMLSchema" xmlns:p="http://schemas.microsoft.com/office/2006/metadata/properties" xmlns:ns3="7c58c912-c71a-4aca-877d-80fc42a9fb0d" xmlns:ns4="74c9933e-f602-4e8f-be51-74620532c7ce" targetNamespace="http://schemas.microsoft.com/office/2006/metadata/properties" ma:root="true" ma:fieldsID="b2d27812308f00ead524f7f0abe394aa" ns3:_="" ns4:_="">
    <xsd:import namespace="7c58c912-c71a-4aca-877d-80fc42a9fb0d"/>
    <xsd:import namespace="74c9933e-f602-4e8f-be51-74620532c7c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element ref="ns3:MediaServiceSearchPropertie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58c912-c71a-4aca-877d-80fc42a9fb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c9933e-f602-4e8f-be51-74620532c7c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SharingHintHash" ma:index="19"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7c58c912-c71a-4aca-877d-80fc42a9fb0d" xsi:nil="true"/>
  </documentManagement>
</p:properties>
</file>

<file path=customXml/itemProps1.xml><?xml version="1.0" encoding="utf-8"?>
<ds:datastoreItem xmlns:ds="http://schemas.openxmlformats.org/officeDocument/2006/customXml" ds:itemID="{7E5A18CE-68EF-49FD-AF86-C42906573ADE}">
  <ds:schemaRefs>
    <ds:schemaRef ds:uri="http://schemas.microsoft.com/sharepoint/v3/contenttype/forms"/>
  </ds:schemaRefs>
</ds:datastoreItem>
</file>

<file path=customXml/itemProps2.xml><?xml version="1.0" encoding="utf-8"?>
<ds:datastoreItem xmlns:ds="http://schemas.openxmlformats.org/officeDocument/2006/customXml" ds:itemID="{13D17CC8-3987-48AB-BAC4-075B81CEE0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58c912-c71a-4aca-877d-80fc42a9fb0d"/>
    <ds:schemaRef ds:uri="74c9933e-f602-4e8f-be51-74620532c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21BD4C-D3B7-4A3C-A43E-06E4D85D2BFB}">
  <ds:schemaRefs>
    <ds:schemaRef ds:uri="http://purl.org/dc/terms/"/>
    <ds:schemaRef ds:uri="http://schemas.microsoft.com/office/2006/metadata/properties"/>
    <ds:schemaRef ds:uri="74c9933e-f602-4e8f-be51-74620532c7ce"/>
    <ds:schemaRef ds:uri="http://schemas.openxmlformats.org/package/2006/metadata/core-properties"/>
    <ds:schemaRef ds:uri="7c58c912-c71a-4aca-877d-80fc42a9fb0d"/>
    <ds:schemaRef ds:uri="http://schemas.microsoft.com/office/2006/documentManagement/types"/>
    <ds:schemaRef ds:uri="http://www.w3.org/XML/1998/namespace"/>
    <ds:schemaRef ds:uri="http://purl.org/dc/dcmitype/"/>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84</vt:i4>
      </vt:variant>
    </vt:vector>
  </HeadingPairs>
  <TitlesOfParts>
    <vt:vector size="142" baseType="lpstr">
      <vt:lpstr>DESI-IND-001</vt:lpstr>
      <vt:lpstr>APIC-IND-001</vt:lpstr>
      <vt:lpstr>APIC-IND-002</vt:lpstr>
      <vt:lpstr>APIC-IND-003</vt:lpstr>
      <vt:lpstr>APIC-IND-004</vt:lpstr>
      <vt:lpstr> APIC -IND-006</vt:lpstr>
      <vt:lpstr>APIC-IND-007</vt:lpstr>
      <vt:lpstr>EGTI-IND-001</vt:lpstr>
      <vt:lpstr>PIV-001</vt:lpstr>
      <vt:lpstr>PIV-002</vt:lpstr>
      <vt:lpstr>PIV-003</vt:lpstr>
      <vt:lpstr>PIV-004</vt:lpstr>
      <vt:lpstr>PIV-005</vt:lpstr>
      <vt:lpstr>PIV-007</vt:lpstr>
      <vt:lpstr>PPMQ-IND-001</vt:lpstr>
      <vt:lpstr>PPMQ-IND-002</vt:lpstr>
      <vt:lpstr>PPMQ-IND-003</vt:lpstr>
      <vt:lpstr>PPMQ-IND-004</vt:lpstr>
      <vt:lpstr>IMVI-IND-001</vt:lpstr>
      <vt:lpstr>IMVI-IND-002</vt:lpstr>
      <vt:lpstr>IMV-IND-003</vt:lpstr>
      <vt:lpstr>IMVI-IND-004</vt:lpstr>
      <vt:lpstr>IMVI-IND-005</vt:lpstr>
      <vt:lpstr>GSIT-IND-001</vt:lpstr>
      <vt:lpstr>GREF-IND-001</vt:lpstr>
      <vt:lpstr>GCON-IND-001</vt:lpstr>
      <vt:lpstr>GCON-IND-002</vt:lpstr>
      <vt:lpstr>GEFI-IND-002-V10</vt:lpstr>
      <vt:lpstr>GEFI-IND-003</vt:lpstr>
      <vt:lpstr>GEFI-IND-004</vt:lpstr>
      <vt:lpstr>GEFI-IND-005</vt:lpstr>
      <vt:lpstr>GEFI-IND-006</vt:lpstr>
      <vt:lpstr>GEFI-IND-007</vt:lpstr>
      <vt:lpstr>GLAB-IND-001</vt:lpstr>
      <vt:lpstr>GLAB-IND-002</vt:lpstr>
      <vt:lpstr>GLAB-IND-005</vt:lpstr>
      <vt:lpstr>GTHU-IND-001</vt:lpstr>
      <vt:lpstr>GTHU-IND-002</vt:lpstr>
      <vt:lpstr>GTHU-IND-003</vt:lpstr>
      <vt:lpstr>GTHU-IND-006</vt:lpstr>
      <vt:lpstr>GTHU-IND-008</vt:lpstr>
      <vt:lpstr>GTHU-IND-007</vt:lpstr>
      <vt:lpstr>GTHU-IND-009</vt:lpstr>
      <vt:lpstr>GTHU-IND-010</vt:lpstr>
      <vt:lpstr>GTHU-IND-011</vt:lpstr>
      <vt:lpstr>GTHU-IND-012</vt:lpstr>
      <vt:lpstr>GAM-IND-001</vt:lpstr>
      <vt:lpstr>GAM-IND-002</vt:lpstr>
      <vt:lpstr>GAM-IND-003</vt:lpstr>
      <vt:lpstr>GAM-IND-004</vt:lpstr>
      <vt:lpstr>GDOC-IND-001</vt:lpstr>
      <vt:lpstr>GDOC-IND-002</vt:lpstr>
      <vt:lpstr>GDOC-IND-003</vt:lpstr>
      <vt:lpstr>GJUR-IND-001</vt:lpstr>
      <vt:lpstr>GJUR-IND-002</vt:lpstr>
      <vt:lpstr>CODI-IND-001</vt:lpstr>
      <vt:lpstr>CEM-IND-001</vt:lpstr>
      <vt:lpstr>CEM-IND-002</vt:lpstr>
      <vt:lpstr>' APIC -IND-006'!Área_de_impresión</vt:lpstr>
      <vt:lpstr>'APIC-IND-004'!Área_de_impresión</vt:lpstr>
      <vt:lpstr>'APIC-IND-007'!Área_de_impresión</vt:lpstr>
      <vt:lpstr>'CODI-IND-001'!Área_de_impresión</vt:lpstr>
      <vt:lpstr>'EGTI-IND-001'!Área_de_impresión</vt:lpstr>
      <vt:lpstr>'GAM-IND-001'!Área_de_impresión</vt:lpstr>
      <vt:lpstr>'GCON-IND-001'!Área_de_impresión</vt:lpstr>
      <vt:lpstr>'GCON-IND-002'!Área_de_impresión</vt:lpstr>
      <vt:lpstr>'GDOC-IND-001'!Área_de_impresión</vt:lpstr>
      <vt:lpstr>'GDOC-IND-002'!Área_de_impresión</vt:lpstr>
      <vt:lpstr>'GDOC-IND-003'!Área_de_impresión</vt:lpstr>
      <vt:lpstr>'GEFI-IND-002-V10'!Área_de_impresión</vt:lpstr>
      <vt:lpstr>'GEFI-IND-003'!Área_de_impresión</vt:lpstr>
      <vt:lpstr>'GEFI-IND-004'!Área_de_impresión</vt:lpstr>
      <vt:lpstr>'GEFI-IND-005'!Área_de_impresión</vt:lpstr>
      <vt:lpstr>'GEFI-IND-006'!Área_de_impresión</vt:lpstr>
      <vt:lpstr>'GEFI-IND-007'!Área_de_impresión</vt:lpstr>
      <vt:lpstr>'GJUR-IND-001'!Área_de_impresión</vt:lpstr>
      <vt:lpstr>'GJUR-IND-002'!Área_de_impresión</vt:lpstr>
      <vt:lpstr>'GLAB-IND-001'!Área_de_impresión</vt:lpstr>
      <vt:lpstr>'GLAB-IND-002'!Área_de_impresión</vt:lpstr>
      <vt:lpstr>'GLAB-IND-005'!Área_de_impresión</vt:lpstr>
      <vt:lpstr>'GREF-IND-001'!Área_de_impresión</vt:lpstr>
      <vt:lpstr>'GSIT-IND-001'!Área_de_impresión</vt:lpstr>
      <vt:lpstr>'GTHU-IND-001'!Área_de_impresión</vt:lpstr>
      <vt:lpstr>'GTHU-IND-002'!Área_de_impresión</vt:lpstr>
      <vt:lpstr>'GTHU-IND-003'!Área_de_impresión</vt:lpstr>
      <vt:lpstr>'GTHU-IND-006'!Área_de_impresión</vt:lpstr>
      <vt:lpstr>'GTHU-IND-007'!Área_de_impresión</vt:lpstr>
      <vt:lpstr>'GTHU-IND-008'!Área_de_impresión</vt:lpstr>
      <vt:lpstr>'GTHU-IND-009'!Área_de_impresión</vt:lpstr>
      <vt:lpstr>'GTHU-IND-010'!Área_de_impresión</vt:lpstr>
      <vt:lpstr>'GTHU-IND-011'!Área_de_impresión</vt:lpstr>
      <vt:lpstr>'GTHU-IND-012'!Área_de_impresión</vt:lpstr>
      <vt:lpstr>'IMVI-IND-001'!Área_de_impresión</vt:lpstr>
      <vt:lpstr>'IMVI-IND-002'!Área_de_impresión</vt:lpstr>
      <vt:lpstr>'IMVI-IND-004'!Área_de_impresión</vt:lpstr>
      <vt:lpstr>'IMVI-IND-005'!Área_de_impresión</vt:lpstr>
      <vt:lpstr>'IMV-IND-003'!Área_de_impresión</vt:lpstr>
      <vt:lpstr>'PPMQ-IND-001'!Área_de_impresión</vt:lpstr>
      <vt:lpstr>'PPMQ-IND-002'!Área_de_impresión</vt:lpstr>
      <vt:lpstr>'PPMQ-IND-003'!Área_de_impresión</vt:lpstr>
      <vt:lpstr>' APIC -IND-006'!Títulos_a_imprimir</vt:lpstr>
      <vt:lpstr>'APIC-IND-001'!Títulos_a_imprimir</vt:lpstr>
      <vt:lpstr>'APIC-IND-002'!Títulos_a_imprimir</vt:lpstr>
      <vt:lpstr>'APIC-IND-003'!Títulos_a_imprimir</vt:lpstr>
      <vt:lpstr>'APIC-IND-004'!Títulos_a_imprimir</vt:lpstr>
      <vt:lpstr>'APIC-IND-007'!Títulos_a_imprimir</vt:lpstr>
      <vt:lpstr>'CODI-IND-001'!Títulos_a_imprimir</vt:lpstr>
      <vt:lpstr>'EGTI-IND-001'!Títulos_a_imprimir</vt:lpstr>
      <vt:lpstr>'GAM-IND-001'!Títulos_a_imprimir</vt:lpstr>
      <vt:lpstr>'GCON-IND-001'!Títulos_a_imprimir</vt:lpstr>
      <vt:lpstr>'GCON-IND-002'!Títulos_a_imprimir</vt:lpstr>
      <vt:lpstr>'GDOC-IND-001'!Títulos_a_imprimir</vt:lpstr>
      <vt:lpstr>'GDOC-IND-002'!Títulos_a_imprimir</vt:lpstr>
      <vt:lpstr>'GDOC-IND-003'!Títulos_a_imprimir</vt:lpstr>
      <vt:lpstr>'GEFI-IND-002-V10'!Títulos_a_imprimir</vt:lpstr>
      <vt:lpstr>'GEFI-IND-003'!Títulos_a_imprimir</vt:lpstr>
      <vt:lpstr>'GEFI-IND-004'!Títulos_a_imprimir</vt:lpstr>
      <vt:lpstr>'GEFI-IND-005'!Títulos_a_imprimir</vt:lpstr>
      <vt:lpstr>'GEFI-IND-006'!Títulos_a_imprimir</vt:lpstr>
      <vt:lpstr>'GEFI-IND-007'!Títulos_a_imprimir</vt:lpstr>
      <vt:lpstr>'GJUR-IND-001'!Títulos_a_imprimir</vt:lpstr>
      <vt:lpstr>'GJUR-IND-002'!Títulos_a_imprimir</vt:lpstr>
      <vt:lpstr>'GLAB-IND-001'!Títulos_a_imprimir</vt:lpstr>
      <vt:lpstr>'GLAB-IND-002'!Títulos_a_imprimir</vt:lpstr>
      <vt:lpstr>'GLAB-IND-005'!Títulos_a_imprimir</vt:lpstr>
      <vt:lpstr>'GREF-IND-001'!Títulos_a_imprimir</vt:lpstr>
      <vt:lpstr>'GSIT-IND-001'!Títulos_a_imprimir</vt:lpstr>
      <vt:lpstr>'GTHU-IND-001'!Títulos_a_imprimir</vt:lpstr>
      <vt:lpstr>'GTHU-IND-002'!Títulos_a_imprimir</vt:lpstr>
      <vt:lpstr>'GTHU-IND-003'!Títulos_a_imprimir</vt:lpstr>
      <vt:lpstr>'GTHU-IND-006'!Títulos_a_imprimir</vt:lpstr>
      <vt:lpstr>'GTHU-IND-007'!Títulos_a_imprimir</vt:lpstr>
      <vt:lpstr>'GTHU-IND-008'!Títulos_a_imprimir</vt:lpstr>
      <vt:lpstr>'GTHU-IND-009'!Títulos_a_imprimir</vt:lpstr>
      <vt:lpstr>'GTHU-IND-010'!Títulos_a_imprimir</vt:lpstr>
      <vt:lpstr>'GTHU-IND-011'!Títulos_a_imprimir</vt:lpstr>
      <vt:lpstr>'GTHU-IND-012'!Títulos_a_imprimir</vt:lpstr>
      <vt:lpstr>'IMVI-IND-001'!Títulos_a_imprimir</vt:lpstr>
      <vt:lpstr>'IMVI-IND-002'!Títulos_a_imprimir</vt:lpstr>
      <vt:lpstr>'IMVI-IND-004'!Títulos_a_imprimir</vt:lpstr>
      <vt:lpstr>'IMVI-IND-005'!Títulos_a_imprimir</vt:lpstr>
      <vt:lpstr>'IMV-IND-003'!Títulos_a_imprimir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Elizabeth Sierra Casallas</dc:creator>
  <cp:lastModifiedBy>ALEXPEREA</cp:lastModifiedBy>
  <dcterms:created xsi:type="dcterms:W3CDTF">2023-07-18T16:30:34Z</dcterms:created>
  <dcterms:modified xsi:type="dcterms:W3CDTF">2023-07-27T20:49:16Z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0x010100507E6304FD804F41B3713A6ACAAD76EA</vt:lpwstr>
  </property>
</Properties>
</file>