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https://d.docs.live.net/4592eb41938d7ffb/Documentos/UMV/2023/a. Enero/4to reporte de encuestas/"/>
    </mc:Choice>
  </mc:AlternateContent>
  <xr:revisionPtr revIDLastSave="100" documentId="13_ncr:1_{A791DB03-2532-4AB7-96AE-F6C4FCB5DEDC}" xr6:coauthVersionLast="47" xr6:coauthVersionMax="47" xr10:uidLastSave="{EDB9AF9B-AA5B-400A-AE76-51808AC8E520}"/>
  <bookViews>
    <workbookView xWindow="12675" yWindow="0" windowWidth="7815" windowHeight="10800" xr2:uid="{00000000-000D-0000-FFFF-FFFF00000000}"/>
  </bookViews>
  <sheets>
    <sheet name="4to trim 22 " sheetId="10" r:id="rId1"/>
    <sheet name="anexo" sheetId="9" r:id="rId2"/>
  </sheets>
  <definedNames>
    <definedName name="_xlnm._FilterDatabase" localSheetId="1" hidden="1">anexo!$C$3:$L$3</definedName>
    <definedName name="_xlnm.Print_Area" localSheetId="0">'4to trim 22 '!$A$1:$L$12</definedName>
    <definedName name="_xlnm.Print_Titles" localSheetId="0">'4to trim 22 '!$3:$5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0" l="1"/>
  <c r="H19" i="10"/>
  <c r="S15" i="9"/>
  <c r="F11" i="9"/>
  <c r="F4" i="9" l="1"/>
  <c r="F5" i="9"/>
  <c r="F6" i="9"/>
  <c r="F7" i="9"/>
  <c r="T16" i="9"/>
  <c r="U16" i="9"/>
  <c r="V16" i="9"/>
  <c r="W16" i="9"/>
  <c r="X16" i="9"/>
  <c r="Y16" i="9"/>
  <c r="S14" i="9"/>
  <c r="H18" i="9"/>
  <c r="S16" i="9" l="1"/>
  <c r="F10" i="9"/>
  <c r="F9" i="9"/>
  <c r="S13" i="9"/>
  <c r="S12" i="9"/>
  <c r="F8" i="9"/>
  <c r="J20" i="9" l="1"/>
  <c r="J18" i="9"/>
  <c r="H20" i="9"/>
  <c r="G12" i="9" l="1"/>
  <c r="G13" i="9" s="1"/>
  <c r="I12" i="9"/>
  <c r="L12" i="9"/>
  <c r="K15" i="9" s="1"/>
  <c r="F20" i="9"/>
  <c r="F18" i="9"/>
  <c r="K12" i="9" l="1"/>
  <c r="K13" i="9" s="1"/>
  <c r="J12" i="9"/>
  <c r="J13" i="9" s="1"/>
  <c r="H12" i="9"/>
  <c r="H13" i="9" s="1"/>
  <c r="G15" i="9" s="1"/>
  <c r="I9" i="10"/>
  <c r="I7" i="10"/>
  <c r="I13" i="9"/>
  <c r="I20" i="9"/>
  <c r="K20" i="9"/>
  <c r="K18" i="9"/>
  <c r="L19" i="9"/>
  <c r="I18" i="9"/>
  <c r="L13" i="9"/>
  <c r="I15" i="9" l="1"/>
  <c r="F12" i="9"/>
  <c r="F19" i="9" s="1"/>
  <c r="F21" i="9" s="1"/>
  <c r="J19" i="9"/>
  <c r="J9" i="10"/>
  <c r="J7" i="10"/>
  <c r="H19" i="9"/>
  <c r="F13" i="9" l="1"/>
  <c r="I19" i="9"/>
  <c r="J8" i="10" s="1"/>
  <c r="K19" i="9"/>
  <c r="M19" i="9"/>
  <c r="I8" i="10"/>
  <c r="J15" i="9" l="1"/>
  <c r="H15" i="9"/>
  <c r="J10" i="10" s="1"/>
  <c r="L15" i="9"/>
  <c r="I10" i="10"/>
  <c r="I15" i="10" s="1"/>
</calcChain>
</file>

<file path=xl/sharedStrings.xml><?xml version="1.0" encoding="utf-8"?>
<sst xmlns="http://schemas.openxmlformats.org/spreadsheetml/2006/main" count="113" uniqueCount="61">
  <si>
    <t>Formato Consolidación de Mecanismos de Medición de la Satisfacción de las Partes Interesadas</t>
  </si>
  <si>
    <t>CÓDIGO: DESI-FM-015</t>
  </si>
  <si>
    <t>VERSIÓN: 4</t>
  </si>
  <si>
    <t>FECHA DE APLICACIÓN: JUNIO 2019</t>
  </si>
  <si>
    <t>ITEM</t>
  </si>
  <si>
    <t>PROCESO
(a)</t>
  </si>
  <si>
    <t>MECANISMO O HERRAMIENTA DEFINIDA
(b)</t>
  </si>
  <si>
    <t>OBJETO DE LA MEDICIÓN
(c)</t>
  </si>
  <si>
    <t>PARTES INTERESADAS
(d)</t>
  </si>
  <si>
    <t>PERIODICIDAD
(e)</t>
  </si>
  <si>
    <t>FECHA APLICACIÓN DEL MECANISMO 
(f)</t>
  </si>
  <si>
    <t>NÚMERO DE ENCUESTADOS 
(g)</t>
  </si>
  <si>
    <t>RESULTADO 
(h)</t>
  </si>
  <si>
    <t>ANÁLISIS DE ENCUESTA 
(j)</t>
  </si>
  <si>
    <t>IMVI</t>
  </si>
  <si>
    <t>IMVI-FM-018 Encuesta de satisfacción de partes interesadas</t>
  </si>
  <si>
    <t>El objetivo de esta encuesta es medir la satisfacción del usuario beneficiario con respecto a las intervenciones realizadas</t>
  </si>
  <si>
    <t>Cliente externo
usuario beneficiario</t>
  </si>
  <si>
    <t>Trimestral</t>
  </si>
  <si>
    <t>DESI</t>
  </si>
  <si>
    <t>DESI-FM-014 Encuesta de Satisfacción de Cliente Interno</t>
  </si>
  <si>
    <t>El objetivo de esta encuesta es medir la satisfacción del cliente interno con las herramientas brindadas por la entidad para realizar su labor.</t>
  </si>
  <si>
    <t>Cliente interno
colaboradores</t>
  </si>
  <si>
    <t xml:space="preserve">Trimestral </t>
  </si>
  <si>
    <t>APIC</t>
  </si>
  <si>
    <t>APIC-FM-001 Encuesta de Satisfacción de atención a la Ciudadanía</t>
  </si>
  <si>
    <t>RESULTADO DE SATISFACCIÓN DE PARTES INTERESADAS</t>
  </si>
  <si>
    <r>
      <rPr>
        <b/>
        <i/>
        <u/>
        <sz val="9"/>
        <rFont val="Arial"/>
        <family val="2"/>
      </rPr>
      <t>INSTRUCCIONES</t>
    </r>
    <r>
      <rPr>
        <b/>
        <i/>
        <sz val="9"/>
        <rFont val="Arial"/>
        <family val="2"/>
      </rPr>
      <t>:
a) PROCESO:</t>
    </r>
    <r>
      <rPr>
        <i/>
        <sz val="9"/>
        <rFont val="Arial"/>
        <family val="2"/>
      </rPr>
      <t xml:space="preserve"> Escriba el nombre del proceso que realizó la medición.
</t>
    </r>
    <r>
      <rPr>
        <b/>
        <i/>
        <sz val="9"/>
        <rFont val="Arial"/>
        <family val="2"/>
      </rPr>
      <t>b) MECANISMO O HERRAMIENTA DEFINIDA:</t>
    </r>
    <r>
      <rPr>
        <i/>
        <sz val="9"/>
        <rFont val="Arial"/>
        <family val="2"/>
      </rPr>
      <t xml:space="preserve"> Escriba el mecanismo o herramienta definida para evaluar los bienes y/o servicios de la entidad.
</t>
    </r>
    <r>
      <rPr>
        <b/>
        <i/>
        <sz val="9"/>
        <rFont val="Arial"/>
        <family val="2"/>
      </rPr>
      <t>c) OBJETIVO DE LA MEDICIÓN:</t>
    </r>
    <r>
      <rPr>
        <i/>
        <sz val="9"/>
        <rFont val="Arial"/>
        <family val="2"/>
      </rPr>
      <t xml:space="preserve"> Describa el qué o para qué de la aplicación del mecanismo.
</t>
    </r>
    <r>
      <rPr>
        <b/>
        <i/>
        <sz val="9"/>
        <rFont val="Arial"/>
        <family val="2"/>
      </rPr>
      <t>d) CLIENTES O PARTES INTERESADAS:</t>
    </r>
    <r>
      <rPr>
        <i/>
        <sz val="9"/>
        <rFont val="Arial"/>
        <family val="2"/>
      </rPr>
      <t xml:space="preserve"> Escriba a quienes se aplicará el mecanismo de medición.
</t>
    </r>
    <r>
      <rPr>
        <b/>
        <i/>
        <sz val="9"/>
        <rFont val="Arial"/>
        <family val="2"/>
      </rPr>
      <t>e) PERIODICIDAD</t>
    </r>
    <r>
      <rPr>
        <i/>
        <sz val="9"/>
        <rFont val="Arial"/>
        <family val="2"/>
      </rPr>
      <t xml:space="preserve">: Escriba la periodicidad (mensual, bimestral, trimestral, semestral, anual, permanente) de aplicación del mecanismo definido. Con relación a las PQRS FDescriba el periodo sobre el cual se está evaluando la información registrada en el sistema.
</t>
    </r>
    <r>
      <rPr>
        <b/>
        <i/>
        <sz val="9"/>
        <rFont val="Arial"/>
        <family val="2"/>
      </rPr>
      <t>f) FECHA DE APLICACIÓN DEL MECANISMO:</t>
    </r>
    <r>
      <rPr>
        <i/>
        <sz val="9"/>
        <rFont val="Arial"/>
        <family val="2"/>
      </rPr>
      <t xml:space="preserve"> escriba el(los) mes(es) programado(s) para la aplicación del mecanismo. Para el caso de PQRSFD se incluiría el mismo dato de la periodicidad.
</t>
    </r>
    <r>
      <rPr>
        <b/>
        <i/>
        <sz val="9"/>
        <rFont val="Arial"/>
        <family val="2"/>
      </rPr>
      <t xml:space="preserve">g) NÚMERO DE ENCUESTADOS : </t>
    </r>
    <r>
      <rPr>
        <i/>
        <sz val="9"/>
        <rFont val="Arial"/>
        <family val="2"/>
      </rPr>
      <t xml:space="preserve">Indique el número de encuestas que se realizarón en el periodo de seguimiento. 
</t>
    </r>
    <r>
      <rPr>
        <b/>
        <i/>
        <sz val="9"/>
        <rFont val="Arial"/>
        <family val="2"/>
      </rPr>
      <t xml:space="preserve">h) RESULTADOS: </t>
    </r>
    <r>
      <rPr>
        <i/>
        <sz val="9"/>
        <rFont val="Arial"/>
        <family val="2"/>
      </rPr>
      <t xml:space="preserve">Porcentaje de satisfacción de la encuesta realizada.
</t>
    </r>
    <r>
      <rPr>
        <b/>
        <i/>
        <sz val="9"/>
        <rFont val="Arial"/>
        <family val="2"/>
      </rPr>
      <t xml:space="preserve">i) ANÁLISIS DE ENCUESTA: </t>
    </r>
    <r>
      <rPr>
        <i/>
        <sz val="9"/>
        <rFont val="Arial"/>
        <family val="2"/>
      </rPr>
      <t xml:space="preserve">Explicación cualitativa de los resutados obtenidos . </t>
    </r>
  </si>
  <si>
    <t>Medir la satisfacción de los ciudadanos, frente a la claridad de las respuestas a las PQRSFD, con el fin de implementar acciones de mejoramiento en la gestión de la Entidad.</t>
  </si>
  <si>
    <t xml:space="preserve">Ciudadanos </t>
  </si>
  <si>
    <t>PROCESO</t>
  </si>
  <si>
    <t>PARTES INTERESADA</t>
  </si>
  <si>
    <t>TRIMESTRE</t>
  </si>
  <si>
    <t xml:space="preserve">NÚMERO DE ENCUESTADOS </t>
  </si>
  <si>
    <t>EXCELENTE
5</t>
  </si>
  <si>
    <t>BUENO
4</t>
  </si>
  <si>
    <t>REGULAR
3</t>
  </si>
  <si>
    <t xml:space="preserve">MALA
2 </t>
  </si>
  <si>
    <t>MUY MALA
1</t>
  </si>
  <si>
    <t xml:space="preserve">1er trimestre </t>
  </si>
  <si>
    <t>En el primer trimestre  del año se encuestaron 587 que corresponden a:
335 ciudadanos, usuarios/beneficiarios directos de las obras, 196 colaboradores de UMV,  y 56 ciudadanos.
De los cuales 535 (91,1%)  se encuentran satisfechos, 49 (8,3%) se encuentran insatisfechos y 3 (1%) no contestaron.</t>
  </si>
  <si>
    <t xml:space="preserve">2do trimestre </t>
  </si>
  <si>
    <t xml:space="preserve">4to trimestre </t>
  </si>
  <si>
    <t xml:space="preserve">3er trimestre </t>
  </si>
  <si>
    <t>RESULTADO DE SATISFACCIÓN DE PARTES INTERESADAS ACUMULADO</t>
  </si>
  <si>
    <t xml:space="preserve">No contesta </t>
  </si>
  <si>
    <t xml:space="preserve">Trimestres promediados </t>
  </si>
  <si>
    <t>satisfecho</t>
  </si>
  <si>
    <t>Insatisfecho</t>
  </si>
  <si>
    <t xml:space="preserve">No responde </t>
  </si>
  <si>
    <t>%</t>
  </si>
  <si>
    <t>TRIMESTRE 2022</t>
  </si>
  <si>
    <t>1er semana de octubre 2022</t>
  </si>
  <si>
    <r>
      <t xml:space="preserve">En el año se han encuestado en campo </t>
    </r>
    <r>
      <rPr>
        <b/>
        <sz val="10"/>
        <rFont val="Arial"/>
        <family val="2"/>
      </rPr>
      <t>2997</t>
    </r>
    <r>
      <rPr>
        <sz val="10"/>
        <rFont val="Arial"/>
        <family val="2"/>
      </rPr>
      <t xml:space="preserve"> ciudadanos usuarios/beneficiarios directos de las obras; de los cuales 2729 (91,1%) se encuentran satisfechos con las intervenciones, y se encuentran insatisfechos 268 (8,9%) </t>
    </r>
  </si>
  <si>
    <r>
      <t xml:space="preserve">En el año se han encuestado </t>
    </r>
    <r>
      <rPr>
        <b/>
        <sz val="10"/>
        <rFont val="Arial"/>
        <family val="2"/>
      </rPr>
      <t>595</t>
    </r>
    <r>
      <rPr>
        <sz val="10"/>
        <rFont val="Arial"/>
        <family val="2"/>
      </rPr>
      <t xml:space="preserve"> ciudadanos: De los cuales 295 (49,6%)  se encuentran satisfechos con las respuestas recibidas, y 300 (50,4%) se encuentran insatisfechos
Por lo que se requiere verificar las causas de insatisfacción en la ciudadania con el fin de diseñar las acciones de mejoramiento correspondientes con el fin de aumentar el índice de  satisfacción ciudadana.</t>
    </r>
  </si>
  <si>
    <t>3er</t>
  </si>
  <si>
    <t>4to</t>
  </si>
  <si>
    <t>diferencia</t>
  </si>
  <si>
    <r>
      <t xml:space="preserve">En promedio del año se encuestaron </t>
    </r>
    <r>
      <rPr>
        <b/>
        <sz val="10"/>
        <rFont val="Arial"/>
        <family val="2"/>
      </rPr>
      <t>263</t>
    </r>
    <r>
      <rPr>
        <sz val="10"/>
        <rFont val="Arial"/>
        <family val="2"/>
      </rPr>
      <t xml:space="preserve"> colaboradores de la UMV a través de la encuesta virtual: De los cuales 242 (92,0%)  se encuentran satisfechos con su trabajo, 20 (7,6%) se encuentran insatisfechos y 1 (0,4%) no responden</t>
    </r>
  </si>
  <si>
    <t>01/01/2022
30/12/2022</t>
  </si>
  <si>
    <r>
      <t xml:space="preserve">El resultado de satisfacción de las partes interesadas es de </t>
    </r>
    <r>
      <rPr>
        <b/>
        <sz val="10"/>
        <rFont val="Arial"/>
        <family val="2"/>
      </rPr>
      <t>84,72%</t>
    </r>
    <r>
      <rPr>
        <sz val="10"/>
        <rFont val="Arial"/>
        <family val="2"/>
      </rPr>
      <t xml:space="preserve"> para la vigencial 2022 donde se encuestaron </t>
    </r>
    <r>
      <rPr>
        <b/>
        <sz val="10"/>
        <rFont val="Arial"/>
        <family val="2"/>
      </rPr>
      <t>3855</t>
    </r>
    <r>
      <rPr>
        <sz val="10"/>
        <rFont val="Arial"/>
        <family val="2"/>
      </rPr>
      <t xml:space="preserve"> que corresponden a:
2997 usuarios/beneficiarios directos de las obras, 263 colaboradores de UMV, y 595 ciudadanos.
De los cuales 3266 (84,72%) se encuentran satisfechos, 588 (15,25%) se encuentran insatisfechos y 1 (0%) no responden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</si>
</sst>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quot;$&quot;\ * #,##0.00_);_(&quot;$&quot;\ * \(#,##0.00\);_(&quot;$&quot;\ * &quot;-&quot;??_);_(@_)"/>
    <numFmt numFmtId="165" formatCode="_(* #,##0.00_);_(* \(#,##0.00\);_(* &quot;-&quot;??_);_(@_)"/>
    <numFmt numFmtId="166" formatCode="000"/>
    <numFmt numFmtId="167" formatCode="0.0%"/>
  </numFmts>
  <fonts count="22" x14ac:knownFonts="1">
    <font>
      <sz val="10"/>
      <name val="Arial"/>
    </font>
    <font>
      <sz val="11"/>
      <color theme="1"/>
      <name val="Calibri"/>
      <family val="2"/>
      <scheme val="minor"/>
    </font>
    <font>
      <sz val="8"/>
      <name val="Arial"/>
      <family val="2"/>
    </font>
    <font>
      <sz val="10"/>
      <name val="Arial"/>
      <family val="2"/>
    </font>
    <font>
      <b/>
      <sz val="16"/>
      <name val="Arial"/>
      <family val="2"/>
    </font>
    <font>
      <b/>
      <sz val="9"/>
      <name val="Arial"/>
      <family val="2"/>
    </font>
    <font>
      <i/>
      <sz val="9"/>
      <name val="Arial"/>
      <family val="2"/>
    </font>
    <font>
      <b/>
      <i/>
      <u/>
      <sz val="9"/>
      <name val="Arial"/>
      <family val="2"/>
    </font>
    <font>
      <b/>
      <i/>
      <sz val="9"/>
      <name val="Arial"/>
      <family val="2"/>
    </font>
    <font>
      <b/>
      <sz val="14"/>
      <name val="Arial"/>
      <family val="2"/>
    </font>
    <font>
      <b/>
      <sz val="11"/>
      <name val="Arial"/>
      <family val="2"/>
    </font>
    <font>
      <sz val="10"/>
      <name val="Arial"/>
      <family val="2"/>
    </font>
    <font>
      <sz val="10"/>
      <color theme="4" tint="0.79998168889431442"/>
      <name val="Arial"/>
      <family val="2"/>
    </font>
    <font>
      <sz val="8"/>
      <color theme="4" tint="0.79998168889431442"/>
      <name val="Arial"/>
      <family val="2"/>
    </font>
    <font>
      <b/>
      <sz val="10"/>
      <name val="Arial"/>
      <family val="2"/>
    </font>
    <font>
      <sz val="10"/>
      <color theme="8" tint="-0.249977111117893"/>
      <name val="Arial"/>
      <family val="2"/>
    </font>
    <font>
      <sz val="10"/>
      <color theme="0"/>
      <name val="Arial"/>
      <family val="2"/>
    </font>
    <font>
      <b/>
      <sz val="9"/>
      <color theme="0"/>
      <name val="Arial"/>
      <family val="2"/>
    </font>
    <font>
      <b/>
      <sz val="14"/>
      <color theme="0"/>
      <name val="Arial"/>
      <family val="2"/>
    </font>
    <font>
      <b/>
      <sz val="16"/>
      <color theme="0"/>
      <name val="Arial"/>
      <family val="2"/>
    </font>
    <font>
      <b/>
      <sz val="10"/>
      <color theme="8" tint="-0.249977111117893"/>
      <name val="Arial"/>
      <family val="2"/>
    </font>
    <font>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2F2F2"/>
        <bgColor rgb="FF000000"/>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s>
  <cellStyleXfs count="6">
    <xf numFmtId="0" fontId="0" fillId="0" borderId="0"/>
    <xf numFmtId="164" fontId="1" fillId="0" borderId="0" applyFont="0" applyFill="0" applyBorder="0" applyAlignment="0" applyProtection="0"/>
    <xf numFmtId="9" fontId="1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44" fontId="21" fillId="0" borderId="0" applyFont="0" applyFill="0" applyBorder="0" applyAlignment="0" applyProtection="0"/>
  </cellStyleXfs>
  <cellXfs count="139">
    <xf numFmtId="0" fontId="0" fillId="0" borderId="0" xfId="0"/>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2" fillId="0" borderId="0" xfId="0" applyFont="1"/>
    <xf numFmtId="0" fontId="2" fillId="0" borderId="0" xfId="0" applyFont="1" applyAlignment="1">
      <alignment vertical="center" wrapText="1"/>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166" fontId="3" fillId="0" borderId="16" xfId="0" applyNumberFormat="1" applyFont="1" applyBorder="1" applyAlignment="1">
      <alignment horizontal="center" vertical="center" wrapText="1"/>
    </xf>
    <xf numFmtId="17" fontId="3" fillId="2" borderId="17" xfId="0" applyNumberFormat="1" applyFont="1" applyFill="1" applyBorder="1" applyAlignment="1">
      <alignment horizontal="justify" vertical="center" wrapText="1"/>
    </xf>
    <xf numFmtId="0" fontId="0" fillId="0" borderId="0" xfId="0"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wrapText="1"/>
    </xf>
    <xf numFmtId="166" fontId="3" fillId="0" borderId="11" xfId="0" applyNumberFormat="1" applyFont="1" applyBorder="1" applyAlignment="1">
      <alignment horizontal="center" vertical="center" wrapText="1"/>
    </xf>
    <xf numFmtId="0" fontId="3" fillId="0" borderId="20" xfId="0" applyFont="1" applyBorder="1" applyAlignment="1">
      <alignment horizontal="center" vertical="center" wrapText="1"/>
    </xf>
    <xf numFmtId="166" fontId="3" fillId="0" borderId="20" xfId="0" applyNumberFormat="1" applyFont="1" applyBorder="1" applyAlignment="1">
      <alignment horizontal="center" vertical="center" wrapText="1"/>
    </xf>
    <xf numFmtId="0" fontId="15" fillId="0" borderId="0" xfId="0" applyFont="1"/>
    <xf numFmtId="0" fontId="5" fillId="3" borderId="11"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0" fillId="0" borderId="36" xfId="0" applyBorder="1" applyAlignment="1">
      <alignment horizontal="center" vertical="center"/>
    </xf>
    <xf numFmtId="0" fontId="3" fillId="0" borderId="34" xfId="0" applyFont="1" applyBorder="1" applyAlignment="1">
      <alignment horizontal="center" vertical="center"/>
    </xf>
    <xf numFmtId="0" fontId="0" fillId="0" borderId="25" xfId="0" applyBorder="1" applyAlignment="1">
      <alignment horizontal="center" vertical="center"/>
    </xf>
    <xf numFmtId="0" fontId="3" fillId="0" borderId="30" xfId="0" applyFont="1" applyBorder="1" applyAlignment="1">
      <alignment horizontal="center" vertical="center"/>
    </xf>
    <xf numFmtId="167" fontId="14" fillId="0" borderId="27" xfId="2" applyNumberFormat="1"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166" fontId="3" fillId="0" borderId="23" xfId="0" applyNumberFormat="1" applyFont="1" applyBorder="1" applyAlignment="1">
      <alignment horizontal="center" vertical="center" wrapText="1"/>
    </xf>
    <xf numFmtId="166" fontId="3" fillId="0" borderId="23" xfId="0" applyNumberFormat="1" applyFont="1" applyBorder="1" applyAlignment="1">
      <alignment horizontal="center" vertical="center"/>
    </xf>
    <xf numFmtId="17" fontId="3" fillId="2" borderId="24" xfId="0" applyNumberFormat="1" applyFont="1" applyFill="1" applyBorder="1" applyAlignment="1">
      <alignment horizontal="justify" vertical="center" wrapText="1"/>
    </xf>
    <xf numFmtId="0" fontId="16" fillId="0" borderId="0" xfId="0" applyFont="1"/>
    <xf numFmtId="0" fontId="17" fillId="0" borderId="0" xfId="0" applyFont="1" applyAlignment="1">
      <alignment horizontal="center" vertical="center" wrapText="1"/>
    </xf>
    <xf numFmtId="0" fontId="18" fillId="0" borderId="0" xfId="0" applyFont="1" applyAlignment="1">
      <alignment vertical="center"/>
    </xf>
    <xf numFmtId="0" fontId="18" fillId="0" borderId="0" xfId="0" applyFont="1" applyAlignment="1">
      <alignment vertical="center" wrapText="1"/>
    </xf>
    <xf numFmtId="1" fontId="18" fillId="0" borderId="0" xfId="0" applyNumberFormat="1" applyFont="1" applyAlignment="1">
      <alignment horizontal="center" vertical="center"/>
    </xf>
    <xf numFmtId="167" fontId="19" fillId="0" borderId="0" xfId="3" applyNumberFormat="1" applyFont="1" applyFill="1" applyBorder="1" applyAlignment="1">
      <alignment horizontal="center" vertical="center"/>
    </xf>
    <xf numFmtId="17" fontId="16" fillId="0" borderId="0" xfId="0" applyNumberFormat="1" applyFont="1" applyAlignment="1">
      <alignment horizontal="justify" vertical="center" wrapText="1"/>
    </xf>
    <xf numFmtId="0" fontId="3" fillId="0" borderId="11" xfId="0" applyFont="1" applyBorder="1" applyAlignment="1">
      <alignment horizontal="center" vertical="center"/>
    </xf>
    <xf numFmtId="1" fontId="3" fillId="2" borderId="11" xfId="0" applyNumberFormat="1" applyFont="1" applyFill="1" applyBorder="1" applyAlignment="1">
      <alignment horizontal="center" vertical="center"/>
    </xf>
    <xf numFmtId="0" fontId="5" fillId="3" borderId="40" xfId="0" applyFont="1" applyFill="1" applyBorder="1" applyAlignment="1">
      <alignment horizontal="center" vertical="center" wrapText="1"/>
    </xf>
    <xf numFmtId="1" fontId="3" fillId="0" borderId="11" xfId="0" applyNumberFormat="1" applyFont="1" applyBorder="1" applyAlignment="1">
      <alignment horizontal="center" vertical="center"/>
    </xf>
    <xf numFmtId="0" fontId="3" fillId="0" borderId="19" xfId="0" applyFont="1" applyBorder="1" applyAlignment="1">
      <alignment horizontal="center" vertical="center"/>
    </xf>
    <xf numFmtId="166" fontId="3" fillId="0" borderId="38" xfId="0" applyNumberFormat="1" applyFont="1" applyBorder="1" applyAlignment="1">
      <alignment horizontal="center" vertical="center" wrapText="1"/>
    </xf>
    <xf numFmtId="0" fontId="3" fillId="0" borderId="38" xfId="0" applyFont="1" applyBorder="1" applyAlignment="1">
      <alignment horizontal="center" vertical="center" wrapText="1"/>
    </xf>
    <xf numFmtId="1" fontId="0" fillId="0" borderId="12" xfId="0" applyNumberFormat="1" applyBorder="1" applyAlignment="1">
      <alignment horizontal="center" vertical="center"/>
    </xf>
    <xf numFmtId="0" fontId="3" fillId="0" borderId="0" xfId="0" applyFont="1"/>
    <xf numFmtId="167" fontId="0" fillId="0" borderId="14" xfId="2" applyNumberFormat="1" applyFont="1" applyBorder="1" applyAlignment="1">
      <alignment horizontal="center" vertical="center"/>
    </xf>
    <xf numFmtId="0" fontId="0" fillId="0" borderId="32" xfId="0" applyBorder="1" applyAlignment="1">
      <alignment horizontal="center" vertical="center"/>
    </xf>
    <xf numFmtId="1" fontId="0" fillId="0" borderId="0" xfId="0" applyNumberFormat="1" applyAlignment="1">
      <alignment horizontal="center" vertical="center"/>
    </xf>
    <xf numFmtId="0" fontId="3" fillId="0" borderId="22" xfId="0" applyFont="1" applyBorder="1" applyAlignment="1">
      <alignment horizontal="center" vertical="center"/>
    </xf>
    <xf numFmtId="1" fontId="0" fillId="0" borderId="19" xfId="0" applyNumberFormat="1" applyBorder="1" applyAlignment="1">
      <alignment horizontal="center" vertical="center"/>
    </xf>
    <xf numFmtId="9" fontId="0" fillId="0" borderId="39" xfId="2" applyFont="1" applyBorder="1" applyAlignment="1">
      <alignment horizontal="center" vertical="center"/>
    </xf>
    <xf numFmtId="0" fontId="3" fillId="0" borderId="30" xfId="0" applyFont="1" applyBorder="1" applyAlignment="1">
      <alignment vertical="center"/>
    </xf>
    <xf numFmtId="0" fontId="0" fillId="0" borderId="37" xfId="0" applyBorder="1" applyAlignment="1">
      <alignment vertical="center"/>
    </xf>
    <xf numFmtId="0" fontId="3" fillId="0" borderId="30" xfId="0" applyFont="1" applyBorder="1"/>
    <xf numFmtId="0" fontId="0" fillId="0" borderId="37" xfId="0" applyBorder="1"/>
    <xf numFmtId="0" fontId="0" fillId="0" borderId="31" xfId="0" applyBorder="1"/>
    <xf numFmtId="167" fontId="0" fillId="0" borderId="33" xfId="2" applyNumberFormat="1" applyFont="1" applyBorder="1" applyAlignment="1">
      <alignment horizontal="center" vertical="center"/>
    </xf>
    <xf numFmtId="0" fontId="3" fillId="5" borderId="32" xfId="0" applyFont="1" applyFill="1" applyBorder="1" applyAlignment="1">
      <alignment horizontal="center" vertical="center"/>
    </xf>
    <xf numFmtId="0" fontId="0" fillId="6" borderId="25" xfId="0" applyFill="1" applyBorder="1" applyAlignment="1">
      <alignment horizontal="center" vertical="center"/>
    </xf>
    <xf numFmtId="167" fontId="0" fillId="0" borderId="27" xfId="2" applyNumberFormat="1" applyFont="1" applyBorder="1" applyAlignment="1">
      <alignment horizontal="center" vertical="center"/>
    </xf>
    <xf numFmtId="0" fontId="0" fillId="0" borderId="40" xfId="0" applyBorder="1" applyAlignment="1">
      <alignment horizontal="center" vertical="center"/>
    </xf>
    <xf numFmtId="0" fontId="3" fillId="0" borderId="40" xfId="0" applyFont="1" applyBorder="1" applyAlignment="1">
      <alignment horizontal="center" vertical="center"/>
    </xf>
    <xf numFmtId="0" fontId="0" fillId="0" borderId="40" xfId="0" applyBorder="1"/>
    <xf numFmtId="1" fontId="0" fillId="7" borderId="15" xfId="0" applyNumberFormat="1" applyFill="1" applyBorder="1" applyAlignment="1">
      <alignment horizontal="center" vertical="center"/>
    </xf>
    <xf numFmtId="1" fontId="0" fillId="7" borderId="16" xfId="0" applyNumberFormat="1" applyFill="1" applyBorder="1" applyAlignment="1">
      <alignment horizontal="center" vertical="center"/>
    </xf>
    <xf numFmtId="1" fontId="0" fillId="7" borderId="17" xfId="0" applyNumberFormat="1" applyFill="1" applyBorder="1" applyAlignment="1">
      <alignment horizontal="center" vertical="center"/>
    </xf>
    <xf numFmtId="1" fontId="14" fillId="0" borderId="12" xfId="0" applyNumberFormat="1" applyFont="1" applyBorder="1" applyAlignment="1">
      <alignment horizontal="center" vertical="center"/>
    </xf>
    <xf numFmtId="1" fontId="14" fillId="0" borderId="13" xfId="0" applyNumberFormat="1" applyFont="1" applyBorder="1" applyAlignment="1">
      <alignment horizontal="center" vertical="center"/>
    </xf>
    <xf numFmtId="1" fontId="14" fillId="0" borderId="14" xfId="0" applyNumberFormat="1" applyFont="1"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1" fontId="3" fillId="0" borderId="38" xfId="0" applyNumberFormat="1" applyFont="1" applyBorder="1" applyAlignment="1">
      <alignment horizontal="center" vertical="center"/>
    </xf>
    <xf numFmtId="167" fontId="14" fillId="0" borderId="33" xfId="2" applyNumberFormat="1" applyFont="1" applyBorder="1" applyAlignment="1">
      <alignment horizontal="center" vertical="center"/>
    </xf>
    <xf numFmtId="167" fontId="14" fillId="0" borderId="14" xfId="2" applyNumberFormat="1" applyFont="1" applyBorder="1" applyAlignment="1">
      <alignment horizontal="center" vertical="center"/>
    </xf>
    <xf numFmtId="167" fontId="3" fillId="2" borderId="35" xfId="0" applyNumberFormat="1" applyFont="1" applyFill="1" applyBorder="1" applyAlignment="1">
      <alignment horizontal="center" vertical="center"/>
    </xf>
    <xf numFmtId="0" fontId="0" fillId="0" borderId="39" xfId="0" applyBorder="1" applyAlignment="1">
      <alignment horizontal="center" vertical="center"/>
    </xf>
    <xf numFmtId="0" fontId="3" fillId="0" borderId="42" xfId="0" applyFont="1" applyBorder="1" applyAlignment="1">
      <alignment horizontal="center" vertical="center"/>
    </xf>
    <xf numFmtId="166" fontId="3" fillId="0" borderId="40" xfId="0" applyNumberFormat="1" applyFont="1" applyBorder="1" applyAlignment="1">
      <alignment horizontal="center" vertical="center" wrapText="1"/>
    </xf>
    <xf numFmtId="0" fontId="3" fillId="0" borderId="40" xfId="0" applyFont="1" applyBorder="1" applyAlignment="1">
      <alignment horizontal="center" vertical="center" wrapText="1"/>
    </xf>
    <xf numFmtId="0" fontId="15" fillId="0" borderId="40" xfId="0" applyFont="1" applyBorder="1" applyAlignment="1">
      <alignment horizontal="center" vertical="center"/>
    </xf>
    <xf numFmtId="0" fontId="20" fillId="0" borderId="40" xfId="0" applyFont="1" applyBorder="1" applyAlignment="1">
      <alignment horizontal="center" vertical="center"/>
    </xf>
    <xf numFmtId="0" fontId="20" fillId="0" borderId="43" xfId="0" applyFont="1" applyBorder="1" applyAlignment="1">
      <alignment horizontal="center" vertical="center"/>
    </xf>
    <xf numFmtId="0" fontId="14" fillId="0" borderId="34" xfId="0" applyFont="1" applyBorder="1" applyAlignment="1">
      <alignment horizontal="center" vertical="center"/>
    </xf>
    <xf numFmtId="166" fontId="14" fillId="0" borderId="44" xfId="0" applyNumberFormat="1" applyFont="1" applyBorder="1" applyAlignment="1">
      <alignment horizontal="center" vertical="center" wrapText="1"/>
    </xf>
    <xf numFmtId="1" fontId="14" fillId="2" borderId="34" xfId="0" applyNumberFormat="1" applyFont="1" applyFill="1" applyBorder="1" applyAlignment="1">
      <alignment horizontal="center" vertical="center"/>
    </xf>
    <xf numFmtId="166" fontId="3" fillId="0" borderId="16" xfId="0" applyNumberFormat="1" applyFont="1" applyBorder="1" applyAlignment="1">
      <alignment horizontal="center" vertical="center"/>
    </xf>
    <xf numFmtId="167" fontId="3" fillId="2" borderId="26" xfId="0" applyNumberFormat="1" applyFont="1" applyFill="1" applyBorder="1" applyAlignment="1">
      <alignment horizontal="center" vertical="center"/>
    </xf>
    <xf numFmtId="17" fontId="3" fillId="2" borderId="45" xfId="0" applyNumberFormat="1" applyFont="1" applyFill="1" applyBorder="1" applyAlignment="1">
      <alignment horizontal="justify" vertical="center" wrapText="1"/>
    </xf>
    <xf numFmtId="167" fontId="3" fillId="2" borderId="16" xfId="0" applyNumberFormat="1" applyFont="1" applyFill="1" applyBorder="1" applyAlignment="1">
      <alignment horizontal="center" vertical="center"/>
    </xf>
    <xf numFmtId="1" fontId="3" fillId="2" borderId="46" xfId="0" applyNumberFormat="1" applyFont="1" applyFill="1" applyBorder="1" applyAlignment="1">
      <alignment horizontal="center" vertical="center"/>
    </xf>
    <xf numFmtId="1" fontId="3" fillId="2" borderId="47" xfId="0" applyNumberFormat="1" applyFont="1" applyFill="1" applyBorder="1" applyAlignment="1">
      <alignment horizontal="center" vertical="center"/>
    </xf>
    <xf numFmtId="1" fontId="3" fillId="2" borderId="48" xfId="0" applyNumberFormat="1" applyFont="1" applyFill="1" applyBorder="1" applyAlignment="1">
      <alignment horizontal="center" vertical="center"/>
    </xf>
    <xf numFmtId="0" fontId="2" fillId="0" borderId="22" xfId="0" applyFont="1" applyBorder="1" applyAlignment="1">
      <alignment horizontal="center" vertical="center"/>
    </xf>
    <xf numFmtId="17" fontId="14" fillId="0" borderId="24" xfId="0" applyNumberFormat="1" applyFont="1" applyBorder="1" applyAlignment="1">
      <alignment horizontal="center" vertical="center" wrapText="1"/>
    </xf>
    <xf numFmtId="9" fontId="0" fillId="0" borderId="0" xfId="0" applyNumberFormat="1"/>
    <xf numFmtId="44" fontId="0" fillId="0" borderId="0" xfId="5" applyFont="1"/>
    <xf numFmtId="44" fontId="0" fillId="0" borderId="0" xfId="0" applyNumberFormat="1"/>
    <xf numFmtId="0" fontId="3" fillId="0" borderId="49" xfId="0" applyFont="1" applyBorder="1" applyAlignment="1">
      <alignment horizontal="center" vertical="center"/>
    </xf>
    <xf numFmtId="0" fontId="2" fillId="0" borderId="50" xfId="0" applyFont="1" applyBorder="1" applyAlignment="1">
      <alignment horizontal="center" vertical="center" wrapText="1"/>
    </xf>
    <xf numFmtId="0" fontId="3" fillId="0" borderId="50" xfId="0" applyFont="1" applyBorder="1" applyAlignment="1">
      <alignment horizontal="center" vertical="center" wrapText="1"/>
    </xf>
    <xf numFmtId="166" fontId="3" fillId="0" borderId="50" xfId="0" applyNumberFormat="1" applyFont="1" applyBorder="1" applyAlignment="1">
      <alignment horizontal="center" vertical="center"/>
    </xf>
    <xf numFmtId="167" fontId="3" fillId="0" borderId="27" xfId="4" applyNumberFormat="1" applyFont="1" applyFill="1" applyBorder="1" applyAlignment="1">
      <alignment vertical="center" wrapText="1"/>
    </xf>
    <xf numFmtId="1" fontId="0" fillId="0" borderId="0" xfId="0" applyNumberFormat="1"/>
    <xf numFmtId="10" fontId="14" fillId="2" borderId="27" xfId="0" applyNumberFormat="1" applyFont="1" applyFill="1" applyBorder="1" applyAlignment="1">
      <alignment horizontal="center" vertical="center"/>
    </xf>
    <xf numFmtId="10" fontId="0" fillId="0" borderId="41" xfId="2" applyNumberFormat="1" applyFont="1" applyBorder="1" applyAlignment="1">
      <alignment horizontal="center" vertical="center"/>
    </xf>
    <xf numFmtId="0" fontId="0" fillId="0" borderId="50" xfId="0" applyBorder="1" applyAlignment="1">
      <alignment horizontal="center" vertical="center"/>
    </xf>
    <xf numFmtId="0" fontId="14" fillId="0" borderId="51" xfId="0" applyFont="1" applyBorder="1" applyAlignment="1">
      <alignment horizontal="center" vertical="center" wrapText="1"/>
    </xf>
    <xf numFmtId="1" fontId="3" fillId="0" borderId="40" xfId="0" applyNumberFormat="1" applyFont="1" applyBorder="1" applyAlignment="1">
      <alignment horizontal="center" vertical="center"/>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1" fontId="3" fillId="0" borderId="17" xfId="0" applyNumberFormat="1"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vertical="center" wrapText="1"/>
    </xf>
    <xf numFmtId="167" fontId="14" fillId="0" borderId="0" xfId="2" applyNumberFormat="1" applyFont="1" applyFill="1" applyBorder="1" applyAlignment="1">
      <alignment horizontal="center" vertical="center"/>
    </xf>
    <xf numFmtId="167" fontId="0" fillId="0" borderId="0" xfId="2" applyNumberFormat="1" applyFont="1" applyFill="1" applyBorder="1" applyAlignment="1">
      <alignment horizontal="center" vertical="center"/>
    </xf>
    <xf numFmtId="10" fontId="14" fillId="8" borderId="27" xfId="0" applyNumberFormat="1" applyFont="1" applyFill="1" applyBorder="1" applyAlignment="1">
      <alignment horizontal="center" vertical="center"/>
    </xf>
    <xf numFmtId="10" fontId="0" fillId="0" borderId="0" xfId="0" applyNumberFormat="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6" fillId="0" borderId="12" xfId="0" applyFont="1" applyBorder="1" applyAlignment="1">
      <alignment horizontal="justify" vertical="justify" wrapText="1"/>
    </xf>
    <xf numFmtId="0" fontId="6" fillId="0" borderId="13" xfId="0" applyFont="1" applyBorder="1" applyAlignment="1">
      <alignment horizontal="justify" vertical="justify"/>
    </xf>
    <xf numFmtId="0" fontId="6" fillId="0" borderId="14" xfId="0" applyFont="1" applyBorder="1" applyAlignment="1">
      <alignment horizontal="justify" vertical="justify"/>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1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0" fillId="0" borderId="10" xfId="0" applyBorder="1" applyAlignment="1">
      <alignment horizontal="center"/>
    </xf>
  </cellXfs>
  <cellStyles count="6">
    <cellStyle name="Millares 2" xfId="3" xr:uid="{00000000-0005-0000-0000-000000000000}"/>
    <cellStyle name="Moneda" xfId="5" builtinId="4"/>
    <cellStyle name="Moneda 2" xfId="1" xr:uid="{00000000-0005-0000-0000-000001000000}"/>
    <cellStyle name="Normal" xfId="0" builtinId="0"/>
    <cellStyle name="Porcentaje" xfId="2" builtinId="5"/>
    <cellStyle name="Porcentaje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66600</xdr:colOff>
      <xdr:row>1</xdr:row>
      <xdr:rowOff>31750</xdr:rowOff>
    </xdr:from>
    <xdr:to>
      <xdr:col>2</xdr:col>
      <xdr:colOff>535290</xdr:colOff>
      <xdr:row>3</xdr:row>
      <xdr:rowOff>142875</xdr:rowOff>
    </xdr:to>
    <xdr:pic>
      <xdr:nvPicPr>
        <xdr:cNvPr id="2" name="Imagen 1">
          <a:extLst>
            <a:ext uri="{FF2B5EF4-FFF2-40B4-BE49-F238E27FC236}">
              <a16:creationId xmlns:a16="http://schemas.microsoft.com/office/drawing/2014/main" id="{04EB0677-0888-4EBD-A6B8-80C03ACFF7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150" y="174625"/>
          <a:ext cx="1116390" cy="1063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4CE85-5FFE-4FFA-878C-9B0E7921EE5B}">
  <dimension ref="B1:W19"/>
  <sheetViews>
    <sheetView showGridLines="0" tabSelected="1" showRuler="0" topLeftCell="J7" zoomScale="80" zoomScaleNormal="80" zoomScaleSheetLayoutView="100" zoomScalePageLayoutView="60" workbookViewId="0">
      <selection activeCell="B11" sqref="B11:K11"/>
    </sheetView>
  </sheetViews>
  <sheetFormatPr baseColWidth="10" defaultColWidth="11.42578125" defaultRowHeight="12.75" x14ac:dyDescent="0.2"/>
  <cols>
    <col min="1" max="1" width="3.140625" customWidth="1"/>
    <col min="2" max="3" width="9.7109375" customWidth="1"/>
    <col min="4" max="4" width="26.5703125" customWidth="1"/>
    <col min="5" max="5" width="35" customWidth="1"/>
    <col min="6" max="6" width="18.5703125" customWidth="1"/>
    <col min="7" max="7" width="14.85546875" customWidth="1"/>
    <col min="8" max="8" width="18.140625" customWidth="1"/>
    <col min="9" max="9" width="15.140625" customWidth="1"/>
    <col min="10" max="10" width="12.7109375" customWidth="1"/>
    <col min="11" max="11" width="53.140625" customWidth="1"/>
    <col min="12" max="12" width="2.42578125" customWidth="1"/>
    <col min="13" max="14" width="13.7109375" style="6" customWidth="1"/>
    <col min="15" max="15" width="11.42578125" style="6"/>
  </cols>
  <sheetData>
    <row r="1" spans="2:23" ht="11.25" customHeight="1" x14ac:dyDescent="0.2"/>
    <row r="2" spans="2:23" ht="58.5" customHeight="1" x14ac:dyDescent="0.2">
      <c r="B2" s="126"/>
      <c r="C2" s="127"/>
      <c r="D2" s="132" t="s">
        <v>0</v>
      </c>
      <c r="E2" s="132"/>
      <c r="F2" s="132"/>
      <c r="G2" s="132"/>
      <c r="H2" s="132"/>
      <c r="I2" s="132"/>
      <c r="J2" s="132"/>
      <c r="K2" s="132"/>
    </row>
    <row r="3" spans="2:23" ht="16.5" customHeight="1" x14ac:dyDescent="0.2">
      <c r="B3" s="128"/>
      <c r="C3" s="129"/>
      <c r="D3" s="133" t="s">
        <v>1</v>
      </c>
      <c r="E3" s="133"/>
      <c r="F3" s="134"/>
      <c r="G3" s="135" t="s">
        <v>2</v>
      </c>
      <c r="H3" s="133"/>
      <c r="I3" s="133"/>
      <c r="J3" s="133"/>
      <c r="K3" s="134"/>
    </row>
    <row r="4" spans="2:23" ht="16.5" customHeight="1" x14ac:dyDescent="0.2">
      <c r="B4" s="130"/>
      <c r="C4" s="131"/>
      <c r="D4" s="136" t="s">
        <v>3</v>
      </c>
      <c r="E4" s="136"/>
      <c r="F4" s="136"/>
      <c r="G4" s="136"/>
      <c r="H4" s="136"/>
      <c r="I4" s="136"/>
      <c r="J4" s="136"/>
      <c r="K4" s="137"/>
    </row>
    <row r="5" spans="2:23" ht="15.75" customHeight="1" thickBot="1" x14ac:dyDescent="0.25">
      <c r="B5" s="138"/>
      <c r="C5" s="138"/>
      <c r="D5" s="138"/>
      <c r="E5" s="138"/>
      <c r="F5" s="138"/>
      <c r="G5" s="138"/>
      <c r="H5" s="138"/>
      <c r="I5" s="138"/>
      <c r="J5" s="138"/>
      <c r="K5" s="138"/>
    </row>
    <row r="6" spans="2:23" s="7" customFormat="1" ht="54" customHeight="1" thickBot="1" x14ac:dyDescent="0.25">
      <c r="B6" s="1" t="s">
        <v>4</v>
      </c>
      <c r="C6" s="2" t="s">
        <v>5</v>
      </c>
      <c r="D6" s="2" t="s">
        <v>6</v>
      </c>
      <c r="E6" s="2" t="s">
        <v>7</v>
      </c>
      <c r="F6" s="2" t="s">
        <v>8</v>
      </c>
      <c r="G6" s="2" t="s">
        <v>9</v>
      </c>
      <c r="H6" s="3" t="s">
        <v>10</v>
      </c>
      <c r="I6" s="1" t="s">
        <v>11</v>
      </c>
      <c r="J6" s="4" t="s">
        <v>12</v>
      </c>
      <c r="K6" s="5" t="s">
        <v>13</v>
      </c>
      <c r="L6"/>
      <c r="M6" s="6"/>
      <c r="N6" s="115"/>
      <c r="O6" s="115"/>
    </row>
    <row r="7" spans="2:23" ht="66.75" customHeight="1" thickBot="1" x14ac:dyDescent="0.25">
      <c r="B7" s="95">
        <v>1</v>
      </c>
      <c r="C7" s="27" t="s">
        <v>14</v>
      </c>
      <c r="D7" s="28" t="s">
        <v>15</v>
      </c>
      <c r="E7" s="28" t="s">
        <v>16</v>
      </c>
      <c r="F7" s="29" t="s">
        <v>17</v>
      </c>
      <c r="G7" s="30" t="s">
        <v>18</v>
      </c>
      <c r="H7" s="96" t="s">
        <v>59</v>
      </c>
      <c r="I7" s="92">
        <f>anexo!F18</f>
        <v>2997</v>
      </c>
      <c r="J7" s="77">
        <f>anexo!I18</f>
        <v>0.91057724391057726</v>
      </c>
      <c r="K7" s="31" t="s">
        <v>53</v>
      </c>
      <c r="O7" s="50"/>
      <c r="P7" s="114"/>
      <c r="Q7" s="114"/>
      <c r="R7" s="116"/>
      <c r="S7" s="12"/>
      <c r="T7" s="117"/>
    </row>
    <row r="8" spans="2:23" ht="76.5" customHeight="1" thickBot="1" x14ac:dyDescent="0.25">
      <c r="B8" s="21">
        <v>2</v>
      </c>
      <c r="C8" s="8" t="s">
        <v>19</v>
      </c>
      <c r="D8" s="9" t="s">
        <v>20</v>
      </c>
      <c r="E8" s="9" t="s">
        <v>21</v>
      </c>
      <c r="F8" s="10" t="s">
        <v>22</v>
      </c>
      <c r="G8" s="88" t="s">
        <v>23</v>
      </c>
      <c r="H8" s="96" t="s">
        <v>52</v>
      </c>
      <c r="I8" s="93">
        <f>anexo!F19</f>
        <v>263.25</v>
      </c>
      <c r="J8" s="91">
        <f>anexo!I19</f>
        <v>0.92022792022792022</v>
      </c>
      <c r="K8" s="11" t="s">
        <v>58</v>
      </c>
      <c r="M8" s="47"/>
      <c r="N8"/>
      <c r="O8" s="50"/>
      <c r="P8" s="114"/>
      <c r="Q8" s="50"/>
      <c r="R8" s="116"/>
      <c r="S8" s="50"/>
      <c r="T8" s="117"/>
      <c r="U8" s="50"/>
      <c r="V8" s="117"/>
    </row>
    <row r="9" spans="2:23" s="18" customFormat="1" ht="102.75" customHeight="1" thickBot="1" x14ac:dyDescent="0.25">
      <c r="B9" s="100">
        <v>3</v>
      </c>
      <c r="C9" s="101" t="s">
        <v>24</v>
      </c>
      <c r="D9" s="102" t="s">
        <v>25</v>
      </c>
      <c r="E9" s="102" t="s">
        <v>28</v>
      </c>
      <c r="F9" s="103" t="s">
        <v>29</v>
      </c>
      <c r="G9" s="103" t="s">
        <v>18</v>
      </c>
      <c r="H9" s="96" t="s">
        <v>59</v>
      </c>
      <c r="I9" s="94">
        <f>anexo!F20</f>
        <v>595</v>
      </c>
      <c r="J9" s="89">
        <f>anexo!I20</f>
        <v>0.49579831932773111</v>
      </c>
      <c r="K9" s="90" t="s">
        <v>54</v>
      </c>
      <c r="M9" s="6"/>
      <c r="N9"/>
      <c r="O9" s="50"/>
      <c r="P9" s="114"/>
      <c r="Q9" s="12"/>
      <c r="R9" s="116"/>
      <c r="S9" s="12"/>
      <c r="T9" s="117"/>
      <c r="U9" s="12"/>
      <c r="V9"/>
      <c r="W9"/>
    </row>
    <row r="10" spans="2:23" ht="114" customHeight="1" thickBot="1" x14ac:dyDescent="0.25">
      <c r="B10" s="120" t="s">
        <v>44</v>
      </c>
      <c r="C10" s="121"/>
      <c r="D10" s="121"/>
      <c r="E10" s="121"/>
      <c r="F10" s="121"/>
      <c r="G10" s="121"/>
      <c r="H10" s="122"/>
      <c r="I10" s="87">
        <f>anexo!F13</f>
        <v>3855.25</v>
      </c>
      <c r="J10" s="106">
        <f>anexo!H15</f>
        <v>0.84722132157447638</v>
      </c>
      <c r="K10" s="104" t="s">
        <v>60</v>
      </c>
      <c r="M10" s="118">
        <v>0.85211376658235671</v>
      </c>
      <c r="N10" s="119">
        <f>+M10-J10</f>
        <v>4.8924450078803305E-3</v>
      </c>
      <c r="O10" s="50"/>
      <c r="W10" s="32"/>
    </row>
    <row r="11" spans="2:23" ht="152.25" customHeight="1" thickBot="1" x14ac:dyDescent="0.25">
      <c r="B11" s="123" t="s">
        <v>27</v>
      </c>
      <c r="C11" s="124"/>
      <c r="D11" s="124"/>
      <c r="E11" s="124"/>
      <c r="F11" s="124"/>
      <c r="G11" s="124"/>
      <c r="H11" s="124"/>
      <c r="I11" s="124"/>
      <c r="J11" s="124"/>
      <c r="K11" s="125"/>
    </row>
    <row r="14" spans="2:23" s="32" customFormat="1" ht="36" x14ac:dyDescent="0.2">
      <c r="I14" s="33" t="s">
        <v>11</v>
      </c>
      <c r="J14" s="33" t="s">
        <v>12</v>
      </c>
      <c r="K14" s="33" t="s">
        <v>13</v>
      </c>
    </row>
    <row r="15" spans="2:23" s="32" customFormat="1" ht="126" x14ac:dyDescent="0.2">
      <c r="B15" s="34" t="s">
        <v>26</v>
      </c>
      <c r="C15" s="34"/>
      <c r="D15" s="34"/>
      <c r="E15" s="34"/>
      <c r="F15" s="34"/>
      <c r="G15" s="34"/>
      <c r="H15" s="35" t="s">
        <v>26</v>
      </c>
      <c r="I15" s="36">
        <f>I10</f>
        <v>3855.25</v>
      </c>
      <c r="J15" s="37" t="s">
        <v>50</v>
      </c>
      <c r="K15" s="38" t="s">
        <v>40</v>
      </c>
    </row>
    <row r="17" spans="6:8" ht="13.5" customHeight="1" x14ac:dyDescent="0.2"/>
    <row r="18" spans="6:8" x14ac:dyDescent="0.2">
      <c r="F18" s="114" t="s">
        <v>55</v>
      </c>
      <c r="G18" s="114" t="s">
        <v>56</v>
      </c>
      <c r="H18" s="114" t="s">
        <v>57</v>
      </c>
    </row>
    <row r="19" spans="6:8" x14ac:dyDescent="0.2">
      <c r="F19" s="114">
        <v>85.21</v>
      </c>
      <c r="G19" s="114">
        <v>84.69</v>
      </c>
      <c r="H19" s="114">
        <f>+F19-G19</f>
        <v>0.51999999999999602</v>
      </c>
    </row>
  </sheetData>
  <mergeCells count="8">
    <mergeCell ref="B10:H10"/>
    <mergeCell ref="B11:K11"/>
    <mergeCell ref="B2:C4"/>
    <mergeCell ref="D2:K2"/>
    <mergeCell ref="D3:F3"/>
    <mergeCell ref="G3:K3"/>
    <mergeCell ref="D4:K4"/>
    <mergeCell ref="B5:K5"/>
  </mergeCells>
  <printOptions horizontalCentered="1"/>
  <pageMargins left="0.31496062992125984" right="0.31496062992125984" top="0.59055118110236227" bottom="0.86614173228346458" header="0.59055118110236227" footer="0.51181102362204722"/>
  <pageSetup scale="49" orientation="landscape" r:id="rId1"/>
  <headerFooter>
    <oddFooter>&amp;L&amp;11Calle 26 No.57-41 Torre 8, Pisos 7 y 8 CEMSA – C.P. 111321
PBX: 3779555 – Información: Línea 195
www.umv.gov.co&amp;C&amp;11DESI-FM-015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64"/>
  <sheetViews>
    <sheetView topLeftCell="C9" workbookViewId="0">
      <selection activeCell="H15" sqref="H15"/>
    </sheetView>
  </sheetViews>
  <sheetFormatPr baseColWidth="10" defaultRowHeight="12.75" x14ac:dyDescent="0.2"/>
  <cols>
    <col min="1" max="1" width="4.42578125" customWidth="1"/>
    <col min="2" max="2" width="4" customWidth="1"/>
    <col min="3" max="3" width="12.28515625" customWidth="1"/>
    <col min="4" max="4" width="23.28515625" customWidth="1"/>
    <col min="5" max="6" width="14.7109375" customWidth="1"/>
    <col min="7" max="7" width="12.85546875" bestFit="1" customWidth="1"/>
    <col min="8" max="8" width="12.28515625" bestFit="1" customWidth="1"/>
    <col min="9" max="9" width="12.85546875" bestFit="1" customWidth="1"/>
    <col min="10" max="10" width="14.42578125" bestFit="1" customWidth="1"/>
    <col min="13" max="13" width="9" customWidth="1"/>
    <col min="14" max="15" width="3.5703125" customWidth="1"/>
    <col min="17" max="17" width="16.7109375" customWidth="1"/>
    <col min="18" max="18" width="19.42578125" customWidth="1"/>
  </cols>
  <sheetData>
    <row r="1" spans="2:25" ht="5.25" customHeight="1" x14ac:dyDescent="0.2"/>
    <row r="2" spans="2:25" ht="5.25" customHeight="1" x14ac:dyDescent="0.2"/>
    <row r="3" spans="2:25" ht="24.75" thickBot="1" x14ac:dyDescent="0.25">
      <c r="C3" s="41" t="s">
        <v>30</v>
      </c>
      <c r="D3" s="41" t="s">
        <v>31</v>
      </c>
      <c r="E3" s="41" t="s">
        <v>32</v>
      </c>
      <c r="F3" s="41" t="s">
        <v>33</v>
      </c>
      <c r="G3" s="41" t="s">
        <v>34</v>
      </c>
      <c r="H3" s="41" t="s">
        <v>35</v>
      </c>
      <c r="I3" s="41" t="s">
        <v>36</v>
      </c>
      <c r="J3" s="41" t="s">
        <v>37</v>
      </c>
      <c r="K3" s="41" t="s">
        <v>38</v>
      </c>
      <c r="L3" s="41" t="s">
        <v>45</v>
      </c>
    </row>
    <row r="4" spans="2:25" ht="21" customHeight="1" x14ac:dyDescent="0.2">
      <c r="C4" s="43" t="s">
        <v>24</v>
      </c>
      <c r="D4" s="44" t="s">
        <v>29</v>
      </c>
      <c r="E4" s="45" t="s">
        <v>39</v>
      </c>
      <c r="F4" s="82">
        <f t="shared" ref="F4:F6" si="0">SUM(G4:K4)</f>
        <v>164</v>
      </c>
      <c r="G4" s="72">
        <v>32</v>
      </c>
      <c r="H4" s="72">
        <v>41</v>
      </c>
      <c r="I4" s="72">
        <v>33</v>
      </c>
      <c r="J4" s="72">
        <v>21</v>
      </c>
      <c r="K4" s="72">
        <v>37</v>
      </c>
      <c r="L4" s="78">
        <v>0</v>
      </c>
    </row>
    <row r="5" spans="2:25" ht="21" customHeight="1" x14ac:dyDescent="0.2">
      <c r="C5" s="20" t="s">
        <v>24</v>
      </c>
      <c r="D5" s="15" t="s">
        <v>29</v>
      </c>
      <c r="E5" s="14" t="s">
        <v>41</v>
      </c>
      <c r="F5" s="82">
        <f t="shared" si="0"/>
        <v>114</v>
      </c>
      <c r="G5" s="13">
        <v>14</v>
      </c>
      <c r="H5" s="13">
        <v>39</v>
      </c>
      <c r="I5" s="13">
        <v>11</v>
      </c>
      <c r="J5" s="13">
        <v>19</v>
      </c>
      <c r="K5" s="13">
        <v>31</v>
      </c>
      <c r="L5" s="73"/>
    </row>
    <row r="6" spans="2:25" ht="21" customHeight="1" x14ac:dyDescent="0.2">
      <c r="C6" s="20" t="s">
        <v>24</v>
      </c>
      <c r="D6" s="15" t="s">
        <v>29</v>
      </c>
      <c r="E6" s="14" t="s">
        <v>43</v>
      </c>
      <c r="F6" s="82">
        <f t="shared" si="0"/>
        <v>175</v>
      </c>
      <c r="G6" s="13">
        <v>29</v>
      </c>
      <c r="H6" s="13">
        <v>55</v>
      </c>
      <c r="I6" s="13">
        <v>24</v>
      </c>
      <c r="J6" s="13">
        <v>22</v>
      </c>
      <c r="K6" s="13">
        <v>45</v>
      </c>
      <c r="L6" s="73"/>
    </row>
    <row r="7" spans="2:25" s="12" customFormat="1" ht="21" customHeight="1" thickBot="1" x14ac:dyDescent="0.25">
      <c r="B7"/>
      <c r="C7" s="79" t="s">
        <v>24</v>
      </c>
      <c r="D7" s="80" t="s">
        <v>29</v>
      </c>
      <c r="E7" s="81" t="s">
        <v>42</v>
      </c>
      <c r="F7" s="82">
        <f>SUM(G7:K7)</f>
        <v>142</v>
      </c>
      <c r="G7" s="83">
        <v>46</v>
      </c>
      <c r="H7" s="83">
        <v>39</v>
      </c>
      <c r="I7" s="83">
        <v>21</v>
      </c>
      <c r="J7" s="83">
        <v>15</v>
      </c>
      <c r="K7" s="83">
        <v>21</v>
      </c>
      <c r="L7" s="84"/>
    </row>
    <row r="8" spans="2:25" s="12" customFormat="1" ht="30" customHeight="1" x14ac:dyDescent="0.2">
      <c r="B8"/>
      <c r="C8" s="43" t="s">
        <v>14</v>
      </c>
      <c r="D8" s="44" t="s">
        <v>17</v>
      </c>
      <c r="E8" s="45" t="s">
        <v>39</v>
      </c>
      <c r="F8" s="74">
        <f>SUM(G8:L8)</f>
        <v>1200</v>
      </c>
      <c r="G8" s="72">
        <v>541</v>
      </c>
      <c r="H8" s="72">
        <v>501</v>
      </c>
      <c r="I8" s="72">
        <v>139</v>
      </c>
      <c r="J8" s="72">
        <v>14</v>
      </c>
      <c r="K8" s="72">
        <v>5</v>
      </c>
      <c r="L8" s="78">
        <v>0</v>
      </c>
    </row>
    <row r="9" spans="2:25" s="12" customFormat="1" ht="30" customHeight="1" x14ac:dyDescent="0.2">
      <c r="B9"/>
      <c r="C9" s="20" t="s">
        <v>14</v>
      </c>
      <c r="D9" s="15" t="s">
        <v>17</v>
      </c>
      <c r="E9" s="14" t="s">
        <v>41</v>
      </c>
      <c r="F9" s="42">
        <f>SUM(G9:L9)</f>
        <v>686</v>
      </c>
      <c r="G9" s="13">
        <v>406</v>
      </c>
      <c r="H9" s="13">
        <v>244</v>
      </c>
      <c r="I9" s="13">
        <v>34</v>
      </c>
      <c r="J9" s="13">
        <v>2</v>
      </c>
      <c r="K9" s="13">
        <v>0</v>
      </c>
      <c r="L9" s="73">
        <v>0</v>
      </c>
    </row>
    <row r="10" spans="2:25" s="12" customFormat="1" ht="30" customHeight="1" x14ac:dyDescent="0.2">
      <c r="B10"/>
      <c r="C10" s="20" t="s">
        <v>14</v>
      </c>
      <c r="D10" s="15" t="s">
        <v>17</v>
      </c>
      <c r="E10" s="14" t="s">
        <v>43</v>
      </c>
      <c r="F10" s="42">
        <f>SUM(G10:L10)</f>
        <v>627</v>
      </c>
      <c r="G10" s="13">
        <v>375</v>
      </c>
      <c r="H10" s="13">
        <v>233</v>
      </c>
      <c r="I10" s="13">
        <v>11</v>
      </c>
      <c r="J10" s="13">
        <v>7</v>
      </c>
      <c r="K10" s="13">
        <v>1</v>
      </c>
      <c r="L10" s="73"/>
    </row>
    <row r="11" spans="2:25" ht="30" customHeight="1" thickBot="1" x14ac:dyDescent="0.25">
      <c r="C11" s="25" t="s">
        <v>14</v>
      </c>
      <c r="D11" s="17" t="s">
        <v>17</v>
      </c>
      <c r="E11" s="16" t="s">
        <v>42</v>
      </c>
      <c r="F11" s="110">
        <f>SUM(G11:L11)</f>
        <v>484</v>
      </c>
      <c r="G11" s="83">
        <v>234</v>
      </c>
      <c r="H11" s="83">
        <v>195</v>
      </c>
      <c r="I11" s="83">
        <v>34</v>
      </c>
      <c r="J11" s="83">
        <v>18</v>
      </c>
      <c r="K11" s="83">
        <v>3</v>
      </c>
      <c r="L11" s="84"/>
      <c r="P11" s="19" t="s">
        <v>30</v>
      </c>
      <c r="Q11" s="19" t="s">
        <v>31</v>
      </c>
      <c r="R11" s="19" t="s">
        <v>51</v>
      </c>
      <c r="S11" s="19" t="s">
        <v>33</v>
      </c>
      <c r="T11" s="19" t="s">
        <v>34</v>
      </c>
      <c r="U11" s="19" t="s">
        <v>35</v>
      </c>
      <c r="V11" s="19" t="s">
        <v>36</v>
      </c>
      <c r="W11" s="19" t="s">
        <v>37</v>
      </c>
      <c r="X11" s="19" t="s">
        <v>38</v>
      </c>
      <c r="Y11" s="19" t="s">
        <v>45</v>
      </c>
    </row>
    <row r="12" spans="2:25" ht="26.25" thickBot="1" x14ac:dyDescent="0.25">
      <c r="C12" s="85" t="s">
        <v>19</v>
      </c>
      <c r="D12" s="86" t="s">
        <v>22</v>
      </c>
      <c r="E12" s="109" t="s">
        <v>46</v>
      </c>
      <c r="F12" s="111">
        <f>SUM(G12:L12)</f>
        <v>263.25</v>
      </c>
      <c r="G12" s="112">
        <f>T16</f>
        <v>150.75</v>
      </c>
      <c r="H12" s="112">
        <f t="shared" ref="H12:L12" si="1">U16</f>
        <v>91.5</v>
      </c>
      <c r="I12" s="112">
        <f t="shared" si="1"/>
        <v>14.25</v>
      </c>
      <c r="J12" s="112">
        <f t="shared" si="1"/>
        <v>3</v>
      </c>
      <c r="K12" s="112">
        <f t="shared" si="1"/>
        <v>2.75</v>
      </c>
      <c r="L12" s="113">
        <f t="shared" si="1"/>
        <v>1</v>
      </c>
      <c r="P12" s="39" t="s">
        <v>19</v>
      </c>
      <c r="Q12" s="15" t="s">
        <v>22</v>
      </c>
      <c r="R12" s="14" t="s">
        <v>39</v>
      </c>
      <c r="S12" s="40">
        <f>SUM(T12:Y12)</f>
        <v>290</v>
      </c>
      <c r="T12" s="39">
        <v>172</v>
      </c>
      <c r="U12" s="13">
        <v>95</v>
      </c>
      <c r="V12" s="13">
        <v>15</v>
      </c>
      <c r="W12" s="13">
        <v>2</v>
      </c>
      <c r="X12" s="13">
        <v>6</v>
      </c>
      <c r="Y12" s="13">
        <v>0</v>
      </c>
    </row>
    <row r="13" spans="2:25" ht="26.25" thickBot="1" x14ac:dyDescent="0.25">
      <c r="F13" s="69">
        <f t="shared" ref="F13:L13" si="2">SUM(F4:F12)</f>
        <v>3855.25</v>
      </c>
      <c r="G13" s="70">
        <f>SUM(G4:G12)</f>
        <v>1827.75</v>
      </c>
      <c r="H13" s="70">
        <f>SUM(H4:H12)</f>
        <v>1438.5</v>
      </c>
      <c r="I13" s="70">
        <f t="shared" si="2"/>
        <v>321.25</v>
      </c>
      <c r="J13" s="70">
        <f t="shared" si="2"/>
        <v>121</v>
      </c>
      <c r="K13" s="70">
        <f t="shared" si="2"/>
        <v>145.75</v>
      </c>
      <c r="L13" s="71">
        <f t="shared" si="2"/>
        <v>1</v>
      </c>
      <c r="P13" s="39" t="s">
        <v>19</v>
      </c>
      <c r="Q13" s="15" t="s">
        <v>22</v>
      </c>
      <c r="R13" s="14" t="s">
        <v>41</v>
      </c>
      <c r="S13" s="40">
        <f>SUM(T13:Y13)</f>
        <v>200</v>
      </c>
      <c r="T13" s="39">
        <v>115</v>
      </c>
      <c r="U13" s="13">
        <v>70</v>
      </c>
      <c r="V13" s="13">
        <v>11</v>
      </c>
      <c r="W13" s="13">
        <v>2</v>
      </c>
      <c r="X13" s="13">
        <v>2</v>
      </c>
      <c r="Y13" s="13"/>
    </row>
    <row r="14" spans="2:25" ht="26.25" thickBot="1" x14ac:dyDescent="0.25">
      <c r="P14" s="39" t="s">
        <v>19</v>
      </c>
      <c r="Q14" s="15" t="s">
        <v>22</v>
      </c>
      <c r="R14" s="14" t="s">
        <v>43</v>
      </c>
      <c r="S14" s="40">
        <f>SUM(T14:Y14)</f>
        <v>298</v>
      </c>
      <c r="T14" s="42">
        <v>160</v>
      </c>
      <c r="U14" s="42">
        <v>112</v>
      </c>
      <c r="V14" s="42">
        <v>19</v>
      </c>
      <c r="W14" s="42">
        <v>5</v>
      </c>
      <c r="X14" s="42">
        <v>1</v>
      </c>
      <c r="Y14" s="13">
        <v>1</v>
      </c>
    </row>
    <row r="15" spans="2:25" ht="26.25" thickBot="1" x14ac:dyDescent="0.25">
      <c r="G15" s="52">
        <f>+G13+H13</f>
        <v>3266.25</v>
      </c>
      <c r="H15" s="107">
        <f>+G15/F13</f>
        <v>0.84722132157447638</v>
      </c>
      <c r="I15" s="52">
        <f>SUM(I13:K13)</f>
        <v>588</v>
      </c>
      <c r="J15" s="107">
        <f>+I15/F13</f>
        <v>0.1525192918747163</v>
      </c>
      <c r="K15" s="52">
        <f>+L12</f>
        <v>1</v>
      </c>
      <c r="L15" s="53">
        <f>+K15/F13</f>
        <v>2.5938655080734061E-4</v>
      </c>
      <c r="P15" s="39" t="s">
        <v>19</v>
      </c>
      <c r="Q15" s="15" t="s">
        <v>22</v>
      </c>
      <c r="R15" s="14" t="s">
        <v>42</v>
      </c>
      <c r="S15" s="40">
        <f>SUM(T15:Y15)</f>
        <v>261</v>
      </c>
      <c r="T15" s="64">
        <v>156</v>
      </c>
      <c r="U15" s="63">
        <v>89</v>
      </c>
      <c r="V15" s="63">
        <v>12</v>
      </c>
      <c r="W15" s="65"/>
      <c r="X15" s="63">
        <v>2</v>
      </c>
      <c r="Y15" s="108">
        <v>2</v>
      </c>
    </row>
    <row r="16" spans="2:25" ht="13.5" thickBot="1" x14ac:dyDescent="0.25">
      <c r="G16" s="54" t="s">
        <v>47</v>
      </c>
      <c r="H16" s="55"/>
      <c r="I16" s="56" t="s">
        <v>48</v>
      </c>
      <c r="J16" s="57"/>
      <c r="K16" s="56" t="s">
        <v>49</v>
      </c>
      <c r="L16" s="58"/>
      <c r="S16" s="66">
        <f>+SUM(T16:Y16)</f>
        <v>263.25</v>
      </c>
      <c r="T16" s="67">
        <f>AVERAGE(T12:T15)</f>
        <v>150.75</v>
      </c>
      <c r="U16" s="67">
        <f t="shared" ref="U16:Y16" si="3">AVERAGE(U12:U15)</f>
        <v>91.5</v>
      </c>
      <c r="V16" s="67">
        <f t="shared" si="3"/>
        <v>14.25</v>
      </c>
      <c r="W16" s="67">
        <f t="shared" si="3"/>
        <v>3</v>
      </c>
      <c r="X16" s="67">
        <f t="shared" si="3"/>
        <v>2.75</v>
      </c>
      <c r="Y16" s="68">
        <f t="shared" si="3"/>
        <v>1</v>
      </c>
    </row>
    <row r="17" spans="5:25" ht="13.5" thickBot="1" x14ac:dyDescent="0.25"/>
    <row r="18" spans="5:25" ht="13.5" thickBot="1" x14ac:dyDescent="0.25">
      <c r="E18" s="12"/>
      <c r="F18" s="50">
        <f>SUM(F8:F11)</f>
        <v>2997</v>
      </c>
      <c r="G18" s="51" t="s">
        <v>14</v>
      </c>
      <c r="H18" s="60">
        <f>+SUM(G8:H11)</f>
        <v>2729</v>
      </c>
      <c r="I18" s="75">
        <f>+H18/F18</f>
        <v>0.91057724391057726</v>
      </c>
      <c r="J18" s="49">
        <f>+SUM(I8:K11)</f>
        <v>268</v>
      </c>
      <c r="K18" s="59">
        <f>+J18/F18</f>
        <v>8.9422756089422753E-2</v>
      </c>
      <c r="S18" s="105"/>
      <c r="T18" s="105"/>
      <c r="U18" s="105"/>
      <c r="V18" s="105"/>
      <c r="W18" s="105"/>
      <c r="X18" s="105"/>
      <c r="Y18" s="105"/>
    </row>
    <row r="19" spans="5:25" ht="13.5" thickBot="1" x14ac:dyDescent="0.25">
      <c r="E19" s="12"/>
      <c r="F19" s="50">
        <f>F12</f>
        <v>263.25</v>
      </c>
      <c r="G19" s="21" t="s">
        <v>19</v>
      </c>
      <c r="H19" s="46">
        <f>+G12+H12</f>
        <v>242.25</v>
      </c>
      <c r="I19" s="76">
        <f>+H19/F19</f>
        <v>0.92022792022792022</v>
      </c>
      <c r="J19" s="46">
        <f>+I12+J12+K12</f>
        <v>20</v>
      </c>
      <c r="K19" s="48">
        <f>+J19/F19</f>
        <v>7.5973409306742637E-2</v>
      </c>
      <c r="L19" s="46">
        <f>+L12</f>
        <v>1</v>
      </c>
      <c r="M19" s="48">
        <f>+L19/F19</f>
        <v>3.7986704653371322E-3</v>
      </c>
    </row>
    <row r="20" spans="5:25" ht="29.25" customHeight="1" thickBot="1" x14ac:dyDescent="0.25">
      <c r="E20" s="12"/>
      <c r="F20" s="50">
        <f>+F4+F5+F6+F7</f>
        <v>595</v>
      </c>
      <c r="G20" s="23" t="s">
        <v>24</v>
      </c>
      <c r="H20" s="61">
        <f>+SUM(G4:H7)</f>
        <v>295</v>
      </c>
      <c r="I20" s="26">
        <f>+H20/F20</f>
        <v>0.49579831932773111</v>
      </c>
      <c r="J20" s="24">
        <f>+SUM(I4:K7)</f>
        <v>300</v>
      </c>
      <c r="K20" s="62">
        <f>+J20/F20</f>
        <v>0.50420168067226889</v>
      </c>
      <c r="L20" s="22"/>
    </row>
    <row r="21" spans="5:25" x14ac:dyDescent="0.2">
      <c r="E21" s="12"/>
      <c r="F21" s="50">
        <f>SUM(F18:F20)</f>
        <v>3855.25</v>
      </c>
    </row>
    <row r="27" spans="5:25" x14ac:dyDescent="0.2">
      <c r="G27" s="98"/>
      <c r="H27" s="97"/>
      <c r="I27" s="98"/>
      <c r="J27" s="99"/>
    </row>
    <row r="28" spans="5:25" x14ac:dyDescent="0.2">
      <c r="J28" s="98"/>
    </row>
    <row r="38" ht="17.25" customHeight="1" x14ac:dyDescent="0.2"/>
    <row r="45" ht="36.75" customHeight="1" x14ac:dyDescent="0.2"/>
    <row r="46" ht="36.75" customHeight="1" x14ac:dyDescent="0.2"/>
    <row r="47" ht="36.75" customHeight="1" x14ac:dyDescent="0.2"/>
    <row r="48" ht="22.5" customHeight="1" x14ac:dyDescent="0.2"/>
    <row r="50" ht="20.25" customHeight="1" x14ac:dyDescent="0.2"/>
    <row r="51" ht="20.25" customHeight="1" x14ac:dyDescent="0.2"/>
    <row r="52" ht="20.25" customHeight="1" x14ac:dyDescent="0.2"/>
    <row r="53" ht="27" customHeight="1" x14ac:dyDescent="0.2"/>
    <row r="59" ht="29.25" customHeight="1" x14ac:dyDescent="0.2"/>
    <row r="64" ht="27" customHeight="1" x14ac:dyDescent="0.2"/>
  </sheetData>
  <autoFilter ref="C3:L3" xr:uid="{00000000-0009-0000-0000-000001000000}">
    <sortState xmlns:xlrd2="http://schemas.microsoft.com/office/spreadsheetml/2017/richdata2" ref="C4:L12">
      <sortCondition ref="D3"/>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4to trim 22 </vt:lpstr>
      <vt:lpstr>anexo</vt:lpstr>
      <vt:lpstr>'4to trim 22 '!Área_de_impresión</vt:lpstr>
      <vt:lpstr>'4to trim 22 '!Títulos_a_imprimir</vt:lpstr>
    </vt:vector>
  </TitlesOfParts>
  <Manager/>
  <Company>Miguel Caballero Ltda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echaves</dc:creator>
  <cp:keywords/>
  <dc:description/>
  <cp:lastModifiedBy>maria natalia norato mora</cp:lastModifiedBy>
  <cp:revision/>
  <dcterms:created xsi:type="dcterms:W3CDTF">2005-07-26T16:42:53Z</dcterms:created>
  <dcterms:modified xsi:type="dcterms:W3CDTF">2023-01-25T15:04:35Z</dcterms:modified>
  <cp:category/>
  <cp:contentStatus/>
</cp:coreProperties>
</file>